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26940FEF-4F52-4627-8740-C8081ABCDC36}"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Posting!$A$1:$P$21042</definedName>
    <definedName name="_xlnm._FilterDatabase" localSheetId="6" hidden="1">Supplier!$A$1:$XFC$4093</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40" r:id="rId30"/>
    <pivotCache cacheId="41" r:id="rId31"/>
  </pivotCaches>
</workbook>
</file>

<file path=xl/calcChain.xml><?xml version="1.0" encoding="utf-8"?>
<calcChain xmlns="http://schemas.openxmlformats.org/spreadsheetml/2006/main">
  <c r="G21033" i="1" l="1"/>
  <c r="G21024" i="1"/>
  <c r="G21025" i="1"/>
  <c r="G21030" i="1"/>
  <c r="G21026" i="1"/>
  <c r="G21027" i="1"/>
  <c r="G21028" i="1"/>
  <c r="G21029" i="1"/>
  <c r="G21022" i="1"/>
  <c r="G21023" i="1"/>
  <c r="G21031" i="1"/>
  <c r="G21032" i="1"/>
  <c r="G21020" i="1"/>
  <c r="G21021" i="1"/>
  <c r="G4104" i="2"/>
  <c r="G4105" i="2"/>
  <c r="G4106" i="2"/>
  <c r="G21018" i="1"/>
  <c r="G21019" i="1"/>
  <c r="G21006" i="1"/>
  <c r="G21007" i="1"/>
  <c r="G21008" i="1"/>
  <c r="G21009" i="1"/>
  <c r="G21010" i="1"/>
  <c r="G21011" i="1"/>
  <c r="G21012" i="1"/>
  <c r="G21013" i="1"/>
  <c r="G21014" i="1"/>
  <c r="G21015" i="1"/>
  <c r="G21016" i="1"/>
  <c r="G21017" i="1"/>
  <c r="G21004" i="1"/>
  <c r="F7" i="41" l="1"/>
  <c r="F10" i="41" l="1"/>
  <c r="G21042" i="1"/>
  <c r="L2" i="33"/>
  <c r="H2" i="33"/>
  <c r="D2" i="33"/>
  <c r="G21005" i="1"/>
  <c r="G21003" i="1"/>
  <c r="L3" i="33"/>
  <c r="H3" i="33"/>
  <c r="D3" i="33"/>
  <c r="G4078" i="2"/>
  <c r="G4097" i="2"/>
  <c r="G4103" i="2" l="1"/>
  <c r="G4102" i="2"/>
  <c r="G4101" i="2"/>
  <c r="G4100" i="2"/>
  <c r="G4073" i="2"/>
  <c r="G4072" i="2"/>
  <c r="G4071" i="2"/>
  <c r="G4070" i="2"/>
  <c r="G4069" i="2"/>
  <c r="G4054" i="2"/>
  <c r="G21000" i="1" l="1"/>
  <c r="G21001" i="1"/>
  <c r="G21002" i="1"/>
  <c r="G20994" i="1"/>
  <c r="G20995" i="1"/>
  <c r="G20996" i="1"/>
  <c r="G20997" i="1"/>
  <c r="G20998" i="1"/>
  <c r="G20999" i="1"/>
  <c r="G20993" i="1"/>
  <c r="G20992" i="1"/>
  <c r="G20985" i="1"/>
  <c r="G20986" i="1"/>
  <c r="G20987" i="1"/>
  <c r="G20988" i="1"/>
  <c r="G20989" i="1"/>
  <c r="G20990" i="1"/>
  <c r="G20991" i="1"/>
  <c r="G20956" i="1"/>
  <c r="G20957" i="1"/>
  <c r="G20958" i="1"/>
  <c r="G20959" i="1"/>
  <c r="G20960" i="1"/>
  <c r="G20961" i="1"/>
  <c r="G20962" i="1"/>
  <c r="G20963" i="1"/>
  <c r="G20964" i="1"/>
  <c r="G20965" i="1"/>
  <c r="G20966" i="1"/>
  <c r="G20967" i="1"/>
  <c r="G20968" i="1"/>
  <c r="G20984" i="1"/>
  <c r="G21041" i="1" l="1"/>
  <c r="G4096" i="2" l="1"/>
  <c r="G4086" i="2"/>
  <c r="G21039" i="1"/>
  <c r="G21040" i="1"/>
  <c r="G4095" i="2" l="1"/>
  <c r="G4094" i="2"/>
  <c r="G4083" i="2"/>
  <c r="G4099" i="2"/>
  <c r="G4098" i="2"/>
  <c r="G4081" i="2"/>
  <c r="G4080" i="2"/>
  <c r="G20980" i="1"/>
  <c r="G20981" i="1"/>
  <c r="G20982" i="1"/>
  <c r="G20983" i="1"/>
  <c r="G20977" i="1"/>
  <c r="G20978" i="1"/>
  <c r="G20979" i="1"/>
  <c r="G20955" i="1"/>
  <c r="G4037" i="2"/>
  <c r="G4088" i="2"/>
  <c r="G4089" i="2"/>
  <c r="G4090" i="2"/>
  <c r="G4091" i="2"/>
  <c r="G4092" i="2"/>
  <c r="G4093" i="2"/>
  <c r="G20939" i="1"/>
  <c r="G20940" i="1"/>
  <c r="G20975" i="1"/>
  <c r="G20976" i="1"/>
  <c r="G20971" i="1"/>
  <c r="G20972" i="1"/>
  <c r="G20973" i="1"/>
  <c r="G20970" i="1"/>
  <c r="G20969" i="1"/>
  <c r="G20974" i="1"/>
  <c r="G20952" i="1"/>
  <c r="G20953" i="1"/>
  <c r="G20954" i="1"/>
  <c r="G20941" i="1"/>
  <c r="G20942" i="1"/>
  <c r="G20943" i="1"/>
  <c r="G20944" i="1"/>
  <c r="G20945" i="1"/>
  <c r="G20946" i="1"/>
  <c r="G20947" i="1"/>
  <c r="G20948" i="1"/>
  <c r="G20949" i="1"/>
  <c r="G20950" i="1"/>
  <c r="G20951" i="1"/>
  <c r="G20921" i="1"/>
  <c r="G20922" i="1"/>
  <c r="G20923" i="1"/>
  <c r="G20924" i="1"/>
  <c r="G20925" i="1"/>
  <c r="G20926" i="1"/>
  <c r="G20927" i="1"/>
  <c r="G20928" i="1"/>
  <c r="G20929" i="1"/>
  <c r="G20930" i="1"/>
  <c r="G20931" i="1"/>
  <c r="G20932" i="1"/>
  <c r="G20933" i="1"/>
  <c r="G20911" i="1"/>
  <c r="G20937" i="1"/>
  <c r="G20938" i="1"/>
  <c r="E3" i="41"/>
  <c r="F3" i="41" l="1"/>
  <c r="F5" i="41" l="1"/>
  <c r="F6" i="41"/>
  <c r="F8" i="41"/>
  <c r="F9" i="41"/>
  <c r="F11" i="41"/>
  <c r="F12" i="41"/>
  <c r="F13" i="41"/>
  <c r="F14" i="41"/>
  <c r="F15" i="41"/>
  <c r="F16" i="41"/>
  <c r="F17" i="41"/>
  <c r="F18" i="41"/>
  <c r="F19" i="41"/>
  <c r="F20" i="41"/>
  <c r="F21" i="41"/>
  <c r="F22" i="41"/>
  <c r="F23" i="41"/>
  <c r="F24" i="41"/>
  <c r="F25" i="41"/>
  <c r="F26" i="41"/>
  <c r="F27" i="41"/>
  <c r="F28" i="41"/>
  <c r="F29" i="41"/>
  <c r="F30" i="41"/>
  <c r="F31" i="41"/>
  <c r="F32" i="41"/>
  <c r="F33" i="41"/>
  <c r="F34" i="41"/>
  <c r="F4" i="41"/>
  <c r="G3812" i="2" l="1"/>
  <c r="G3808" i="2"/>
  <c r="G3809" i="2"/>
  <c r="G3810" i="2"/>
  <c r="G3811"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C9" i="3" l="1"/>
  <c r="B9" i="3"/>
  <c r="G21037" i="1"/>
  <c r="G20934" i="1"/>
  <c r="G20935" i="1"/>
  <c r="G20936" i="1"/>
  <c r="G20916" i="1"/>
  <c r="G20917" i="1"/>
  <c r="G20918" i="1"/>
  <c r="G20915" i="1"/>
  <c r="G20919" i="1"/>
  <c r="G20920" i="1"/>
  <c r="G20906" i="1"/>
  <c r="G20907" i="1"/>
  <c r="G20908" i="1"/>
  <c r="G20909" i="1"/>
  <c r="G20910" i="1"/>
  <c r="G20901" i="1"/>
  <c r="G20902" i="1"/>
  <c r="G20903" i="1"/>
  <c r="G20904" i="1"/>
  <c r="G20905" i="1"/>
  <c r="G20912" i="1"/>
  <c r="G20900" i="1"/>
  <c r="G20913" i="1"/>
  <c r="G20914" i="1"/>
  <c r="G4087" i="2"/>
  <c r="G20887" i="1"/>
  <c r="G20888" i="1"/>
  <c r="G20889" i="1"/>
  <c r="G20890" i="1"/>
  <c r="G20891" i="1"/>
  <c r="G20892" i="1"/>
  <c r="G20893" i="1"/>
  <c r="G20894" i="1"/>
  <c r="G20895" i="1"/>
  <c r="G20896" i="1"/>
  <c r="G20897" i="1"/>
  <c r="G20898" i="1"/>
  <c r="G20899" i="1"/>
  <c r="G20883" i="1"/>
  <c r="G20884" i="1"/>
  <c r="G20885" i="1"/>
  <c r="G20872" i="1"/>
  <c r="G20873" i="1"/>
  <c r="G20874" i="1"/>
  <c r="G20875" i="1"/>
  <c r="G20876" i="1"/>
  <c r="G20877" i="1"/>
  <c r="G20878" i="1"/>
  <c r="G20879" i="1"/>
  <c r="G20880" i="1"/>
  <c r="G21038" i="1"/>
  <c r="G20886" i="1"/>
  <c r="G20801" i="1"/>
  <c r="G20802" i="1"/>
  <c r="G20803" i="1"/>
  <c r="G20804" i="1"/>
  <c r="G20869" i="1"/>
  <c r="G20805" i="1"/>
  <c r="G20806" i="1"/>
  <c r="G20854" i="1"/>
  <c r="G20855" i="1"/>
  <c r="G20881" i="1"/>
  <c r="G20882" i="1"/>
  <c r="G20853" i="1"/>
  <c r="G20850" i="1"/>
  <c r="G20851" i="1"/>
  <c r="G20852" i="1"/>
  <c r="G20867" i="1"/>
  <c r="G20868" i="1"/>
  <c r="G20870" i="1"/>
  <c r="G20871" i="1"/>
  <c r="G20864" i="1"/>
  <c r="G20865" i="1"/>
  <c r="G20866" i="1"/>
  <c r="G4085" i="2"/>
  <c r="G4084" i="2"/>
  <c r="G20863" i="1"/>
  <c r="G20862" i="1"/>
  <c r="G20856" i="1"/>
  <c r="G20857" i="1"/>
  <c r="G20858" i="1"/>
  <c r="G20859" i="1"/>
  <c r="G20860" i="1"/>
  <c r="G20861" i="1"/>
  <c r="G20845" i="1"/>
  <c r="G20846" i="1"/>
  <c r="G20847" i="1"/>
  <c r="G20848" i="1"/>
  <c r="G20849" i="1"/>
  <c r="G20826" i="1"/>
  <c r="G20827" i="1"/>
  <c r="G20828" i="1"/>
  <c r="G20829" i="1"/>
  <c r="G20830" i="1"/>
  <c r="G20831" i="1"/>
  <c r="G20832" i="1"/>
  <c r="G20833" i="1"/>
  <c r="G20834" i="1"/>
  <c r="G20835" i="1"/>
  <c r="G20836" i="1"/>
  <c r="G20837" i="1"/>
  <c r="G20838" i="1"/>
  <c r="G20839" i="1"/>
  <c r="G20840" i="1"/>
  <c r="G20841" i="1"/>
  <c r="G20842" i="1"/>
  <c r="G20843" i="1"/>
  <c r="G20844" i="1"/>
  <c r="G4077" i="2" l="1"/>
  <c r="G4061" i="2"/>
  <c r="G4060" i="2"/>
  <c r="G4046" i="2"/>
  <c r="G4075" i="2"/>
  <c r="G4074" i="2"/>
  <c r="G4068" i="2"/>
  <c r="G4079" i="2"/>
  <c r="G4076" i="2"/>
  <c r="G4082" i="2"/>
  <c r="G20825" i="1"/>
  <c r="G20708" i="1"/>
  <c r="G21034" i="1"/>
  <c r="G20820" i="1"/>
  <c r="G20821" i="1"/>
  <c r="G20822" i="1"/>
  <c r="G20823" i="1"/>
  <c r="G20824" i="1"/>
  <c r="G20807" i="1"/>
  <c r="G20808" i="1"/>
  <c r="G20809" i="1"/>
  <c r="G20810" i="1"/>
  <c r="G20811" i="1"/>
  <c r="G20812" i="1"/>
  <c r="G20813" i="1"/>
  <c r="G20814" i="1"/>
  <c r="G20815" i="1"/>
  <c r="G20816" i="1"/>
  <c r="G20817" i="1"/>
  <c r="G20818" i="1"/>
  <c r="G20819" i="1"/>
  <c r="G20800" i="1"/>
  <c r="G20707" i="1"/>
  <c r="G20702" i="1"/>
  <c r="G20703" i="1"/>
  <c r="G20704" i="1"/>
  <c r="G20705" i="1"/>
  <c r="G20706" i="1"/>
  <c r="G20789" i="1"/>
  <c r="G21036" i="1"/>
  <c r="G21035" i="1"/>
  <c r="G20700" i="1"/>
  <c r="G4067" i="2"/>
  <c r="G4066" i="2"/>
  <c r="G4065" i="2"/>
  <c r="G3986" i="2"/>
  <c r="G3985" i="2"/>
  <c r="G3983" i="2"/>
  <c r="G20173" i="1"/>
  <c r="G20688" i="1"/>
  <c r="G20689" i="1"/>
  <c r="G20690" i="1"/>
  <c r="G20691" i="1"/>
  <c r="G20692" i="1"/>
  <c r="G20693" i="1"/>
  <c r="G20694" i="1"/>
  <c r="G20695" i="1"/>
  <c r="G20696" i="1"/>
  <c r="G20701" i="1" l="1"/>
  <c r="G20697" i="1"/>
  <c r="G20698" i="1"/>
  <c r="G20699" i="1"/>
  <c r="G20684" i="1"/>
  <c r="G20685" i="1"/>
  <c r="G20686" i="1"/>
  <c r="G20687" i="1"/>
  <c r="G20683" i="1"/>
  <c r="G20680" i="1"/>
  <c r="G20681" i="1"/>
  <c r="G20682" i="1"/>
  <c r="G20674" i="1"/>
  <c r="G20677" i="1"/>
  <c r="G20676" i="1"/>
  <c r="G20675" i="1"/>
  <c r="G20679" i="1"/>
  <c r="G20673" i="1"/>
  <c r="G20669" i="1"/>
  <c r="G20670" i="1"/>
  <c r="G20671" i="1"/>
  <c r="G20672" i="1"/>
  <c r="G20652" i="1"/>
  <c r="G20798" i="1"/>
  <c r="G20799" i="1"/>
  <c r="G4064" i="2"/>
  <c r="G4063" i="2"/>
  <c r="G20678" i="1" l="1"/>
  <c r="G4049" i="2"/>
  <c r="G4047" i="2"/>
  <c r="G4048" i="2"/>
  <c r="G3910" i="2"/>
  <c r="G3909" i="2"/>
  <c r="G3900" i="2"/>
  <c r="G3899" i="2"/>
  <c r="G20766" i="1"/>
  <c r="G20797" i="1"/>
  <c r="G20623" i="1"/>
  <c r="G20668" i="1"/>
  <c r="G20658" i="1"/>
  <c r="G20659" i="1"/>
  <c r="G20660" i="1"/>
  <c r="G20661" i="1"/>
  <c r="G20662" i="1"/>
  <c r="G20663" i="1"/>
  <c r="G20664" i="1"/>
  <c r="G20665" i="1"/>
  <c r="G20666" i="1"/>
  <c r="G20667" i="1"/>
  <c r="G20650" i="1"/>
  <c r="G20651" i="1"/>
  <c r="G20653" i="1"/>
  <c r="G20654" i="1"/>
  <c r="G20655" i="1"/>
  <c r="G20656" i="1"/>
  <c r="G20657" i="1"/>
  <c r="G20765" i="1"/>
  <c r="G20764" i="1"/>
  <c r="G20763" i="1"/>
  <c r="G4062" i="2"/>
  <c r="G4044" i="2"/>
  <c r="G4043" i="2"/>
  <c r="G4038" i="2"/>
  <c r="G4033" i="2"/>
  <c r="G4013" i="2"/>
  <c r="G3984" i="2"/>
  <c r="G19273" i="1"/>
  <c r="G20640" i="1" l="1"/>
  <c r="G20633" i="1"/>
  <c r="G20634" i="1"/>
  <c r="G20635" i="1"/>
  <c r="G20762" i="1"/>
  <c r="G20761" i="1"/>
  <c r="G4058" i="2"/>
  <c r="F20796" i="1"/>
  <c r="C8" i="3" s="1"/>
  <c r="G20795" i="1" l="1"/>
  <c r="G20647" i="1" l="1"/>
  <c r="G20648" i="1"/>
  <c r="G20649" i="1"/>
  <c r="G20646" i="1"/>
  <c r="G20641" i="1"/>
  <c r="G20642" i="1"/>
  <c r="G20643" i="1"/>
  <c r="G20644" i="1"/>
  <c r="G20645" i="1"/>
  <c r="G20793" i="1"/>
  <c r="G4059" i="2"/>
  <c r="G20638" i="1"/>
  <c r="G20639" i="1"/>
  <c r="G20636" i="1"/>
  <c r="G20637" i="1"/>
  <c r="G20631" i="1"/>
  <c r="G20632" i="1"/>
  <c r="G20794" i="1"/>
  <c r="G20796" i="1"/>
  <c r="G20614" i="1"/>
  <c r="G20606" i="1" l="1"/>
  <c r="G20627" i="1"/>
  <c r="G20621" i="1"/>
  <c r="G20611" i="1"/>
  <c r="G20610" i="1"/>
  <c r="G20612" i="1"/>
  <c r="G20613" i="1"/>
  <c r="G4050" i="2"/>
  <c r="G20604" i="1"/>
  <c r="G20760" i="1"/>
  <c r="G4057" i="2"/>
  <c r="G4005" i="2"/>
  <c r="G20759" i="1"/>
  <c r="G4056" i="2"/>
  <c r="G4055" i="2"/>
  <c r="G20758" i="1"/>
  <c r="G20628" i="1"/>
  <c r="G20629" i="1"/>
  <c r="G20630" i="1"/>
  <c r="G20625" i="1"/>
  <c r="G20626" i="1"/>
  <c r="G20620" i="1"/>
  <c r="G20619" i="1"/>
  <c r="G20618" i="1"/>
  <c r="G20617" i="1"/>
  <c r="G20622" i="1"/>
  <c r="G20624" i="1"/>
  <c r="G20615" i="1"/>
  <c r="G20616" i="1"/>
  <c r="G20609" i="1"/>
  <c r="G20608" i="1"/>
  <c r="G4053" i="2"/>
  <c r="G4052" i="2"/>
  <c r="G4051" i="2"/>
  <c r="G20605" i="1"/>
  <c r="G20607" i="1"/>
  <c r="G20595" i="1"/>
  <c r="G20596" i="1"/>
  <c r="G20597" i="1"/>
  <c r="G20598" i="1"/>
  <c r="G20599" i="1"/>
  <c r="G20600" i="1"/>
  <c r="G20601" i="1"/>
  <c r="G20602" i="1"/>
  <c r="G20603" i="1"/>
  <c r="G20593" i="1"/>
  <c r="G20594" i="1"/>
  <c r="G20592" i="1"/>
  <c r="G20581" i="1"/>
  <c r="G20582" i="1"/>
  <c r="G20583" i="1"/>
  <c r="G20584" i="1"/>
  <c r="G20585" i="1"/>
  <c r="G20586" i="1"/>
  <c r="G20587" i="1"/>
  <c r="G20588" i="1"/>
  <c r="G20589" i="1"/>
  <c r="G20590" i="1"/>
  <c r="G20591" i="1"/>
  <c r="G20580" i="1"/>
  <c r="G20792" i="1"/>
  <c r="G20791" i="1"/>
  <c r="G20790" i="1"/>
  <c r="G20788" i="1"/>
  <c r="G20579" i="1" l="1"/>
  <c r="G20787" i="1"/>
  <c r="G20757" i="1"/>
  <c r="G4045" i="2" l="1"/>
  <c r="G4042" i="2"/>
  <c r="G4041" i="2"/>
  <c r="G4040" i="2"/>
  <c r="G3997" i="2"/>
  <c r="G3996" i="2"/>
  <c r="G3995" i="2"/>
  <c r="G3994" i="2"/>
  <c r="G3993" i="2"/>
  <c r="G4034" i="2"/>
  <c r="G4032" i="2"/>
  <c r="G4030" i="2"/>
  <c r="G4029" i="2"/>
  <c r="G4020" i="2"/>
  <c r="G4012" i="2"/>
  <c r="G4011" i="2"/>
  <c r="G4010" i="2"/>
  <c r="G4036" i="2"/>
  <c r="G4031" i="2"/>
  <c r="G4035" i="2"/>
  <c r="G20576" i="1"/>
  <c r="G20577" i="1"/>
  <c r="G20578" i="1"/>
  <c r="G20569" i="1"/>
  <c r="G20570" i="1"/>
  <c r="G20571" i="1"/>
  <c r="G20572" i="1"/>
  <c r="G20573" i="1"/>
  <c r="G20574" i="1"/>
  <c r="G20575" i="1"/>
  <c r="G20559" i="1"/>
  <c r="G20780" i="1"/>
  <c r="G20568" i="1"/>
  <c r="G20562" i="1"/>
  <c r="G20546" i="1"/>
  <c r="G20565" i="1"/>
  <c r="G20566" i="1"/>
  <c r="G20567" i="1"/>
  <c r="G20563" i="1"/>
  <c r="G20564" i="1"/>
  <c r="G4039" i="2"/>
  <c r="G20557" i="1"/>
  <c r="G20558" i="1"/>
  <c r="G20560" i="1"/>
  <c r="G20561" i="1"/>
  <c r="G20547" i="1"/>
  <c r="G20548" i="1"/>
  <c r="G20549" i="1"/>
  <c r="G20550" i="1"/>
  <c r="G20551" i="1"/>
  <c r="G20552" i="1"/>
  <c r="G20553" i="1"/>
  <c r="G20554" i="1"/>
  <c r="G20555" i="1"/>
  <c r="G20556" i="1"/>
  <c r="G20543" i="1"/>
  <c r="G20544" i="1"/>
  <c r="G20545" i="1"/>
  <c r="G20533" i="1"/>
  <c r="G20534" i="1"/>
  <c r="G20535" i="1"/>
  <c r="G20536" i="1"/>
  <c r="G20537" i="1"/>
  <c r="G20538" i="1"/>
  <c r="G20539" i="1"/>
  <c r="G20540" i="1"/>
  <c r="G20541" i="1"/>
  <c r="G20542" i="1"/>
  <c r="G20504" i="1" l="1"/>
  <c r="G20531" i="1"/>
  <c r="G20532" i="1"/>
  <c r="G20529" i="1"/>
  <c r="G20530" i="1"/>
  <c r="G20354" i="1"/>
  <c r="G20355" i="1"/>
  <c r="G20356" i="1"/>
  <c r="G20357" i="1"/>
  <c r="G20358" i="1"/>
  <c r="G20359" i="1"/>
  <c r="G20360" i="1"/>
  <c r="G20361" i="1"/>
  <c r="G20786" i="1"/>
  <c r="G20751" i="1"/>
  <c r="G20752" i="1"/>
  <c r="G20753" i="1"/>
  <c r="G20754" i="1"/>
  <c r="G20755" i="1"/>
  <c r="G20756" i="1"/>
  <c r="G20750" i="1" l="1"/>
  <c r="G20785" i="1"/>
  <c r="G20778" i="1"/>
  <c r="G20526" i="1" l="1"/>
  <c r="G20525" i="1"/>
  <c r="G20524" i="1"/>
  <c r="G20523" i="1"/>
  <c r="G20522" i="1"/>
  <c r="E20520" i="1"/>
  <c r="G20520" i="1" s="1"/>
  <c r="E20519" i="1"/>
  <c r="G20519" i="1" s="1"/>
  <c r="E20518" i="1"/>
  <c r="G20518" i="1" s="1"/>
  <c r="G20515" i="1"/>
  <c r="G20516" i="1"/>
  <c r="G20517" i="1"/>
  <c r="G20521" i="1"/>
  <c r="G20527" i="1"/>
  <c r="G20528" i="1"/>
  <c r="G20514" i="1"/>
  <c r="G20783" i="1" l="1"/>
  <c r="G20784" i="1"/>
  <c r="G3947" i="2"/>
  <c r="G3948" i="2"/>
  <c r="G3949" i="2"/>
  <c r="G3950" i="2"/>
  <c r="G3951" i="2"/>
  <c r="G3952" i="2"/>
  <c r="G3953" i="2"/>
  <c r="G3954" i="2"/>
  <c r="G4019" i="2"/>
  <c r="G4018" i="2"/>
  <c r="G4017" i="2"/>
  <c r="G4006" i="2"/>
  <c r="G3992" i="2"/>
  <c r="G3991" i="2"/>
  <c r="G3990" i="2"/>
  <c r="G3989" i="2"/>
  <c r="G3935" i="2"/>
  <c r="G3931" i="2"/>
  <c r="G3930" i="2"/>
  <c r="G3929" i="2"/>
  <c r="G3928" i="2"/>
  <c r="E3927" i="2"/>
  <c r="G3927" i="2" s="1"/>
  <c r="G20275" i="1"/>
  <c r="G20511" i="1"/>
  <c r="G20512" i="1"/>
  <c r="G20513" i="1"/>
  <c r="G20505" i="1"/>
  <c r="G20506" i="1"/>
  <c r="G20507" i="1"/>
  <c r="G20508" i="1"/>
  <c r="G20509" i="1"/>
  <c r="G20444" i="1"/>
  <c r="G4021" i="2"/>
  <c r="G4022" i="2"/>
  <c r="G4023" i="2"/>
  <c r="G4024" i="2"/>
  <c r="G4025" i="2"/>
  <c r="G4026" i="2"/>
  <c r="G4027" i="2"/>
  <c r="G4028" i="2"/>
  <c r="G20749" i="1"/>
  <c r="G20743" i="1"/>
  <c r="G20744" i="1"/>
  <c r="G20745" i="1"/>
  <c r="G20746" i="1"/>
  <c r="G20747" i="1"/>
  <c r="G20748" i="1"/>
  <c r="G3999" i="2"/>
  <c r="G4000" i="2"/>
  <c r="G4001" i="2"/>
  <c r="G4002" i="2"/>
  <c r="G4003" i="2"/>
  <c r="G4004" i="2"/>
  <c r="G20446" i="1"/>
  <c r="G20447" i="1"/>
  <c r="G20448" i="1"/>
  <c r="G20449" i="1"/>
  <c r="G20450" i="1"/>
  <c r="G20432" i="1"/>
  <c r="G20431" i="1"/>
  <c r="G20430" i="1"/>
  <c r="G3934" i="2" l="1"/>
  <c r="G3933" i="2"/>
  <c r="G3918" i="2"/>
  <c r="G3917" i="2"/>
  <c r="G3913" i="2"/>
  <c r="G3912" i="2"/>
  <c r="G3903" i="2"/>
  <c r="G3902" i="2"/>
  <c r="G3892" i="2"/>
  <c r="G3891" i="2"/>
  <c r="G3924" i="2"/>
  <c r="G3898" i="2"/>
  <c r="G3982" i="2"/>
  <c r="G3981" i="2"/>
  <c r="G4016" i="2"/>
  <c r="G3783" i="2"/>
  <c r="G3745" i="2"/>
  <c r="G4009" i="2"/>
  <c r="G3980" i="2"/>
  <c r="G20503" i="1"/>
  <c r="G20510" i="1"/>
  <c r="G20499" i="1"/>
  <c r="G20500" i="1"/>
  <c r="G20501" i="1"/>
  <c r="G20502" i="1"/>
  <c r="G20498" i="1"/>
  <c r="G20494" i="1" l="1"/>
  <c r="G20495" i="1"/>
  <c r="G20496" i="1"/>
  <c r="G20497" i="1"/>
  <c r="G20492" i="1"/>
  <c r="G20493" i="1"/>
  <c r="G20489" i="1"/>
  <c r="G20490" i="1"/>
  <c r="G20491" i="1"/>
  <c r="G19890" i="1"/>
  <c r="G20272" i="1" l="1"/>
  <c r="G20782" i="1"/>
  <c r="G20781" i="1"/>
  <c r="G3979" i="2" l="1"/>
  <c r="G3978" i="2"/>
  <c r="G3943" i="2"/>
  <c r="G3922" i="2"/>
  <c r="G3963" i="2"/>
  <c r="G3964" i="2"/>
  <c r="G3965" i="2"/>
  <c r="G3966" i="2"/>
  <c r="G3967" i="2"/>
  <c r="G3968" i="2"/>
  <c r="G20722" i="1"/>
  <c r="G20721" i="1"/>
  <c r="G20717" i="1"/>
  <c r="G20718" i="1"/>
  <c r="G20719" i="1"/>
  <c r="G20720" i="1"/>
  <c r="G3956" i="2"/>
  <c r="G3957" i="2"/>
  <c r="G3958" i="2"/>
  <c r="G3959" i="2"/>
  <c r="G3960" i="2"/>
  <c r="G3961" i="2"/>
  <c r="G20710" i="1"/>
  <c r="G20711" i="1"/>
  <c r="G20712" i="1"/>
  <c r="G20713" i="1"/>
  <c r="G20714" i="1"/>
  <c r="G20715" i="1"/>
  <c r="G3971" i="2"/>
  <c r="G3972" i="2"/>
  <c r="G3973" i="2"/>
  <c r="G3974" i="2"/>
  <c r="G3975" i="2"/>
  <c r="G3976" i="2"/>
  <c r="G3977" i="2"/>
  <c r="G20734" i="1"/>
  <c r="G20728" i="1"/>
  <c r="G20731" i="1"/>
  <c r="G20733" i="1"/>
  <c r="G20732" i="1"/>
  <c r="G20729" i="1"/>
  <c r="G20730" i="1"/>
  <c r="G3945" i="2"/>
  <c r="G20351" i="1"/>
  <c r="G20742" i="1" l="1"/>
  <c r="G20741" i="1"/>
  <c r="G20779" i="1"/>
  <c r="G20777" i="1"/>
  <c r="G20776" i="1"/>
  <c r="G20775" i="1"/>
  <c r="G20774" i="1"/>
  <c r="G4007" i="2" l="1"/>
  <c r="G4015" i="2"/>
  <c r="G4014" i="2"/>
  <c r="G4008" i="2"/>
  <c r="G3998" i="2"/>
  <c r="G3988" i="2"/>
  <c r="G3942" i="2"/>
  <c r="G3941" i="2"/>
  <c r="G3925" i="2"/>
  <c r="G3926" i="2"/>
  <c r="G3932" i="2"/>
  <c r="G3936" i="2"/>
  <c r="G3937" i="2"/>
  <c r="G3938" i="2"/>
  <c r="G3939" i="2"/>
  <c r="G3940" i="2"/>
  <c r="G3923" i="2"/>
  <c r="G3897" i="2"/>
  <c r="G3872" i="2"/>
  <c r="G3871" i="2"/>
  <c r="G20488" i="1" l="1"/>
  <c r="G20487" i="1"/>
  <c r="G20486" i="1"/>
  <c r="G20485" i="1"/>
  <c r="G20471" i="1"/>
  <c r="G20484" i="1"/>
  <c r="G20475" i="1"/>
  <c r="G20476" i="1"/>
  <c r="G20477" i="1"/>
  <c r="G20478" i="1"/>
  <c r="G20479" i="1"/>
  <c r="G20480" i="1"/>
  <c r="G20481" i="1"/>
  <c r="G20482" i="1"/>
  <c r="G20483" i="1"/>
  <c r="G19276" i="1"/>
  <c r="G19275" i="1"/>
  <c r="G20466" i="1"/>
  <c r="G20467" i="1"/>
  <c r="G20474" i="1"/>
  <c r="G20470" i="1"/>
  <c r="G20472" i="1"/>
  <c r="G20473" i="1"/>
  <c r="G19996" i="1"/>
  <c r="G20740" i="1" l="1"/>
  <c r="E20738" i="1"/>
  <c r="G20738" i="1" s="1"/>
  <c r="E20736" i="1"/>
  <c r="G20736" i="1" s="1"/>
  <c r="E20737" i="1"/>
  <c r="G20737" i="1" s="1"/>
  <c r="G20469" i="1"/>
  <c r="G20468" i="1"/>
  <c r="G20422" i="1"/>
  <c r="G20423" i="1"/>
  <c r="G20451" i="1"/>
  <c r="G20452" i="1"/>
  <c r="G20453" i="1"/>
  <c r="G20454" i="1"/>
  <c r="G20455" i="1"/>
  <c r="G20456" i="1"/>
  <c r="G20457" i="1"/>
  <c r="G20458" i="1"/>
  <c r="G20459" i="1"/>
  <c r="G20460" i="1"/>
  <c r="G20461" i="1"/>
  <c r="G20462" i="1"/>
  <c r="G20463" i="1"/>
  <c r="G20464" i="1"/>
  <c r="G20443" i="1"/>
  <c r="G20445" i="1"/>
  <c r="G20465" i="1"/>
  <c r="G20442" i="1"/>
  <c r="G20433" i="1"/>
  <c r="G20434" i="1"/>
  <c r="G20435" i="1"/>
  <c r="G20436" i="1"/>
  <c r="G20437" i="1"/>
  <c r="G20438" i="1"/>
  <c r="G20439" i="1"/>
  <c r="G20440" i="1"/>
  <c r="G20441" i="1"/>
  <c r="G20772" i="1"/>
  <c r="E20739" i="1" l="1"/>
  <c r="C7" i="3"/>
  <c r="G18" i="3"/>
  <c r="G19635" i="1"/>
  <c r="G20739" i="1" l="1"/>
  <c r="B8" i="3"/>
  <c r="G19927" i="1"/>
  <c r="G20769" i="1"/>
  <c r="G3987" i="2" l="1"/>
  <c r="G19596" i="1"/>
  <c r="G19933" i="1"/>
  <c r="G20384" i="1"/>
  <c r="G20385" i="1"/>
  <c r="G20425" i="1"/>
  <c r="G20426" i="1"/>
  <c r="G20427" i="1"/>
  <c r="G20428" i="1"/>
  <c r="G20429" i="1"/>
  <c r="G20412" i="1"/>
  <c r="G20413" i="1"/>
  <c r="G20414" i="1"/>
  <c r="G20415" i="1"/>
  <c r="G20416" i="1"/>
  <c r="G20417" i="1"/>
  <c r="G20418" i="1"/>
  <c r="G20419" i="1"/>
  <c r="G20420" i="1"/>
  <c r="G20421" i="1"/>
  <c r="G20424" i="1"/>
  <c r="G20403" i="1"/>
  <c r="G20404" i="1"/>
  <c r="G20405" i="1"/>
  <c r="G20406" i="1"/>
  <c r="G20407" i="1"/>
  <c r="G20408" i="1"/>
  <c r="G20409" i="1"/>
  <c r="G20410" i="1"/>
  <c r="G20411" i="1"/>
  <c r="G20773" i="1" l="1"/>
  <c r="G20392" i="1"/>
  <c r="G20735" i="1"/>
  <c r="G20394" i="1" l="1"/>
  <c r="G20395" i="1"/>
  <c r="G20396" i="1"/>
  <c r="G20397" i="1"/>
  <c r="G20398" i="1"/>
  <c r="G20399" i="1"/>
  <c r="G20400" i="1"/>
  <c r="G20401" i="1"/>
  <c r="G20402" i="1"/>
  <c r="G20386" i="1"/>
  <c r="G20387" i="1"/>
  <c r="G20388" i="1"/>
  <c r="G20389" i="1"/>
  <c r="G20390" i="1"/>
  <c r="G20391" i="1"/>
  <c r="G20393" i="1"/>
  <c r="G20383" i="1"/>
  <c r="G20382" i="1"/>
  <c r="G20770" i="1"/>
  <c r="G20771" i="1"/>
  <c r="G3969" i="2"/>
  <c r="G3970" i="2"/>
  <c r="G20726" i="1"/>
  <c r="G20725" i="1"/>
  <c r="G20724" i="1"/>
  <c r="G20716" i="1"/>
  <c r="G20723" i="1"/>
  <c r="G20727" i="1"/>
  <c r="G3955" i="2"/>
  <c r="G3962" i="2"/>
  <c r="G20709" i="1"/>
  <c r="G3946" i="2"/>
  <c r="G3944" i="2"/>
  <c r="G20381" i="1"/>
  <c r="G20380" i="1"/>
  <c r="G20363" i="1"/>
  <c r="G20364" i="1"/>
  <c r="G20365" i="1"/>
  <c r="G20366" i="1"/>
  <c r="G20367" i="1"/>
  <c r="G20368" i="1"/>
  <c r="G20369" i="1"/>
  <c r="G20370" i="1"/>
  <c r="G20371" i="1"/>
  <c r="G20372" i="1"/>
  <c r="G20373" i="1"/>
  <c r="G20374" i="1"/>
  <c r="G20375" i="1"/>
  <c r="G20376" i="1"/>
  <c r="G20377" i="1"/>
  <c r="G20378" i="1"/>
  <c r="G20379" i="1"/>
  <c r="G20350" i="1"/>
  <c r="G20352" i="1"/>
  <c r="G20353" i="1"/>
  <c r="G20362" i="1"/>
  <c r="G20336" i="1"/>
  <c r="G20337" i="1"/>
  <c r="G20338" i="1"/>
  <c r="G20339" i="1"/>
  <c r="G20340" i="1"/>
  <c r="G20341" i="1"/>
  <c r="G20342" i="1"/>
  <c r="G20343" i="1"/>
  <c r="G20344" i="1"/>
  <c r="G20345" i="1"/>
  <c r="G20346" i="1"/>
  <c r="G20347" i="1"/>
  <c r="G20348" i="1"/>
  <c r="G20349" i="1"/>
  <c r="G20331" i="1"/>
  <c r="G20332" i="1"/>
  <c r="G20333" i="1"/>
  <c r="G20334" i="1"/>
  <c r="G20335" i="1"/>
  <c r="G3921" i="2"/>
  <c r="G3920" i="2"/>
  <c r="G3919" i="2"/>
  <c r="G3916" i="2"/>
  <c r="G3915" i="2"/>
  <c r="G3911" i="2"/>
  <c r="G20281" i="1"/>
  <c r="G20280" i="1"/>
  <c r="G20279" i="1"/>
  <c r="G20278" i="1"/>
  <c r="G20330" i="1"/>
  <c r="G20326" i="1"/>
  <c r="G20327" i="1"/>
  <c r="G20328" i="1"/>
  <c r="G20329" i="1"/>
  <c r="B7" i="3"/>
  <c r="G20254" i="1"/>
  <c r="G20323" i="1"/>
  <c r="G20324" i="1"/>
  <c r="G20325" i="1"/>
  <c r="G20316" i="1"/>
  <c r="G20317" i="1"/>
  <c r="G20318" i="1"/>
  <c r="G20319" i="1"/>
  <c r="G20320" i="1"/>
  <c r="G20321" i="1"/>
  <c r="G20322" i="1"/>
  <c r="G20313" i="1"/>
  <c r="G20314" i="1"/>
  <c r="G20315" i="1"/>
  <c r="G20302" i="1"/>
  <c r="G20303" i="1"/>
  <c r="G20304" i="1"/>
  <c r="G20305" i="1"/>
  <c r="G20306" i="1"/>
  <c r="G20307" i="1"/>
  <c r="G20308" i="1"/>
  <c r="G20309" i="1"/>
  <c r="G20310" i="1"/>
  <c r="G20311" i="1"/>
  <c r="G20312" i="1"/>
  <c r="G20277" i="1"/>
  <c r="G20282" i="1"/>
  <c r="G20283" i="1"/>
  <c r="G20284" i="1"/>
  <c r="G20285" i="1"/>
  <c r="G20286" i="1"/>
  <c r="G20287" i="1"/>
  <c r="G20288" i="1"/>
  <c r="G20289" i="1"/>
  <c r="G20290" i="1"/>
  <c r="G20291" i="1"/>
  <c r="G20292" i="1"/>
  <c r="G20293" i="1"/>
  <c r="G20294" i="1"/>
  <c r="G20295" i="1"/>
  <c r="G20296" i="1"/>
  <c r="G20297" i="1"/>
  <c r="G20298" i="1"/>
  <c r="G20299" i="1"/>
  <c r="G20300" i="1"/>
  <c r="G20301" i="1"/>
  <c r="G20253" i="1"/>
  <c r="G20252" i="1" l="1"/>
  <c r="G20248" i="1"/>
  <c r="G20249" i="1"/>
  <c r="G20250" i="1"/>
  <c r="G20251" i="1"/>
  <c r="G20246" i="1"/>
  <c r="G20247" i="1"/>
  <c r="G20243" i="1"/>
  <c r="G20244" i="1"/>
  <c r="G20245" i="1"/>
  <c r="G20768" i="1"/>
  <c r="G20767" i="1" l="1"/>
  <c r="H2" i="40"/>
  <c r="I2" i="40" s="1"/>
  <c r="J2" i="40" s="1"/>
  <c r="D2" i="40"/>
  <c r="E2" i="40" s="1"/>
  <c r="G3908" i="2"/>
  <c r="G3907" i="2"/>
  <c r="G3906" i="2"/>
  <c r="G3896" i="2"/>
  <c r="G3895" i="2"/>
  <c r="G3894" i="2"/>
  <c r="G3893" i="2"/>
  <c r="G3889" i="2"/>
  <c r="G3888" i="2"/>
  <c r="G3870" i="2"/>
  <c r="G3862" i="2"/>
  <c r="G20155" i="1" l="1"/>
  <c r="G20147" i="1"/>
  <c r="G20148" i="1"/>
  <c r="G20149" i="1"/>
  <c r="G20150" i="1"/>
  <c r="G20151" i="1"/>
  <c r="G20152" i="1"/>
  <c r="G20153" i="1"/>
  <c r="G20154" i="1"/>
  <c r="G20242" i="1"/>
  <c r="G20241" i="1"/>
  <c r="G20276" i="1"/>
  <c r="G20229" i="1"/>
  <c r="G20240" i="1"/>
  <c r="G3914" i="2"/>
  <c r="G20239" i="1"/>
  <c r="G20238" i="1"/>
  <c r="G20235" i="1"/>
  <c r="G20236" i="1"/>
  <c r="G20237" i="1"/>
  <c r="G20230" i="1"/>
  <c r="G20231" i="1"/>
  <c r="G20232" i="1"/>
  <c r="G20233" i="1"/>
  <c r="G20234" i="1"/>
  <c r="G3905" i="2"/>
  <c r="G20228" i="1"/>
  <c r="G20212" i="1"/>
  <c r="G20213" i="1"/>
  <c r="G20214" i="1"/>
  <c r="G20215" i="1"/>
  <c r="G20216" i="1"/>
  <c r="G20217" i="1"/>
  <c r="G20218" i="1"/>
  <c r="G20219" i="1"/>
  <c r="G20220" i="1"/>
  <c r="G20221" i="1"/>
  <c r="G20222" i="1"/>
  <c r="G20223" i="1"/>
  <c r="G20224" i="1"/>
  <c r="G20225" i="1"/>
  <c r="G20226" i="1"/>
  <c r="G20227" i="1"/>
  <c r="G20206" i="1"/>
  <c r="G20207" i="1"/>
  <c r="G20208" i="1"/>
  <c r="G20209" i="1"/>
  <c r="G20210" i="1"/>
  <c r="G20211" i="1"/>
  <c r="G20274" i="1"/>
  <c r="G20200" i="1"/>
  <c r="G20273" i="1"/>
  <c r="G3904" i="2"/>
  <c r="G3861" i="2"/>
  <c r="G3887" i="2"/>
  <c r="G3874" i="2"/>
  <c r="G3890" i="2"/>
  <c r="G3868" i="2"/>
  <c r="G3798" i="2"/>
  <c r="G3876" i="2" l="1"/>
  <c r="G3877" i="2"/>
  <c r="G3878" i="2"/>
  <c r="G3879" i="2"/>
  <c r="G3880" i="2"/>
  <c r="G3881" i="2"/>
  <c r="G3882" i="2"/>
  <c r="G3883" i="2"/>
  <c r="F3884" i="2"/>
  <c r="G3884" i="2" s="1"/>
  <c r="G3854" i="2"/>
  <c r="G3853" i="2"/>
  <c r="G3852" i="2"/>
  <c r="G3851" i="2"/>
  <c r="G3901" i="2"/>
  <c r="G3886" i="2"/>
  <c r="G20205" i="1"/>
  <c r="G20194" i="1"/>
  <c r="G20201" i="1"/>
  <c r="G20202" i="1"/>
  <c r="G20203" i="1"/>
  <c r="G20204" i="1"/>
  <c r="G3885" i="2"/>
  <c r="G20197" i="1"/>
  <c r="G20198" i="1"/>
  <c r="G20199" i="1"/>
  <c r="G3875" i="2"/>
  <c r="G20195" i="1"/>
  <c r="G20196" i="1"/>
  <c r="G20180" i="1"/>
  <c r="G20181" i="1"/>
  <c r="G20182" i="1"/>
  <c r="G20183" i="1"/>
  <c r="G20184" i="1"/>
  <c r="G20185" i="1"/>
  <c r="G20186" i="1"/>
  <c r="G20187" i="1"/>
  <c r="G20188" i="1"/>
  <c r="G20189" i="1"/>
  <c r="G20190" i="1"/>
  <c r="G20191" i="1"/>
  <c r="G20192" i="1"/>
  <c r="G20193" i="1"/>
  <c r="G20170" i="1"/>
  <c r="G20171" i="1"/>
  <c r="G20172" i="1"/>
  <c r="G20174" i="1"/>
  <c r="G20175" i="1"/>
  <c r="G20176" i="1"/>
  <c r="G20177" i="1"/>
  <c r="G20178" i="1"/>
  <c r="G20179" i="1"/>
  <c r="G20271" i="1"/>
  <c r="G3850" i="2"/>
  <c r="G3848" i="2"/>
  <c r="G3847" i="2"/>
  <c r="G3846" i="2"/>
  <c r="G3845" i="2"/>
  <c r="G3844" i="2"/>
  <c r="G3849" i="2"/>
  <c r="G3843" i="2"/>
  <c r="G3823" i="2"/>
  <c r="G3820" i="2"/>
  <c r="G3821" i="2"/>
  <c r="G3822" i="2"/>
  <c r="G20158" i="1" l="1"/>
  <c r="G20159" i="1"/>
  <c r="G20160" i="1"/>
  <c r="G20161" i="1"/>
  <c r="G20162" i="1"/>
  <c r="G20163" i="1"/>
  <c r="G20164" i="1"/>
  <c r="G20165" i="1"/>
  <c r="G20166" i="1"/>
  <c r="G20167" i="1"/>
  <c r="G20168" i="1"/>
  <c r="G20169" i="1"/>
  <c r="G20146" i="1"/>
  <c r="G20156" i="1"/>
  <c r="G20157" i="1"/>
  <c r="G20138" i="1"/>
  <c r="G20139" i="1"/>
  <c r="G20140" i="1"/>
  <c r="G20141" i="1"/>
  <c r="G20142" i="1"/>
  <c r="G20143" i="1"/>
  <c r="G20144" i="1"/>
  <c r="G20145" i="1"/>
  <c r="G20137" i="1"/>
  <c r="G20132" i="1"/>
  <c r="G20133" i="1"/>
  <c r="G20134" i="1"/>
  <c r="G20135" i="1"/>
  <c r="G20136" i="1"/>
  <c r="G20131" i="1"/>
  <c r="G20124" i="1"/>
  <c r="G20125" i="1"/>
  <c r="G20126" i="1"/>
  <c r="G20127" i="1"/>
  <c r="G20128" i="1"/>
  <c r="G20129" i="1"/>
  <c r="G20130" i="1"/>
  <c r="G3864" i="2"/>
  <c r="G3873" i="2"/>
  <c r="G3842" i="2"/>
  <c r="G3869" i="2"/>
  <c r="G3867" i="2"/>
  <c r="G3866" i="2"/>
  <c r="G3865" i="2"/>
  <c r="G3863" i="2"/>
  <c r="G20270" i="1"/>
  <c r="L4" i="33"/>
  <c r="D4" i="33"/>
  <c r="L5" i="33"/>
  <c r="D5" i="33"/>
  <c r="K33" i="33"/>
  <c r="G3819" i="2"/>
  <c r="J28" i="31"/>
  <c r="I28" i="31"/>
  <c r="N169" i="28"/>
  <c r="I169" i="28"/>
  <c r="H28" i="31" s="1"/>
  <c r="D169" i="28"/>
  <c r="E20" i="31"/>
  <c r="P5" i="31"/>
  <c r="B25" i="3" s="1"/>
  <c r="P11" i="31"/>
  <c r="C26" i="3" s="1"/>
  <c r="P10" i="31"/>
  <c r="B26" i="3" s="1"/>
  <c r="P6" i="31"/>
  <c r="C25" i="3" s="1"/>
  <c r="G20123" i="1"/>
  <c r="G20269" i="1"/>
  <c r="G20264" i="1"/>
  <c r="G20121" i="1"/>
  <c r="G20122" i="1"/>
  <c r="G20114" i="1"/>
  <c r="G20115" i="1"/>
  <c r="G20106" i="1"/>
  <c r="G20107" i="1"/>
  <c r="G20108" i="1"/>
  <c r="G20109" i="1"/>
  <c r="G20110" i="1"/>
  <c r="G20111" i="1"/>
  <c r="G20112" i="1"/>
  <c r="G20113" i="1"/>
  <c r="G20105" i="1"/>
  <c r="G20120" i="1"/>
  <c r="G20119" i="1"/>
  <c r="G20117" i="1" l="1"/>
  <c r="G19968" i="1"/>
  <c r="G19833" i="1"/>
  <c r="G20118" i="1"/>
  <c r="G20116" i="1"/>
  <c r="G20104" i="1"/>
  <c r="D11" i="40"/>
  <c r="G3825" i="2" l="1"/>
  <c r="G3860" i="2"/>
  <c r="G3859" i="2"/>
  <c r="G3857" i="2"/>
  <c r="G3824" i="2"/>
  <c r="G20097" i="1"/>
  <c r="G20098" i="1"/>
  <c r="G20099" i="1"/>
  <c r="G20100" i="1"/>
  <c r="G20101" i="1"/>
  <c r="G20102" i="1"/>
  <c r="G20103" i="1"/>
  <c r="G20263" i="1"/>
  <c r="G20262" i="1"/>
  <c r="G20261" i="1"/>
  <c r="G3841" i="2"/>
  <c r="G3818" i="2"/>
  <c r="G20083" i="1" l="1"/>
  <c r="G20096" i="1"/>
  <c r="G20094" i="1"/>
  <c r="G20095" i="1"/>
  <c r="G20268" i="1"/>
  <c r="G20093" i="1"/>
  <c r="G20087" i="1"/>
  <c r="G20088" i="1"/>
  <c r="G20089" i="1"/>
  <c r="G20090" i="1"/>
  <c r="G20091" i="1"/>
  <c r="G20092" i="1"/>
  <c r="G20085" i="1"/>
  <c r="G20086" i="1"/>
  <c r="G20084" i="1"/>
  <c r="G20082" i="1"/>
  <c r="G20079" i="1"/>
  <c r="G20080" i="1"/>
  <c r="G20081" i="1"/>
  <c r="G20073" i="1" l="1"/>
  <c r="G20074" i="1"/>
  <c r="G20075" i="1"/>
  <c r="G20076" i="1"/>
  <c r="G20077" i="1"/>
  <c r="G20078" i="1"/>
  <c r="G19958" i="1"/>
  <c r="G20072" i="1"/>
  <c r="G20055" i="1"/>
  <c r="G20056" i="1"/>
  <c r="G19784" i="1" l="1"/>
  <c r="G3836" i="2"/>
  <c r="G3837" i="2"/>
  <c r="G3838" i="2"/>
  <c r="G3839" i="2"/>
  <c r="G20044" i="1"/>
  <c r="G20041" i="1"/>
  <c r="G20042" i="1"/>
  <c r="G20043" i="1"/>
  <c r="G3858" i="2"/>
  <c r="G3856" i="2"/>
  <c r="G3855" i="2"/>
  <c r="G3840" i="2"/>
  <c r="G20071" i="1" l="1"/>
  <c r="G20068" i="1"/>
  <c r="G20067" i="1" l="1"/>
  <c r="G20070" i="1"/>
  <c r="G20062" i="1"/>
  <c r="G19957" i="1"/>
  <c r="G20063" i="1"/>
  <c r="G20064" i="1"/>
  <c r="G20065" i="1"/>
  <c r="G20066" i="1"/>
  <c r="G20069" i="1"/>
  <c r="G20061" i="1"/>
  <c r="G20060" i="1"/>
  <c r="G20057" i="1"/>
  <c r="G20058" i="1"/>
  <c r="G20059" i="1"/>
  <c r="G20034" i="1"/>
  <c r="G20035" i="1"/>
  <c r="G20036" i="1"/>
  <c r="G20037" i="1"/>
  <c r="G20038" i="1"/>
  <c r="G20039" i="1"/>
  <c r="G20040" i="1"/>
  <c r="G20045" i="1"/>
  <c r="G20046" i="1"/>
  <c r="G20047" i="1"/>
  <c r="G20048" i="1"/>
  <c r="G20049" i="1"/>
  <c r="G20050" i="1"/>
  <c r="G20051" i="1"/>
  <c r="G20052" i="1"/>
  <c r="G20053" i="1"/>
  <c r="G20054" i="1"/>
  <c r="G20259" i="1"/>
  <c r="G20019" i="1"/>
  <c r="G20020" i="1"/>
  <c r="G20021" i="1"/>
  <c r="G20022" i="1"/>
  <c r="G20023" i="1"/>
  <c r="G20024" i="1"/>
  <c r="G20025" i="1"/>
  <c r="G20026" i="1"/>
  <c r="G20027" i="1"/>
  <c r="G20028" i="1"/>
  <c r="G20029" i="1"/>
  <c r="G20030" i="1"/>
  <c r="G20031" i="1"/>
  <c r="G20032" i="1"/>
  <c r="G20033" i="1"/>
  <c r="G20256" i="1"/>
  <c r="G20257" i="1"/>
  <c r="G20258" i="1"/>
  <c r="G20255" i="1"/>
  <c r="G19908" i="1"/>
  <c r="G20260" i="1"/>
  <c r="G19956" i="1" l="1"/>
  <c r="G19999" i="1" l="1"/>
  <c r="G20000" i="1"/>
  <c r="G20001" i="1"/>
  <c r="G20002" i="1"/>
  <c r="G20003" i="1"/>
  <c r="G20267" i="1"/>
  <c r="G19955" i="1"/>
  <c r="G3829" i="2"/>
  <c r="G3830" i="2"/>
  <c r="G3831" i="2"/>
  <c r="G3832" i="2"/>
  <c r="G3833" i="2"/>
  <c r="G3834" i="2"/>
  <c r="G3828" i="2"/>
  <c r="G3835" i="2"/>
  <c r="G3827" i="2"/>
  <c r="G3826" i="2"/>
  <c r="G20016" i="1"/>
  <c r="G20017" i="1"/>
  <c r="G20018" i="1"/>
  <c r="G19997" i="1"/>
  <c r="G20004" i="1"/>
  <c r="G20005" i="1"/>
  <c r="G19951" i="1"/>
  <c r="G19952" i="1"/>
  <c r="G20006" i="1"/>
  <c r="G20007" i="1"/>
  <c r="G20008" i="1"/>
  <c r="G20009" i="1"/>
  <c r="G19953" i="1"/>
  <c r="G20010" i="1"/>
  <c r="G19954" i="1"/>
  <c r="G20011" i="1"/>
  <c r="G20012" i="1"/>
  <c r="G20013" i="1"/>
  <c r="G20014" i="1"/>
  <c r="G20015" i="1"/>
  <c r="G19998" i="1"/>
  <c r="G19988" i="1"/>
  <c r="G19989" i="1"/>
  <c r="G19994" i="1"/>
  <c r="G19995" i="1"/>
  <c r="G19993" i="1"/>
  <c r="G19949" i="1"/>
  <c r="G19950" i="1"/>
  <c r="G19986" i="1"/>
  <c r="G19935" i="1"/>
  <c r="G19936" i="1"/>
  <c r="G19937" i="1"/>
  <c r="G19938" i="1"/>
  <c r="G20266" i="1" l="1"/>
  <c r="G20265" i="1"/>
  <c r="G3801" i="2"/>
  <c r="G3817" i="2"/>
  <c r="G3816" i="2"/>
  <c r="G3815" i="2"/>
  <c r="G3800" i="2"/>
  <c r="G19946" i="1"/>
  <c r="G19630" i="1" l="1"/>
  <c r="G19930" i="1"/>
  <c r="G19925" i="1"/>
  <c r="G19984" i="1"/>
  <c r="G19985" i="1"/>
  <c r="G19964" i="1" l="1"/>
  <c r="G19945" i="1"/>
  <c r="G19944" i="1"/>
  <c r="G19947" i="1"/>
  <c r="G19948" i="1"/>
  <c r="G19990" i="1"/>
  <c r="G19991" i="1"/>
  <c r="G19992" i="1"/>
  <c r="G19983" i="1"/>
  <c r="G19987" i="1"/>
  <c r="G19981" i="1"/>
  <c r="G19982" i="1"/>
  <c r="G19943" i="1"/>
  <c r="G19969" i="1"/>
  <c r="G19942" i="1"/>
  <c r="G19970" i="1"/>
  <c r="G19971" i="1"/>
  <c r="G19972" i="1"/>
  <c r="G19973" i="1"/>
  <c r="G19974" i="1"/>
  <c r="G19975" i="1"/>
  <c r="G19976" i="1"/>
  <c r="G19977" i="1"/>
  <c r="G19978" i="1"/>
  <c r="G19979" i="1"/>
  <c r="G19980" i="1"/>
  <c r="G19939" i="1"/>
  <c r="G19966" i="1"/>
  <c r="G19967" i="1"/>
  <c r="G19940" i="1"/>
  <c r="G19941" i="1"/>
  <c r="G19889" i="1"/>
  <c r="G19888" i="1"/>
  <c r="B19" i="3"/>
  <c r="E4" i="31" s="1"/>
  <c r="C18" i="3"/>
  <c r="C17" i="3"/>
  <c r="C16" i="3"/>
  <c r="C15" i="3"/>
  <c r="C14" i="3"/>
  <c r="C13" i="3"/>
  <c r="C12" i="3"/>
  <c r="C11" i="3"/>
  <c r="C10" i="3"/>
  <c r="G19965" i="1"/>
  <c r="B28" i="3" l="1"/>
  <c r="C19" i="3"/>
  <c r="G3749" i="2"/>
  <c r="G19962" i="1"/>
  <c r="G19963" i="1"/>
  <c r="G19934" i="1"/>
  <c r="G19959" i="1"/>
  <c r="G19960" i="1"/>
  <c r="G19961" i="1"/>
  <c r="G19891" i="1"/>
  <c r="G19892" i="1"/>
  <c r="G19893" i="1"/>
  <c r="G19887" i="1"/>
  <c r="G19868" i="1"/>
  <c r="G19849" i="1"/>
  <c r="G3814" i="2"/>
  <c r="G3813" i="2"/>
  <c r="G19886" i="1"/>
  <c r="G19885" i="1"/>
  <c r="G19856" i="1"/>
  <c r="G19872" i="1"/>
  <c r="G19873" i="1"/>
  <c r="G19884" i="1"/>
  <c r="G19878" i="1"/>
  <c r="G19879" i="1"/>
  <c r="G19880" i="1"/>
  <c r="G19881" i="1"/>
  <c r="G19882" i="1"/>
  <c r="G19883" i="1"/>
  <c r="G19874" i="1"/>
  <c r="G19875" i="1"/>
  <c r="G19876" i="1"/>
  <c r="G19877" i="1"/>
  <c r="G19907" i="1"/>
  <c r="G19906" i="1"/>
  <c r="E19821" i="1"/>
  <c r="G19821" i="1" s="1"/>
  <c r="E19820" i="1"/>
  <c r="G19867" i="1"/>
  <c r="G19869" i="1"/>
  <c r="G19870" i="1"/>
  <c r="G19871" i="1"/>
  <c r="G19866" i="1"/>
  <c r="G19865" i="1"/>
  <c r="G19862" i="1"/>
  <c r="G19863" i="1"/>
  <c r="G19864" i="1"/>
  <c r="G19859" i="1"/>
  <c r="G19860" i="1"/>
  <c r="G19861" i="1"/>
  <c r="G19857" i="1"/>
  <c r="G19858" i="1"/>
  <c r="G19855" i="1"/>
  <c r="G3805" i="2"/>
  <c r="G3806" i="2"/>
  <c r="G3807" i="2"/>
  <c r="G19854" i="1"/>
  <c r="G19853" i="1"/>
  <c r="G19852" i="1"/>
  <c r="G19851" i="1"/>
  <c r="G19850" i="1"/>
  <c r="G19844" i="1"/>
  <c r="G19845" i="1"/>
  <c r="G19846" i="1"/>
  <c r="G19847" i="1"/>
  <c r="G19848" i="1"/>
  <c r="G3804" i="2"/>
  <c r="G3803" i="2"/>
  <c r="G3802" i="2"/>
  <c r="G19820" i="1" l="1"/>
  <c r="F18" i="3"/>
  <c r="C21" i="3"/>
  <c r="E5" i="31"/>
  <c r="E6" i="31" s="1"/>
  <c r="E11" i="31" s="1"/>
  <c r="E22" i="31" s="1"/>
  <c r="C28" i="3"/>
  <c r="C30" i="3" s="1"/>
  <c r="G19932" i="1"/>
  <c r="G3799" i="2"/>
  <c r="G19843" i="1"/>
  <c r="G19841" i="1"/>
  <c r="G19842" i="1"/>
  <c r="D27" i="31" l="1"/>
  <c r="D29" i="31" s="1"/>
  <c r="C27" i="31"/>
  <c r="C29" i="31" s="1"/>
  <c r="E27" i="31"/>
  <c r="E29" i="31" s="1"/>
  <c r="G19931" i="1"/>
  <c r="G19929" i="1"/>
  <c r="G19928" i="1"/>
  <c r="G19926" i="1" l="1"/>
  <c r="G19924" i="1"/>
  <c r="G19832" i="1" l="1"/>
  <c r="G19839" i="1"/>
  <c r="G19838" i="1"/>
  <c r="G19840" i="1"/>
  <c r="G19834" i="1"/>
  <c r="G19835" i="1"/>
  <c r="G19836" i="1"/>
  <c r="G19837" i="1"/>
  <c r="G19830" i="1"/>
  <c r="G19831" i="1"/>
  <c r="G19822" i="1"/>
  <c r="G19823" i="1"/>
  <c r="G19824" i="1"/>
  <c r="G19825" i="1"/>
  <c r="G19826" i="1"/>
  <c r="G19827" i="1"/>
  <c r="G19828" i="1"/>
  <c r="G19829" i="1"/>
  <c r="G19921" i="1"/>
  <c r="G19920" i="1"/>
  <c r="G19923" i="1" l="1"/>
  <c r="H3" i="40"/>
  <c r="I3" i="40" s="1"/>
  <c r="J3" i="40" s="1"/>
  <c r="D3" i="40"/>
  <c r="E3" i="40" s="1"/>
  <c r="G19817" i="1"/>
  <c r="G19819" i="1"/>
  <c r="G19816" i="1"/>
  <c r="G19815" i="1"/>
  <c r="G19818" i="1"/>
  <c r="G19808" i="1"/>
  <c r="G19809" i="1"/>
  <c r="G19810" i="1"/>
  <c r="G19811" i="1"/>
  <c r="G19812" i="1"/>
  <c r="G19813" i="1"/>
  <c r="G19814" i="1"/>
  <c r="G19805" i="1"/>
  <c r="G19806" i="1"/>
  <c r="G19807" i="1"/>
  <c r="G19800" i="1"/>
  <c r="G19922" i="1" l="1"/>
  <c r="H4" i="40" l="1"/>
  <c r="I4" i="40" s="1"/>
  <c r="J4" i="40" s="1"/>
  <c r="D4" i="40"/>
  <c r="E4" i="40" s="1"/>
  <c r="G19791" i="1"/>
  <c r="G19910" i="1" l="1"/>
  <c r="G19911" i="1"/>
  <c r="G19912" i="1"/>
  <c r="G19913" i="1"/>
  <c r="G19914" i="1"/>
  <c r="G19915" i="1"/>
  <c r="G19916" i="1"/>
  <c r="G19917" i="1"/>
  <c r="G19918" i="1"/>
  <c r="G19919" i="1"/>
  <c r="G19895" i="1"/>
  <c r="G19896" i="1"/>
  <c r="G19897" i="1"/>
  <c r="G19898" i="1"/>
  <c r="G19899" i="1"/>
  <c r="G19900" i="1"/>
  <c r="G19901" i="1"/>
  <c r="G19902" i="1"/>
  <c r="G19903" i="1"/>
  <c r="G19904" i="1"/>
  <c r="G19905" i="1"/>
  <c r="G19798" i="1"/>
  <c r="G19799" i="1"/>
  <c r="G19801" i="1"/>
  <c r="G19802" i="1"/>
  <c r="G19803" i="1"/>
  <c r="G19804"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5" i="1"/>
  <c r="G19786" i="1"/>
  <c r="G19787" i="1"/>
  <c r="G19788" i="1"/>
  <c r="G19789" i="1"/>
  <c r="G19790" i="1"/>
  <c r="G19792" i="1"/>
  <c r="G19793" i="1"/>
  <c r="G19794" i="1"/>
  <c r="G19795" i="1"/>
  <c r="G19796" i="1"/>
  <c r="G3782" i="2" l="1"/>
  <c r="G19797" i="1"/>
  <c r="G3795" i="2"/>
  <c r="G3797"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6" i="2" l="1"/>
  <c r="G3785" i="2" l="1"/>
  <c r="G3786" i="2"/>
  <c r="G3787" i="2"/>
  <c r="G3788" i="2"/>
  <c r="G3789" i="2"/>
  <c r="G3790" i="2"/>
  <c r="G3791" i="2"/>
  <c r="G3792" i="2"/>
  <c r="G3793" i="2"/>
  <c r="G3794" i="2"/>
  <c r="G3781" i="2"/>
  <c r="G3784" i="2"/>
  <c r="G19006" i="1" l="1"/>
  <c r="G3769" i="2"/>
  <c r="G3768" i="2"/>
  <c r="G3767" i="2"/>
  <c r="G3766" i="2"/>
  <c r="G3780" i="2"/>
  <c r="G3775" i="2"/>
  <c r="G3763" i="2"/>
  <c r="G3744" i="2"/>
  <c r="G3718" i="2"/>
  <c r="G3689" i="2"/>
  <c r="G3771" i="2" l="1"/>
  <c r="G3772" i="2"/>
  <c r="G3773" i="2"/>
  <c r="G3077" i="2"/>
  <c r="G3760" i="2"/>
  <c r="G3779" i="2" l="1"/>
  <c r="G3778" i="2"/>
  <c r="G3774" i="2"/>
  <c r="G3762" i="2"/>
  <c r="G3777" i="2" l="1"/>
  <c r="G3776" i="2"/>
  <c r="G17" i="3"/>
  <c r="F17" i="3"/>
  <c r="G19639" i="1"/>
  <c r="G19640" i="1"/>
  <c r="G19638" i="1"/>
  <c r="G19597" i="1"/>
  <c r="G19594" i="1" l="1"/>
  <c r="G19595" i="1"/>
  <c r="G19592" i="1"/>
  <c r="G19593" i="1"/>
  <c r="G19909" i="1"/>
  <c r="G19894" i="1"/>
  <c r="G3715" i="2"/>
  <c r="G3751" i="2"/>
  <c r="G3733" i="2"/>
  <c r="G3761" i="2"/>
  <c r="G3752" i="2"/>
  <c r="G3753" i="2"/>
  <c r="G3764" i="2"/>
  <c r="G19573" i="1"/>
  <c r="G19611" i="1"/>
  <c r="G19610" i="1"/>
  <c r="G19584" i="1"/>
  <c r="G19585" i="1"/>
  <c r="G19586" i="1"/>
  <c r="G19587" i="1"/>
  <c r="G19588" i="1"/>
  <c r="G19589" i="1"/>
  <c r="G19590" i="1"/>
  <c r="G19591" i="1"/>
  <c r="G19562" i="1" l="1"/>
  <c r="G19609" i="1"/>
  <c r="G19551" i="1"/>
  <c r="G19563" i="1"/>
  <c r="G19581" i="1"/>
  <c r="G19582" i="1"/>
  <c r="G19583" i="1"/>
  <c r="G3770"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3765" i="2"/>
  <c r="G19634" i="1" l="1"/>
  <c r="G19633" i="1"/>
  <c r="G19632" i="1"/>
  <c r="G19011" i="1"/>
  <c r="G19242" i="1"/>
  <c r="G19239" i="1"/>
  <c r="G19255" i="1"/>
  <c r="G19254" i="1"/>
  <c r="G19539" i="1"/>
  <c r="G19540" i="1"/>
  <c r="G19541" i="1"/>
  <c r="G19542" i="1"/>
  <c r="G19543" i="1"/>
  <c r="G19537" i="1" l="1"/>
  <c r="G19536" i="1"/>
  <c r="G19523" i="1" l="1"/>
  <c r="G19607" i="1"/>
  <c r="G19608" i="1"/>
  <c r="G3757" i="2"/>
  <c r="G3758" i="2"/>
  <c r="G3759"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6" i="2"/>
  <c r="G3755" i="2"/>
  <c r="G3754" i="2"/>
  <c r="G19491" i="1"/>
  <c r="G19490" i="1" l="1"/>
  <c r="G19489" i="1"/>
  <c r="G19483" i="1"/>
  <c r="G19484" i="1"/>
  <c r="G19485" i="1"/>
  <c r="G19486" i="1"/>
  <c r="G19487" i="1"/>
  <c r="G19488" i="1"/>
  <c r="G19482" i="1"/>
  <c r="G19481" i="1"/>
  <c r="G19471" i="1"/>
  <c r="G19466" i="1"/>
  <c r="G3750" i="2"/>
  <c r="G3748" i="2"/>
  <c r="G3747" i="2"/>
  <c r="G3746"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8" i="2"/>
  <c r="G3499" i="2"/>
  <c r="G3500" i="2"/>
  <c r="G17991" i="1"/>
  <c r="G17992" i="1"/>
  <c r="G17993" i="1"/>
  <c r="G3743" i="2"/>
  <c r="G3735" i="2"/>
  <c r="G3736" i="2"/>
  <c r="G3737" i="2"/>
  <c r="G3738" i="2"/>
  <c r="G3739" i="2"/>
  <c r="G3740" i="2"/>
  <c r="G3741" i="2"/>
  <c r="G3742" i="2"/>
  <c r="G3564" i="2"/>
  <c r="G19308" i="1" l="1"/>
  <c r="G3720" i="2"/>
  <c r="G3721" i="2"/>
  <c r="G3722" i="2"/>
  <c r="G3723" i="2"/>
  <c r="G3724" i="2"/>
  <c r="G3725" i="2"/>
  <c r="G19303" i="1"/>
  <c r="G19304" i="1"/>
  <c r="G19305" i="1"/>
  <c r="G19306" i="1"/>
  <c r="G19307" i="1"/>
  <c r="G3691" i="2"/>
  <c r="G18923" i="1"/>
  <c r="G3719" i="2"/>
  <c r="G19302" i="1"/>
  <c r="G19361" i="1" l="1"/>
  <c r="G19362" i="1"/>
  <c r="G19363" i="1"/>
  <c r="G3731" i="2"/>
  <c r="G3730" i="2"/>
  <c r="G3729" i="2"/>
  <c r="G3728" i="2"/>
  <c r="G18415" i="1"/>
  <c r="G3610"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12" i="2" l="1"/>
  <c r="G3709" i="2"/>
  <c r="G3714" i="2"/>
  <c r="G3711" i="2"/>
  <c r="G3734" i="2"/>
  <c r="G18434" i="1"/>
  <c r="G18435" i="1"/>
  <c r="G18436" i="1"/>
  <c r="G3491" i="2"/>
  <c r="G3490" i="2"/>
  <c r="G3489" i="2"/>
  <c r="G3706" i="2"/>
  <c r="G3708" i="2"/>
  <c r="G3732" i="2"/>
  <c r="G3710" i="2"/>
  <c r="G19618" i="1"/>
  <c r="G19616" i="1"/>
  <c r="G19617" i="1"/>
  <c r="G3717" i="2"/>
  <c r="G3682" i="2"/>
  <c r="G3681" i="2"/>
  <c r="G3692" i="2"/>
  <c r="G3679" i="2"/>
  <c r="G3707" i="2"/>
  <c r="G3698" i="2"/>
  <c r="G3713" i="2"/>
  <c r="G19604" i="1"/>
  <c r="G19602" i="1"/>
  <c r="G19603" i="1"/>
  <c r="G3726" i="2"/>
  <c r="G3727"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6" i="33"/>
  <c r="D6"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5" i="33"/>
  <c r="L8"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9"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4" i="33" l="1"/>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5" i="40"/>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<sst xmlns="http://schemas.openxmlformats.org/spreadsheetml/2006/main" count="95328" uniqueCount="14296">
  <si>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</si>
  <si>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</si>
  <si>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</si>
  <si>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</si>
  <si>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</si>
  <si>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</si>
  <si>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</si>
  <si>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</si>
  <si>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</si>
  <si>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</si>
  <si>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</si>
  <si>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</si>
  <si>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</si>
  <si>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</si>
  <si>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</si>
  <si>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</si>
  <si>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</si>
  <si>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</si>
  <si>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</si>
  <si>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</si>
  <si>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</si>
  <si>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</si>
  <si>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</si>
  <si>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</si>
  <si>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</si>
  <si>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</si>
  <si>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</si>
  <si>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</si>
  <si>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</si>
  <si>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</si>
  <si>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</si>
  <si>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</si>
  <si>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</si>
  <si>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</si>
  <si>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</si>
  <si>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</si>
  <si>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</si>
  <si>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</si>
  <si>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</si>
  <si>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</si>
  <si>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</si>
  <si>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</si>
  <si>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</si>
  <si>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</si>
  <si>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</si>
  <si>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</si>
  <si>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</si>
  <si>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</si>
  <si>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</si>
  <si>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</si>
  <si>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</si>
  <si>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</si>
  <si>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</si>
  <si>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</si>
  <si>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</si>
  <si>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</si>
  <si>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</si>
  <si>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</si>
  <si>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</si>
  <si>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</si>
  <si>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</si>
  <si>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</si>
  <si>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</si>
  <si>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</si>
  <si>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</si>
  <si>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</si>
  <si>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</si>
  <si>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</si>
  <si>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</si>
  <si>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</si>
  <si>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</si>
  <si>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</si>
  <si>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</si>
  <si>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</si>
  <si>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</si>
  <si>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</si>
  <si>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</si>
  <si>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</si>
  <si>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</si>
  <si>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</si>
  <si>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</si>
  <si>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</si>
  <si>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</si>
  <si>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</si>
  <si>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</si>
  <si>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</si>
  <si>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</si>
  <si>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</si>
  <si>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</si>
  <si>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</si>
  <si>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</si>
  <si>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</si>
  <si>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</si>
  <si>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</si>
  <si>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</si>
  <si>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</si>
  <si>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</si>
  <si>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</si>
  <si>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</si>
  <si>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</si>
  <si>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</si>
  <si>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</si>
  <si>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</si>
  <si>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</si>
  <si>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</si>
  <si>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</si>
  <si>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</si>
  <si>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</si>
  <si>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</si>
  <si>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</si>
  <si>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</si>
  <si>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</si>
  <si>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</si>
  <si>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</si>
  <si>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</si>
  <si>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</si>
  <si>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</si>
  <si>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</si>
  <si>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</si>
  <si>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</si>
  <si>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</si>
  <si>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</si>
  <si>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</si>
  <si>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</si>
  <si>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</si>
  <si>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</si>
  <si>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</si>
  <si>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</si>
  <si>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</si>
  <si>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</si>
  <si>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</si>
  <si>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</si>
  <si>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</si>
  <si>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</si>
  <si>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</si>
  <si>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</si>
  <si>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</si>
  <si>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</si>
  <si>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</si>
  <si>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</si>
  <si>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</si>
  <si>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</si>
  <si>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</si>
  <si>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</si>
  <si>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</si>
  <si>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</si>
  <si>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</si>
  <si>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</si>
  <si>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</si>
  <si>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</si>
  <si>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</si>
  <si>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</si>
  <si>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</si>
  <si>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</si>
  <si>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</si>
  <si>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</si>
  <si>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</si>
  <si>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</si>
  <si>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</si>
  <si>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</si>
  <si>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</si>
  <si>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</si>
  <si>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</si>
  <si>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</si>
  <si>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</si>
  <si>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</si>
  <si>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</si>
  <si>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</si>
  <si>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</si>
  <si>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</si>
  <si>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</si>
  <si>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</si>
  <si>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</si>
  <si>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</si>
  <si>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</si>
  <si>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</si>
  <si>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</si>
  <si>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</si>
  <si>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</si>
  <si>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</si>
  <si>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</si>
  <si>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</si>
  <si>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</si>
  <si>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</si>
  <si>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</si>
  <si>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</si>
  <si>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</si>
  <si>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</si>
  <si>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</si>
  <si>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</si>
  <si>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</si>
  <si>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</si>
  <si>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</si>
  <si>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</si>
  <si>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</si>
  <si>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</si>
  <si>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</si>
  <si>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</si>
  <si>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</si>
  <si>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</si>
  <si>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</si>
  <si>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</si>
  <si>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</si>
  <si>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</si>
  <si>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</si>
  <si>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</si>
  <si>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</si>
  <si>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</si>
  <si>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</si>
  <si>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</si>
  <si>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</si>
  <si>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</si>
  <si>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</si>
  <si>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</si>
  <si>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</si>
  <si>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</si>
  <si>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</si>
  <si>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</si>
  <si>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</si>
  <si>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</si>
  <si>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</si>
  <si>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</si>
  <si>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</si>
  <si>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</si>
  <si>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</si>
  <si>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</si>
  <si>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</si>
  <si>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</si>
  <si>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</si>
  <si>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</si>
  <si>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</si>
  <si>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</si>
  <si>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</si>
  <si>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</si>
  <si>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</si>
  <si>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</si>
  <si>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</si>
  <si>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</si>
  <si>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</si>
  <si>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</si>
  <si>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</si>
  <si>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</si>
  <si>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</si>
  <si>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</si>
  <si>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</si>
  <si>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</si>
  <si>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</si>
  <si>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</si>
  <si>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</si>
  <si>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</si>
  <si>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</si>
  <si>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</si>
  <si>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</si>
  <si>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</si>
  <si>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</si>
  <si>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</si>
  <si>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</si>
  <si>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</si>
  <si>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</si>
  <si>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</si>
  <si>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</si>
  <si>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</si>
  <si>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</si>
  <si>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</si>
  <si>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</si>
  <si>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</si>
  <si>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</si>
  <si>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</si>
  <si>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</si>
  <si>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</si>
  <si>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</si>
  <si>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</si>
  <si>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</si>
  <si>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</si>
  <si>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</si>
  <si>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</si>
  <si>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</si>
  <si>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</si>
  <si>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</si>
  <si>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</si>
  <si>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</si>
  <si>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</si>
  <si>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</si>
  <si>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</si>
  <si>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</si>
  <si>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</si>
  <si>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</si>
  <si>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</si>
  <si>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</si>
  <si>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</si>
  <si>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</si>
  <si>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</si>
  <si>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</si>
  <si>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</si>
  <si>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</si>
  <si>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</si>
  <si>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</si>
  <si>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</si>
  <si>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</si>
  <si>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</si>
  <si>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</si>
  <si>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</si>
  <si>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</si>
  <si>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</si>
  <si>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</si>
  <si>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</si>
  <si>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</si>
  <si>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</si>
  <si>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</si>
  <si>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</si>
  <si>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</si>
  <si>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</si>
  <si>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</si>
  <si>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</si>
  <si>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</si>
  <si>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</si>
  <si>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</si>
  <si>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</si>
  <si>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</si>
  <si>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</si>
  <si>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</si>
  <si>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</si>
  <si>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</si>
  <si>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</si>
  <si>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</si>
  <si>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</si>
  <si>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</si>
  <si>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</si>
  <si>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</si>
  <si>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</si>
  <si>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</si>
  <si>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</si>
  <si>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</si>
  <si>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</si>
  <si>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</si>
  <si>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</si>
  <si>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</si>
  <si>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</si>
  <si>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</si>
  <si>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</si>
  <si>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</si>
  <si>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</si>
  <si>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</si>
  <si>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</si>
  <si>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</si>
  <si>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</si>
  <si>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</si>
  <si>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</si>
  <si>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</si>
  <si>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</si>
  <si>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</si>
  <si>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</si>
  <si>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</si>
  <si>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</si>
  <si>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</si>
  <si>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</si>
  <si>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</si>
  <si>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</si>
  <si>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</si>
  <si>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</si>
  <si>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</si>
  <si>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</si>
  <si>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</si>
  <si>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</si>
  <si>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</si>
  <si>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</si>
  <si>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</si>
  <si>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</si>
  <si>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</si>
  <si>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</si>
  <si>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</si>
  <si>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</si>
  <si>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</si>
  <si>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</si>
  <si>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</si>
  <si>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</si>
  <si>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</si>
  <si>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</si>
  <si>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</si>
  <si>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</si>
  <si>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</si>
  <si>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</si>
  <si>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</si>
  <si>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</si>
  <si>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</si>
  <si>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</si>
  <si>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</si>
  <si>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</si>
  <si>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</si>
  <si>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</si>
  <si>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</si>
  <si>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</si>
  <si>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</si>
  <si>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</si>
  <si>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</si>
  <si>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</si>
  <si>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</si>
  <si>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</si>
  <si>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</si>
  <si>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</si>
  <si>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</si>
  <si>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</si>
  <si>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</si>
  <si>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</si>
  <si>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</si>
  <si>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</si>
  <si>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</si>
  <si>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</si>
  <si>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</si>
  <si>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</si>
  <si>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</si>
  <si>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</si>
  <si>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</si>
  <si>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</si>
  <si>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</si>
  <si>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</si>
  <si>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</si>
  <si>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</si>
  <si>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</si>
  <si>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</si>
  <si>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</si>
  <si>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</si>
  <si>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</si>
  <si>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</si>
  <si>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</si>
  <si>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</si>
  <si>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</si>
  <si>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</si>
  <si>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</si>
  <si>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</si>
  <si>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</si>
  <si>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</si>
  <si>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</si>
  <si>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</si>
  <si>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</si>
  <si>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</si>
  <si>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</si>
  <si>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</si>
  <si>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</si>
  <si>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</si>
  <si>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</si>
  <si>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</si>
  <si>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</si>
  <si>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</si>
  <si>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</si>
  <si>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</si>
  <si>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</si>
  <si>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</si>
  <si>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</si>
  <si>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</si>
  <si>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</si>
  <si>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</si>
  <si>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</si>
  <si>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</si>
  <si>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</si>
  <si>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</si>
  <si>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</si>
  <si>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</si>
  <si>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</si>
  <si>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</si>
  <si>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</si>
  <si>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</si>
  <si>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</si>
  <si>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</si>
  <si>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</si>
  <si>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</si>
  <si>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</si>
  <si>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</si>
  <si>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</si>
  <si>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</si>
  <si>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</si>
  <si>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</si>
  <si>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</si>
  <si>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</si>
  <si>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</si>
  <si>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</si>
  <si>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</si>
  <si>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</si>
  <si>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</si>
  <si>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</si>
  <si>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</si>
  <si>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</si>
  <si>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</si>
  <si>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</si>
  <si>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</si>
  <si>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</si>
  <si>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</si>
  <si>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</si>
  <si>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</si>
  <si>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</si>
  <si>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</si>
  <si>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</si>
  <si>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</si>
  <si>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</si>
  <si>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</si>
  <si>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</si>
  <si>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</si>
  <si>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</si>
  <si>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</si>
  <si>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</si>
  <si>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</si>
  <si>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</si>
  <si>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</si>
  <si>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</si>
  <si>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</si>
  <si>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</si>
  <si>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</si>
  <si>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</si>
  <si>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</si>
  <si>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</si>
  <si>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</si>
  <si>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</si>
  <si>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</si>
  <si>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</si>
  <si>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</si>
  <si>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</si>
  <si>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</si>
  <si>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</si>
  <si>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</si>
  <si>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</si>
  <si>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</si>
  <si>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</si>
  <si>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</si>
  <si>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</si>
  <si>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</si>
  <si>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</si>
  <si>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</si>
  <si>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</si>
  <si>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</si>
  <si>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</si>
  <si>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</si>
  <si>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</si>
  <si>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</si>
  <si>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</si>
  <si>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</si>
  <si>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</si>
  <si>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</si>
  <si>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</si>
  <si>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</si>
  <si>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</si>
  <si>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</si>
  <si>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</si>
  <si>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</si>
  <si>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</si>
  <si>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</si>
  <si>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</si>
  <si>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</si>
  <si>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</si>
  <si>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</si>
  <si>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</si>
  <si>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</si>
  <si>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</si>
  <si>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</si>
  <si>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</si>
  <si>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</si>
  <si>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</si>
  <si>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</si>
  <si>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</si>
  <si>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</si>
  <si>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</si>
  <si>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</si>
  <si>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</si>
  <si>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</si>
  <si>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</si>
  <si>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</si>
  <si>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</si>
  <si>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</si>
  <si>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</si>
  <si>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</si>
  <si>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</si>
  <si>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</si>
  <si>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</si>
  <si>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</si>
  <si>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</si>
  <si>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</si>
  <si>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</si>
  <si>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</si>
  <si>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</si>
  <si>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</si>
  <si>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</si>
  <si>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</si>
  <si>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</si>
  <si>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</si>
  <si>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</si>
  <si>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</si>
  <si>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</si>
  <si>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</si>
  <si>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</si>
  <si>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</si>
  <si>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</si>
  <si>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</si>
  <si>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</si>
  <si>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</si>
  <si>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</si>
  <si>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</si>
  <si>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</si>
  <si>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</si>
  <si>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</si>
  <si>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</si>
  <si>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</si>
  <si>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</si>
  <si>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</si>
  <si>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</si>
  <si>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</si>
  <si>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</si>
  <si>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</si>
  <si>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</si>
  <si>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</si>
  <si>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</si>
  <si>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</si>
  <si>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</si>
  <si>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</si>
  <si>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</si>
  <si>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</si>
  <si>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</si>
  <si>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</si>
  <si>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</si>
  <si>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</si>
  <si>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</si>
  <si>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</si>
  <si>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</si>
  <si>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</si>
  <si>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</si>
  <si>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</si>
  <si>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</si>
  <si>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</si>
  <si>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</si>
  <si>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</si>
  <si>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</si>
  <si>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</si>
  <si>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</si>
  <si>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</si>
  <si>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</si>
  <si>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</si>
  <si>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</si>
  <si>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</si>
  <si>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</si>
  <si>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</si>
  <si>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</si>
  <si>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</si>
  <si>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</si>
  <si>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</si>
  <si>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</si>
  <si>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</si>
  <si>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</si>
  <si>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</si>
  <si>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</si>
  <si>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</si>
  <si>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</si>
  <si>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</si>
  <si>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</si>
  <si>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</si>
  <si>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</si>
  <si>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</si>
  <si>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</si>
  <si>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</si>
  <si>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</si>
  <si>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</si>
  <si>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</si>
  <si>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</si>
  <si>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</si>
  <si>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</si>
  <si>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</si>
  <si>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</si>
  <si>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</si>
  <si>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</si>
  <si>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</si>
  <si>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</si>
  <si>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</si>
  <si>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</si>
  <si>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</si>
  <si>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</si>
  <si>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</si>
  <si>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</si>
  <si>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</si>
  <si>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</si>
  <si>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</si>
  <si>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</si>
  <si>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</si>
  <si>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</si>
  <si>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</si>
  <si>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</si>
  <si>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</si>
  <si>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</si>
  <si>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</si>
  <si>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</si>
  <si>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</si>
  <si>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</si>
  <si>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</si>
  <si>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</si>
  <si>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</si>
  <si>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</si>
  <si>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</si>
  <si>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</si>
  <si>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</si>
  <si>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</si>
  <si>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</si>
  <si>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</si>
  <si>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</si>
  <si>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</si>
  <si>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</si>
  <si>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</si>
  <si>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</si>
  <si>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</si>
  <si>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</si>
  <si>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</si>
  <si>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</si>
  <si>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</si>
  <si>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</si>
  <si>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</si>
  <si>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</si>
  <si>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</si>
  <si>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</si>
  <si>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</si>
  <si>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</si>
  <si>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</si>
  <si>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</si>
  <si>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</si>
  <si>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</si>
  <si>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</si>
  <si>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</si>
  <si>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</si>
  <si>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</si>
  <si>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</si>
  <si>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</si>
  <si>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</si>
  <si>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</si>
  <si>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</si>
  <si>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</si>
  <si>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</si>
  <si>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</si>
  <si>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</si>
  <si>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</si>
  <si>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</si>
  <si>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</si>
  <si>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</si>
  <si>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</si>
  <si>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</si>
  <si>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</si>
  <si>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</si>
  <si>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</si>
  <si>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</si>
  <si>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</si>
  <si>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</si>
  <si>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</si>
  <si>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</si>
  <si>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</si>
  <si>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</si>
  <si>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</si>
  <si>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</si>
  <si>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</si>
  <si>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</si>
  <si>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</si>
  <si>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</si>
  <si>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</si>
  <si>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</si>
  <si>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</si>
  <si>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</si>
  <si>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</si>
  <si>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</si>
  <si>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</si>
  <si>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</si>
  <si>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</si>
  <si>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</si>
  <si>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</si>
  <si>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</si>
  <si>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</si>
  <si>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</si>
  <si>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</si>
  <si>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</si>
  <si>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</si>
  <si>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</si>
  <si>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</si>
  <si>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</si>
  <si>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</si>
  <si>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</si>
  <si>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</si>
  <si>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</si>
  <si>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</si>
  <si>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</si>
  <si>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</si>
  <si>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</si>
  <si>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</si>
  <si>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</si>
  <si>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</si>
  <si>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</si>
  <si>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</si>
  <si>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</si>
  <si>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</si>
  <si>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</si>
  <si>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</si>
  <si>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</si>
  <si>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</si>
  <si>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</si>
  <si>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</si>
  <si>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</si>
  <si>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</si>
  <si>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</si>
  <si>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</si>
  <si>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</si>
  <si>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</si>
  <si>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</si>
  <si>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</si>
  <si>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</si>
  <si>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</si>
  <si>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</si>
  <si>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</si>
  <si>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</si>
  <si>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</si>
  <si>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</si>
  <si>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</si>
  <si>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</si>
  <si>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</si>
  <si>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</si>
  <si>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</si>
  <si>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</si>
  <si>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</si>
  <si>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</si>
  <si>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</si>
  <si>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</si>
  <si>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</si>
  <si>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</si>
  <si>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</si>
  <si>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</si>
  <si>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</si>
  <si>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</si>
  <si>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</si>
  <si>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</si>
  <si>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</si>
  <si>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</si>
  <si>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</si>
  <si>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</si>
  <si>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</si>
  <si>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</si>
  <si>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</si>
  <si>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</si>
  <si>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</si>
  <si>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</si>
  <si>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</si>
  <si>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</si>
  <si>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</si>
  <si>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</si>
  <si>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</si>
  <si>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</si>
  <si>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</si>
  <si>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</si>
  <si>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</si>
  <si>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</si>
  <si>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</si>
  <si>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</si>
  <si>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</si>
  <si>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</si>
  <si>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</si>
  <si>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</si>
  <si>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</si>
  <si>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</si>
  <si>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</si>
  <si>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</si>
  <si>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</si>
  <si>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</si>
  <si>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</si>
  <si>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</si>
  <si>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</si>
  <si>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</si>
  <si>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</si>
  <si>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</si>
  <si>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</si>
  <si>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</si>
  <si>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</si>
  <si>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</si>
  <si>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</si>
  <si>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</si>
  <si>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</si>
  <si>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</si>
  <si>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</si>
  <si>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</si>
  <si>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</si>
  <si>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</si>
  <si>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</si>
  <si>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</si>
  <si>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</si>
  <si>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</si>
  <si>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</si>
  <si>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</si>
  <si>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</si>
  <si>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</si>
  <si>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</si>
  <si>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</si>
  <si>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</si>
  <si>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</si>
  <si>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</si>
  <si>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</si>
  <si>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</si>
  <si>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</si>
  <si>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</si>
  <si>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</si>
  <si>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</si>
  <si>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</si>
  <si>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</si>
  <si>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</si>
  <si>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</si>
  <si>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</si>
  <si>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</si>
  <si>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</si>
  <si>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</si>
  <si>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</si>
  <si>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</si>
  <si>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</si>
  <si>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</si>
  <si>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</si>
  <si>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</si>
  <si>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</si>
  <si>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</si>
  <si>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</si>
  <si>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</si>
  <si>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</si>
  <si>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</si>
  <si>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</si>
  <si>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</si>
  <si>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</si>
  <si>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</si>
  <si>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</si>
  <si>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</si>
  <si>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</si>
  <si>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</si>
  <si>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</si>
  <si>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</si>
  <si>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</si>
  <si>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</si>
  <si>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</si>
  <si>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</si>
  <si>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</si>
  <si>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</si>
  <si>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</si>
  <si>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</si>
  <si>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</si>
  <si>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</si>
  <si>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</si>
  <si>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</si>
  <si>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</si>
  <si>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</si>
  <si>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</si>
  <si>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</si>
  <si>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</si>
  <si>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</si>
  <si>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</si>
  <si>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</si>
  <si>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</si>
  <si>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</si>
  <si>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</si>
  <si>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</si>
  <si>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</si>
  <si>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</si>
  <si>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</si>
  <si>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</si>
  <si>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</si>
  <si>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</si>
  <si>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</si>
  <si>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</si>
  <si>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</si>
  <si>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</si>
  <si>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</si>
  <si>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</si>
  <si>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</si>
  <si>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</si>
  <si>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</si>
  <si>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</si>
  <si>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</si>
  <si>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</si>
  <si>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</si>
  <si>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</si>
  <si>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</si>
  <si>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</si>
  <si>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</si>
  <si>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</si>
  <si>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</si>
  <si>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</si>
  <si>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</si>
  <si>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</si>
  <si>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</si>
  <si>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</si>
  <si>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</si>
  <si>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</si>
  <si>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</si>
  <si>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</si>
  <si>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</si>
  <si>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</si>
  <si>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</si>
  <si>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</si>
  <si>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</si>
  <si>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</si>
  <si>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</si>
  <si>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</si>
  <si>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</si>
  <si>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</si>
  <si>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</si>
  <si>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</si>
  <si>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</si>
  <si>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</si>
  <si>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</si>
  <si>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</si>
  <si>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</si>
  <si>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</si>
  <si>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</si>
  <si>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</si>
  <si>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</si>
  <si>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</si>
  <si>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</si>
  <si>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</si>
  <si>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</si>
  <si>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</si>
  <si>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</si>
  <si>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</si>
  <si>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</si>
  <si>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</si>
  <si>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</si>
  <si>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</si>
  <si>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</si>
  <si>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</si>
  <si>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</si>
  <si>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</si>
  <si>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</si>
  <si>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</si>
  <si>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</si>
  <si>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</si>
  <si>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</si>
  <si>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</si>
  <si>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</si>
  <si>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</si>
  <si>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</si>
  <si>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</si>
  <si>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</si>
  <si>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</si>
  <si>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</si>
  <si>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</si>
  <si>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</si>
  <si>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</si>
  <si>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</si>
  <si>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</si>
  <si>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</si>
  <si>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</si>
  <si>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</si>
  <si>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</si>
  <si>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</si>
  <si>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</si>
  <si>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</si>
  <si>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</si>
  <si>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</si>
  <si>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</si>
  <si>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</si>
  <si>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</si>
  <si>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</si>
  <si>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</si>
  <si>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</si>
  <si>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</si>
  <si>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</si>
  <si>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</si>
  <si>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</si>
  <si>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</si>
  <si>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</si>
  <si>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</si>
  <si>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</si>
  <si>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</si>
  <si>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</si>
  <si>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</si>
  <si>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</si>
  <si>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</si>
  <si>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</si>
  <si>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</si>
  <si>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</si>
  <si>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</si>
  <si>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</si>
  <si>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</si>
  <si>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</si>
  <si>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</si>
  <si>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</si>
  <si>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</si>
  <si>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</si>
  <si>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</si>
  <si>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</si>
  <si>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</si>
  <si>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</si>
  <si>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</si>
  <si>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</si>
  <si>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</si>
  <si>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</si>
  <si>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</si>
  <si>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</si>
  <si>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</si>
  <si>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</si>
  <si>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</si>
  <si>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</si>
  <si>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</si>
  <si>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</si>
  <si>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</si>
  <si>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</si>
  <si>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</si>
  <si>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</si>
  <si>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</si>
  <si>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</si>
  <si>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</si>
  <si>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</si>
  <si>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</si>
  <si>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</si>
  <si>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</si>
  <si>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</si>
  <si>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</si>
  <si>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</si>
  <si>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</si>
  <si>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</si>
  <si>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</si>
  <si>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</si>
  <si>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</si>
  <si>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</si>
  <si>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</si>
  <si>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</si>
  <si>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</si>
  <si>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</si>
  <si>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</si>
  <si>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</si>
  <si>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</si>
  <si>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</si>
  <si>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</si>
  <si>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</si>
  <si>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</si>
  <si>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</si>
  <si>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</si>
  <si>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</si>
  <si>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</si>
  <si>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</si>
  <si>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</si>
  <si>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</si>
  <si>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</si>
  <si>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</si>
  <si>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</si>
  <si>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</si>
  <si>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</si>
  <si>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</si>
  <si>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</si>
  <si>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</si>
  <si>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</si>
  <si>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</si>
  <si>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</si>
  <si>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</si>
  <si>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</si>
  <si>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</si>
  <si>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</si>
  <si>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</si>
  <si>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</si>
  <si>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</si>
  <si>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</si>
  <si>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</si>
  <si>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</si>
  <si>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</si>
  <si>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</si>
  <si>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</si>
  <si>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</si>
  <si>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</si>
  <si>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</si>
  <si>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</si>
  <si>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</si>
  <si>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</si>
  <si>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</si>
  <si>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</si>
  <si>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</si>
  <si>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</si>
  <si>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</si>
  <si>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</si>
  <si>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</si>
  <si>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</si>
  <si>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</si>
  <si>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</si>
  <si>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</si>
  <si>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</si>
  <si>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</si>
  <si>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</si>
  <si>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</si>
  <si>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</si>
  <si>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</si>
  <si>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</si>
  <si>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</si>
  <si>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</si>
  <si>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</si>
  <si>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</si>
  <si>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</si>
  <si>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</si>
  <si>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</si>
  <si>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</si>
  <si>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</si>
  <si>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</si>
  <si>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</si>
  <si>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</si>
  <si>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</si>
  <si>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</si>
  <si>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</si>
  <si>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</si>
  <si>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</si>
  <si>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</si>
  <si>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</si>
  <si>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</si>
  <si>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</si>
  <si>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</si>
  <si>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</si>
  <si>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</si>
  <si>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</si>
  <si>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</si>
  <si>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</si>
  <si>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</si>
  <si>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</si>
  <si>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</si>
  <si>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</si>
  <si>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</si>
  <si>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</si>
  <si>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</si>
  <si>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</si>
  <si>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</si>
  <si>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</si>
  <si>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</si>
  <si>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</si>
  <si>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</si>
  <si>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</si>
  <si>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</si>
  <si>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</si>
  <si>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</si>
  <si>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</si>
  <si>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</si>
  <si>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</si>
  <si>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</si>
  <si>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</si>
  <si>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</si>
  <si>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</si>
  <si>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</si>
  <si>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</si>
  <si>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</si>
  <si>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</si>
  <si>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</si>
  <si>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</si>
  <si>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</si>
  <si>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</si>
  <si>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</si>
  <si>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</si>
  <si>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</si>
  <si>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</si>
  <si>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</si>
  <si>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</si>
  <si>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</si>
  <si>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</si>
  <si>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</si>
  <si>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</si>
  <si>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</si>
  <si>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</si>
  <si>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</si>
  <si>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</si>
  <si>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</si>
  <si>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</si>
  <si>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</si>
  <si>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</si>
  <si>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</si>
  <si>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</si>
  <si>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</si>
  <si>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</si>
  <si>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</si>
  <si>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</si>
  <si>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</si>
  <si>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</si>
  <si>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</si>
  <si>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</si>
  <si>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</si>
  <si>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</si>
  <si>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</si>
  <si>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</si>
  <si>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</si>
  <si>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</si>
  <si>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</si>
  <si>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</si>
  <si>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</si>
  <si>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</si>
  <si>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</si>
  <si>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</si>
  <si>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</si>
  <si>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</si>
  <si>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</si>
  <si>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</si>
  <si>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</si>
  <si>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</si>
  <si>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</si>
  <si>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</si>
  <si>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</si>
  <si>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</si>
  <si>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</si>
  <si>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</si>
  <si>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</si>
  <si>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</si>
  <si>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</si>
  <si>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</si>
  <si>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</si>
  <si>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</si>
  <si>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</si>
  <si>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</si>
  <si>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</si>
  <si>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</si>
  <si>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</si>
  <si>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</si>
  <si>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</si>
  <si>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</si>
  <si>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</si>
  <si>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</si>
  <si>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</si>
  <si>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</si>
  <si>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</si>
  <si>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</si>
  <si>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</si>
  <si>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</si>
  <si>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</si>
  <si>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</si>
  <si>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</si>
  <si>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</si>
  <si>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</si>
  <si>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</si>
  <si>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</si>
  <si>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</si>
  <si>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</si>
  <si>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</si>
  <si>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</si>
  <si>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</si>
  <si>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</si>
  <si>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</si>
  <si>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</si>
  <si>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</si>
  <si>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</si>
  <si>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</si>
  <si>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</si>
  <si>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</si>
  <si>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</si>
  <si>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</si>
  <si>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</si>
  <si>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</si>
  <si>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</si>
  <si>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</si>
  <si>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</si>
  <si>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</si>
  <si>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</si>
  <si>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</si>
  <si>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</si>
  <si>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</si>
  <si>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</si>
  <si>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</si>
  <si>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</si>
  <si>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</si>
  <si>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</si>
  <si>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</si>
  <si>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</si>
  <si>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</si>
  <si>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</si>
  <si>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</si>
  <si>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</si>
  <si>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</si>
  <si>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</si>
  <si>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</si>
  <si>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</si>
  <si>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</si>
  <si>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</si>
  <si>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</si>
  <si>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</si>
  <si>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</si>
  <si>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</si>
  <si>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</si>
  <si>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</si>
  <si>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</si>
  <si>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</si>
  <si>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</si>
  <si>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</si>
  <si>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</si>
  <si>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</si>
  <si>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</si>
  <si>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</si>
  <si>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</si>
  <si>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</si>
  <si>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</si>
  <si>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</si>
  <si>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</si>
  <si>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</si>
  <si>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</si>
  <si>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</si>
  <si>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</si>
  <si>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</si>
  <si>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</si>
  <si>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</si>
  <si>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</si>
  <si>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</si>
  <si>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</si>
  <si>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</si>
  <si>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</si>
  <si>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</si>
  <si>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</si>
  <si>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</si>
  <si>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</si>
  <si>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</si>
  <si>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</si>
  <si>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</si>
  <si>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</si>
  <si>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</si>
  <si>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</si>
  <si>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</si>
  <si>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</si>
  <si>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</si>
  <si>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</si>
  <si>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</si>
  <si>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</si>
  <si>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</si>
  <si>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</si>
  <si>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</si>
  <si>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</si>
  <si>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</si>
  <si>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</si>
  <si>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</si>
  <si>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</si>
  <si>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</si>
  <si>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</si>
  <si>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</si>
  <si>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</si>
  <si>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</si>
  <si>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</si>
  <si>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</si>
  <si>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</si>
  <si>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</si>
  <si>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</si>
  <si>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</si>
  <si>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</si>
  <si>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</si>
  <si>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</si>
  <si>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</si>
  <si>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</si>
  <si>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</si>
  <si>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</si>
  <si>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</si>
  <si>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</si>
  <si>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</si>
  <si>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</si>
  <si>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</si>
  <si>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</si>
  <si>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</si>
  <si>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</si>
  <si>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</si>
  <si>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</si>
  <si>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</si>
  <si>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</si>
  <si>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</si>
  <si>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</si>
  <si>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</si>
  <si>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</si>
  <si>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</si>
  <si>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</si>
  <si>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</si>
  <si>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</si>
  <si>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</si>
  <si>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</si>
  <si>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</si>
  <si>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</si>
  <si>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</si>
  <si>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</si>
  <si>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</si>
  <si>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</si>
  <si>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</si>
  <si>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</si>
  <si>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</si>
  <si>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</si>
  <si>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</si>
  <si>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</si>
  <si>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</si>
  <si>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</si>
  <si>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</si>
  <si>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</si>
  <si>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</si>
  <si>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</si>
  <si>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</si>
  <si>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</si>
  <si>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</si>
  <si>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</si>
  <si>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</si>
  <si>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</si>
  <si>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</si>
  <si>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</si>
  <si>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</si>
  <si>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</si>
  <si>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</si>
  <si>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</si>
  <si>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</si>
  <si>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</si>
  <si>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</si>
  <si>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</si>
  <si>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</si>
  <si>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</si>
  <si>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</si>
  <si>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</si>
  <si>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</si>
  <si>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</si>
  <si>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</si>
  <si>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</si>
  <si>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</si>
  <si>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</si>
  <si>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</si>
  <si>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</si>
  <si>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</si>
  <si>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</si>
  <si>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</si>
  <si>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</si>
  <si>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</si>
  <si>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</si>
  <si>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</si>
  <si>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</si>
  <si>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</si>
  <si>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</si>
  <si>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</si>
  <si>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</si>
  <si>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</si>
  <si>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</si>
  <si>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</si>
  <si>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</si>
  <si>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</si>
  <si>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</si>
  <si>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</si>
  <si>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</si>
  <si>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</si>
  <si>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</si>
  <si>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</si>
  <si>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</si>
  <si>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</si>
  <si>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</si>
  <si>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</si>
  <si>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</si>
  <si>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</si>
  <si>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</si>
  <si>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</si>
  <si>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</si>
  <si>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</si>
  <si>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</si>
  <si>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</si>
  <si>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</si>
  <si>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</si>
  <si>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</si>
  <si>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</si>
  <si>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</si>
  <si>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</si>
  <si>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</si>
  <si>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</si>
  <si>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</si>
  <si>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</si>
  <si>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</si>
  <si>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</si>
  <si>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</si>
  <si>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</si>
  <si>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</si>
  <si>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</si>
  <si>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</si>
  <si>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</si>
  <si>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</si>
  <si>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</si>
  <si>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</si>
  <si>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</si>
  <si>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</si>
  <si>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</si>
  <si>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</si>
  <si>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</si>
  <si>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</si>
  <si>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</si>
  <si>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</si>
  <si>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</si>
  <si>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</si>
  <si>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</si>
  <si>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</si>
  <si>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</si>
  <si>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</si>
  <si>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</si>
  <si>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</si>
  <si>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</si>
  <si>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</si>
  <si>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</si>
  <si>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</si>
  <si>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</si>
  <si>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</si>
  <si>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</si>
  <si>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</si>
  <si>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</si>
  <si>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</si>
  <si>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</si>
  <si>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</si>
  <si>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</si>
  <si>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</si>
  <si>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</si>
  <si>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</si>
  <si>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</si>
  <si>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</si>
  <si>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</si>
  <si>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</si>
  <si>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</si>
  <si>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</si>
  <si>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</si>
  <si>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</si>
  <si>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</si>
  <si>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</si>
  <si>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</si>
  <si>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</si>
  <si>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</si>
  <si>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</si>
  <si>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</si>
  <si>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</si>
  <si>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</si>
  <si>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</si>
  <si>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</si>
  <si>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</si>
  <si>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</si>
  <si>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</si>
  <si>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</si>
  <si>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</si>
  <si>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</si>
  <si>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</si>
  <si>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</si>
  <si>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</si>
  <si>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</si>
  <si>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</si>
  <si>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</si>
  <si>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</si>
  <si>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</si>
  <si>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</si>
  <si>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</si>
  <si>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</si>
  <si>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</si>
  <si>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</si>
  <si>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</si>
  <si>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</si>
  <si>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</si>
  <si>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</si>
  <si>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</si>
  <si>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</si>
  <si>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</si>
  <si>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</si>
  <si>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</si>
  <si>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</si>
  <si>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</si>
  <si>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</si>
  <si>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</si>
  <si>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</si>
  <si>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</si>
  <si>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</si>
  <si>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</si>
  <si>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</si>
  <si>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</si>
  <si>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</si>
  <si>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</si>
  <si>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</si>
  <si>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</si>
  <si>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</si>
  <si>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</si>
  <si>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</si>
  <si>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</si>
  <si>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</si>
  <si>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</si>
  <si>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</si>
  <si>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</si>
  <si>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</si>
  <si>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</si>
  <si>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</si>
  <si>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</si>
  <si>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</si>
  <si>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</si>
  <si>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</si>
  <si>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</si>
  <si>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</si>
  <si>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</si>
  <si>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</si>
  <si>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</si>
  <si>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</si>
  <si>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</si>
  <si>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</si>
  <si>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</si>
  <si>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</si>
  <si>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</si>
  <si>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</si>
  <si>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</si>
  <si>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</si>
  <si>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</si>
  <si>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</si>
  <si>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</si>
  <si>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</si>
  <si>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</si>
  <si>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</si>
  <si>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</si>
  <si>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</si>
  <si>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</si>
  <si>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</si>
  <si>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</si>
  <si>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</si>
  <si>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</si>
  <si>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</si>
  <si>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</si>
  <si>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</si>
  <si>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</si>
  <si>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</si>
  <si>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</si>
  <si>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</si>
  <si>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</si>
  <si>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</si>
  <si>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</si>
  <si>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</si>
  <si>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</si>
  <si>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</si>
  <si>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</si>
  <si>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</si>
  <si>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</si>
  <si>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</si>
  <si>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</si>
  <si>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</si>
  <si>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</si>
  <si>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</si>
  <si>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</si>
  <si>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</si>
  <si>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</si>
  <si>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</si>
  <si>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</si>
  <si>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</si>
  <si>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</si>
  <si>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</si>
  <si>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</si>
  <si>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</si>
  <si>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</si>
  <si>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</si>
  <si>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</si>
  <si>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</si>
  <si>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</si>
  <si>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</si>
  <si>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</si>
  <si>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</si>
  <si>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</si>
  <si>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</si>
  <si>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</si>
  <si>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</si>
  <si>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</si>
  <si>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</si>
  <si>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</si>
  <si>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</si>
  <si>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</si>
  <si>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</si>
  <si>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</si>
  <si>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</si>
  <si>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</si>
  <si>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</si>
  <si>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</si>
  <si>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</si>
  <si>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</si>
  <si>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</si>
  <si>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</si>
  <si>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</si>
  <si>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</si>
  <si>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</si>
  <si>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</si>
  <si>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</si>
  <si>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</si>
  <si>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</si>
  <si>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</si>
  <si>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</si>
  <si>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</si>
  <si>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</si>
  <si>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</si>
  <si>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</si>
  <si>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</si>
  <si>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</si>
  <si>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</si>
  <si>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</si>
  <si>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</si>
  <si>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</si>
  <si>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</si>
  <si>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</si>
  <si>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</si>
  <si>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</si>
  <si>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</si>
  <si>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</si>
  <si>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</si>
  <si>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</si>
  <si>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</si>
  <si>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</si>
  <si>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</si>
  <si>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</si>
  <si>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</si>
  <si>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</si>
  <si>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</si>
  <si>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</si>
  <si>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</si>
  <si>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</si>
  <si>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</si>
  <si>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</si>
  <si>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</si>
  <si>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</si>
  <si>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</si>
  <si>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</si>
  <si>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</si>
  <si>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</si>
  <si>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</si>
  <si>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</si>
  <si>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</si>
  <si>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</si>
  <si>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</si>
  <si>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</si>
  <si>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</si>
  <si>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</si>
  <si>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</si>
  <si>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</si>
  <si>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</si>
  <si>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</si>
  <si>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</si>
  <si>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</si>
  <si>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</si>
  <si>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</si>
  <si>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</si>
  <si>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</si>
  <si>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</si>
  <si>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</si>
  <si>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</si>
  <si>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</si>
  <si>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</si>
  <si>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</si>
  <si>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</si>
  <si>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</si>
  <si>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</si>
  <si>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</si>
  <si>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</si>
  <si>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</si>
  <si>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</si>
  <si>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</si>
  <si>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</si>
  <si>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</si>
  <si>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</si>
  <si>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</si>
  <si>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</si>
  <si>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</si>
  <si>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</si>
  <si>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</si>
  <si>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</si>
  <si>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</si>
  <si>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</si>
  <si>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</si>
  <si>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</si>
  <si>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</si>
  <si>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</si>
  <si>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</si>
  <si>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</si>
  <si>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</si>
  <si>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</si>
  <si>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</si>
  <si>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</si>
  <si>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</si>
  <si>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</si>
  <si>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</si>
  <si>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</si>
  <si>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</si>
  <si>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</si>
  <si>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</si>
  <si>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</si>
  <si>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</si>
  <si>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</si>
  <si>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</si>
  <si>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</si>
  <si>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</si>
  <si>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</si>
  <si>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</si>
  <si>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</si>
  <si>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</si>
  <si>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</si>
  <si>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</si>
  <si>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</si>
  <si>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</si>
  <si>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</si>
  <si>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</si>
  <si>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</si>
  <si>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</si>
  <si>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</si>
  <si>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</si>
  <si>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</si>
  <si>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</si>
  <si>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</si>
  <si>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</si>
  <si>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</si>
  <si>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</si>
  <si>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</si>
  <si>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</si>
  <si>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</si>
  <si>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</si>
  <si>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</si>
  <si>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</si>
  <si>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</si>
  <si>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</si>
  <si>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</si>
  <si>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</si>
  <si>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</si>
  <si>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</si>
  <si>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</si>
  <si>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</si>
  <si>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</si>
  <si>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</si>
  <si>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</si>
  <si>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</si>
  <si>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</si>
  <si>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</si>
  <si>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</si>
  <si>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</si>
  <si>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</si>
  <si>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</si>
  <si>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</si>
  <si>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</si>
  <si>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</si>
  <si>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</si>
  <si>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</si>
  <si>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</si>
  <si>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</si>
  <si>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</si>
  <si>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</si>
  <si>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</si>
  <si>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</si>
  <si>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</si>
  <si>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</si>
  <si>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</si>
  <si>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</si>
  <si>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</si>
  <si>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</si>
  <si>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</si>
  <si>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</si>
  <si>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</si>
  <si>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</si>
  <si>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</si>
  <si>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</si>
  <si>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</si>
  <si>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</si>
  <si>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</si>
  <si>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</si>
  <si>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</si>
  <si>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</si>
  <si>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</si>
  <si>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</si>
  <si>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</si>
  <si>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</si>
  <si>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</si>
  <si>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</si>
  <si>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</si>
  <si>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</si>
  <si>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</si>
  <si>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</si>
  <si>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</si>
  <si>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</si>
  <si>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</si>
  <si>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</si>
  <si>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</si>
  <si>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</si>
  <si>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</si>
  <si>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</si>
  <si>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</si>
  <si>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</si>
  <si>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</si>
  <si>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</si>
  <si>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</si>
  <si>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</si>
  <si>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</si>
  <si>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</si>
  <si>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</si>
  <si>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</si>
  <si>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</si>
  <si>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</si>
  <si>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</si>
  <si>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</si>
  <si>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</si>
  <si>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</si>
  <si>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</si>
  <si>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</si>
  <si>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</si>
  <si>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</si>
  <si>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</si>
  <si>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</si>
  <si>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</si>
  <si>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</si>
  <si>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</si>
  <si>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</si>
  <si>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</si>
  <si>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</si>
  <si>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</si>
  <si>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</si>
  <si>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</si>
  <si>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</si>
  <si>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</si>
  <si>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</si>
  <si>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</si>
  <si>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</si>
  <si>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</si>
  <si>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</si>
  <si>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</si>
  <si>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</si>
  <si>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</si>
  <si>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</si>
  <si>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</si>
  <si>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</si>
  <si>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</si>
  <si>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</si>
  <si>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</si>
  <si>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</si>
  <si>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</si>
  <si>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</si>
  <si>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</si>
  <si>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</si>
  <si>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</si>
  <si>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</si>
  <si>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</si>
  <si>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</si>
  <si>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</si>
  <si>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</si>
  <si>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</si>
  <si>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</si>
  <si>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</si>
  <si>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</si>
  <si>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</si>
  <si>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</si>
  <si>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</si>
  <si>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</si>
  <si>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</si>
  <si>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</si>
  <si>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</si>
  <si>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</si>
  <si>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</si>
  <si>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</si>
  <si>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</si>
  <si>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</si>
  <si>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</si>
  <si>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</si>
  <si>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</si>
  <si>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</si>
  <si>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</si>
  <si>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</si>
  <si>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</si>
  <si>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</si>
  <si>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</si>
  <si>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</si>
  <si>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</si>
  <si>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</si>
  <si>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</si>
  <si>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</si>
  <si>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</si>
  <si>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</si>
  <si>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</si>
  <si>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</si>
  <si>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</si>
  <si>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</si>
  <si>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</si>
  <si>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</si>
  <si>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</si>
  <si>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</si>
  <si>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</si>
  <si>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</si>
  <si>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</si>
  <si>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</si>
  <si>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</si>
  <si>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</si>
  <si>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</si>
  <si>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</si>
  <si>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</si>
  <si>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</si>
  <si>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</si>
  <si>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</si>
  <si>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</si>
  <si>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</si>
  <si>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</si>
  <si>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</si>
  <si>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</si>
  <si>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</si>
  <si>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</si>
  <si>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</si>
  <si>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</si>
  <si>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</si>
  <si>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</si>
  <si>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</si>
  <si>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</si>
  <si>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</si>
  <si>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</si>
  <si>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</si>
  <si>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</si>
  <si>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</si>
  <si>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</si>
  <si>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</si>
  <si>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</si>
  <si>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</si>
  <si>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</si>
  <si>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</si>
  <si>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</si>
  <si>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</si>
  <si>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</si>
  <si>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</si>
  <si>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</si>
  <si>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</si>
  <si>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</si>
  <si>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</si>
  <si>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</si>
  <si>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</si>
  <si>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</si>
  <si>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</si>
  <si>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</si>
  <si>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</si>
  <si>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</si>
  <si>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</si>
  <si>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</si>
  <si>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</si>
  <si>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</si>
  <si>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</si>
  <si>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</si>
  <si>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</si>
  <si>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</si>
  <si>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</si>
  <si>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</si>
  <si>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</si>
  <si>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</si>
  <si>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</si>
  <si>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</si>
  <si>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</si>
  <si>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</si>
  <si>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</si>
  <si>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</si>
  <si>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</si>
  <si>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</si>
  <si>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</si>
  <si>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</si>
  <si>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</si>
  <si>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</si>
  <si>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</si>
  <si>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</si>
  <si>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</si>
  <si>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</si>
  <si>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</si>
  <si>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</si>
  <si>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</si>
  <si>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</si>
  <si>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</si>
  <si>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</si>
  <si>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</si>
  <si>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</si>
  <si>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</si>
  <si>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</si>
  <si>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</si>
  <si>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</si>
  <si>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</si>
  <si>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</si>
  <si>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</si>
  <si>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</si>
  <si>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</si>
  <si>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</si>
  <si>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</si>
  <si>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</si>
  <si>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</si>
  <si>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</si>
  <si>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</si>
  <si>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</si>
  <si>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</si>
  <si>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</si>
  <si>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</si>
  <si>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</si>
  <si>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</si>
  <si>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</si>
  <si>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</si>
  <si>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</si>
  <si>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</si>
  <si>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</si>
  <si>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</si>
  <si>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</si>
  <si>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</si>
  <si>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</si>
  <si>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</si>
  <si>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</si>
  <si>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</si>
  <si>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</si>
  <si>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</si>
  <si>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</si>
  <si>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</si>
  <si>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</si>
  <si>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</si>
  <si>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</si>
  <si>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</si>
  <si>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</si>
  <si>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</si>
  <si>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</si>
  <si>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</si>
  <si>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</si>
  <si>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</si>
  <si>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</si>
  <si>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</si>
  <si>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</si>
  <si>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</si>
  <si>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</si>
  <si>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</si>
  <si>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</si>
  <si>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</si>
  <si>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</si>
  <si>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</si>
  <si>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</si>
  <si>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</si>
  <si>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</si>
  <si>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</si>
  <si>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</si>
  <si>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</si>
  <si>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</si>
  <si>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</si>
  <si>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</si>
  <si>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</si>
  <si>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</si>
  <si>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</si>
  <si>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</si>
  <si>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</si>
  <si>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</si>
  <si>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</si>
  <si>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</si>
  <si>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</si>
  <si>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</si>
  <si>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</si>
  <si>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</si>
  <si>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</si>
  <si>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</si>
  <si>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</si>
  <si>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</si>
  <si>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</si>
  <si>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</si>
  <si>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</si>
  <si>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</si>
  <si>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</si>
  <si>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</si>
  <si>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</si>
  <si>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</si>
  <si>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</si>
  <si>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</si>
  <si>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</si>
  <si>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</si>
  <si>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</si>
  <si>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</si>
  <si>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</si>
  <si>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</si>
  <si>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</si>
  <si>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</si>
  <si>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</si>
  <si>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</si>
  <si>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</si>
  <si>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</si>
  <si>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</si>
  <si>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</si>
  <si>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</si>
  <si>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</si>
  <si>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</si>
  <si>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</si>
  <si>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</si>
  <si>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</si>
  <si>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</si>
  <si>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</si>
  <si>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</si>
  <si>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</si>
  <si>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</si>
  <si>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</si>
  <si>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</si>
  <si>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</si>
  <si>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</si>
  <si>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</si>
  <si>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</si>
  <si>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</si>
  <si>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</si>
  <si>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</si>
  <si>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</si>
  <si>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</si>
  <si>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</si>
  <si>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</si>
  <si>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</si>
  <si>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</si>
  <si>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</si>
  <si>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</si>
  <si>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</si>
  <si>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</si>
  <si>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</si>
  <si>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</si>
  <si>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</si>
  <si>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</si>
  <si>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</si>
  <si>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</si>
  <si>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</si>
  <si>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</si>
  <si>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</si>
  <si>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</si>
  <si>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</si>
  <si>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</si>
  <si>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</si>
  <si>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</si>
  <si>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</si>
  <si>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</si>
  <si>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</si>
  <si>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</si>
  <si>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</si>
  <si>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</si>
  <si>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</si>
  <si>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</si>
  <si>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</si>
  <si>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</si>
  <si>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</si>
  <si>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</si>
  <si>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</si>
  <si>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</si>
  <si>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</si>
  <si>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</si>
  <si>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</si>
  <si>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</si>
  <si>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</si>
  <si>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</si>
  <si>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</si>
  <si>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</si>
  <si>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</si>
  <si>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</si>
  <si>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</si>
  <si>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</si>
  <si>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</si>
  <si>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</si>
  <si>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</si>
  <si>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</si>
  <si>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</si>
  <si>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</si>
  <si>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</si>
  <si>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</si>
  <si>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</si>
  <si>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</si>
  <si>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</si>
  <si>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</si>
  <si>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</si>
  <si>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</si>
  <si>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</si>
  <si>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</si>
  <si>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</si>
  <si>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</si>
  <si>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</si>
  <si>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</si>
  <si>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</si>
  <si>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</si>
  <si>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</si>
  <si>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</si>
  <si>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</si>
  <si>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</si>
  <si>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</si>
  <si>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</si>
  <si>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</si>
  <si>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</si>
  <si>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</si>
  <si>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</si>
  <si>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</si>
  <si>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</si>
  <si>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</si>
  <si>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</si>
  <si>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</si>
  <si>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</si>
  <si>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</si>
  <si>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</si>
  <si>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</si>
  <si>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</si>
  <si>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</si>
  <si>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</si>
  <si>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</si>
  <si>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</si>
  <si>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</si>
  <si>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</si>
  <si>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</si>
  <si>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</si>
  <si>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</si>
  <si>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</si>
  <si>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</si>
  <si>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</si>
  <si>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</si>
  <si>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</si>
  <si>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</si>
  <si>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</si>
  <si>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</si>
  <si>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</si>
  <si>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</si>
  <si>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</si>
  <si>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</si>
  <si>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</si>
  <si>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</si>
  <si>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</si>
  <si>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</si>
  <si>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</si>
  <si>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</si>
  <si>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</si>
  <si>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</si>
  <si>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</si>
  <si>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</si>
  <si>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</si>
  <si>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</si>
  <si>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</si>
  <si>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</si>
  <si>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</si>
  <si>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</si>
  <si>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</si>
  <si>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</si>
  <si>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</si>
  <si>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</si>
  <si>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</si>
  <si>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</si>
  <si>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</si>
  <si>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</si>
  <si>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</si>
  <si>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</si>
  <si>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</si>
  <si>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</si>
  <si>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</si>
  <si>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</si>
  <si>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</si>
  <si>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</si>
  <si>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</si>
  <si>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</si>
  <si>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</si>
  <si>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</si>
  <si>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</si>
  <si>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</si>
  <si>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</si>
  <si>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</si>
  <si>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</si>
  <si>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</si>
  <si>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</si>
  <si>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</si>
  <si>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</si>
  <si>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</si>
  <si>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</si>
  <si>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</si>
  <si>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</si>
  <si>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</si>
  <si>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</si>
  <si>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</si>
  <si>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</si>
  <si>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</si>
  <si>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</si>
  <si>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</si>
  <si>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</si>
  <si>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</si>
  <si>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</si>
  <si>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</si>
  <si>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</si>
  <si>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</si>
  <si>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</si>
  <si>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</si>
  <si>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</si>
  <si>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</si>
  <si>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</si>
  <si>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</si>
  <si>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</si>
  <si>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</si>
  <si>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</si>
  <si>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</si>
  <si>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</si>
  <si>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</si>
  <si>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</si>
  <si>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</si>
  <si>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</si>
  <si>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</si>
  <si>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</si>
  <si>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</si>
  <si>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</si>
  <si>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</si>
  <si>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</si>
  <si>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</si>
  <si>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</si>
  <si>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</si>
  <si>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</si>
  <si>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</si>
  <si>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</si>
  <si>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</si>
  <si>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</si>
  <si>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</si>
  <si>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</si>
  <si>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</si>
  <si>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</si>
  <si>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</si>
  <si>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</si>
  <si>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</si>
  <si>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</si>
  <si>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</si>
  <si>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</si>
  <si>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</si>
  <si>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</si>
  <si>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</si>
  <si>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</si>
  <si>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</si>
  <si>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</si>
  <si>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</si>
  <si>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</si>
  <si>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</si>
  <si>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</si>
  <si>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</si>
  <si>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</si>
  <si>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</si>
  <si>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</si>
  <si>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</si>
  <si>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</si>
  <si>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</si>
  <si>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</si>
  <si>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</si>
  <si>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</si>
  <si>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</si>
  <si>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</si>
  <si>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</si>
  <si>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</si>
  <si>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</si>
  <si>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</si>
  <si>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</si>
  <si>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</si>
  <si>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</si>
  <si>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</si>
  <si>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</si>
  <si>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</si>
  <si>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</si>
  <si>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</si>
  <si>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</si>
  <si>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</si>
  <si>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</si>
  <si>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</si>
  <si>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</si>
  <si>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</si>
  <si>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</si>
  <si>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</si>
  <si>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</si>
  <si>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</si>
  <si>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</si>
  <si>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</si>
  <si>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</si>
  <si>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</si>
  <si>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</si>
  <si>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</si>
  <si>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</si>
  <si>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</si>
  <si>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</si>
  <si>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</si>
  <si>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</si>
  <si>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</si>
  <si>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</si>
  <si>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</si>
  <si>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</si>
  <si>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</si>
  <si>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</si>
  <si>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</si>
  <si>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</si>
  <si>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</si>
  <si>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</si>
  <si>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</si>
  <si>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</si>
  <si>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</si>
  <si>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</si>
  <si>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</si>
  <si>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</si>
  <si>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</si>
  <si>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</si>
  <si>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</si>
  <si>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</si>
  <si>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</si>
  <si>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</si>
  <si>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</si>
  <si>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</si>
  <si>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</si>
  <si>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</si>
  <si>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</si>
  <si>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</si>
  <si>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</si>
  <si>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</si>
  <si>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</si>
  <si>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</si>
  <si>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</si>
  <si>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</si>
  <si>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</si>
  <si>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</si>
  <si>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</si>
  <si>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</si>
  <si>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</si>
  <si>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</si>
  <si>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</si>
  <si>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</si>
  <si>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</si>
  <si>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</si>
  <si>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</si>
  <si>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</si>
  <si>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</si>
  <si>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</si>
  <si>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</si>
  <si>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</si>
  <si>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</si>
  <si>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</si>
  <si>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</si>
  <si>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</si>
  <si>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</si>
  <si>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</si>
  <si>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</si>
  <si>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</si>
  <si>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</si>
  <si>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</si>
  <si>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</si>
  <si>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</si>
  <si>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</si>
  <si>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</si>
  <si>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</si>
  <si>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</si>
  <si>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</si>
  <si>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</si>
  <si>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</si>
  <si>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</si>
  <si>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</si>
  <si>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</si>
  <si>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</si>
  <si>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</si>
  <si>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</si>
  <si>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</si>
  <si>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</si>
  <si>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</si>
  <si>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</si>
  <si>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</si>
  <si>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</si>
  <si>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</si>
  <si>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</si>
  <si>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</si>
  <si>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</si>
  <si>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</si>
  <si>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</si>
  <si>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</si>
  <si>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</si>
  <si>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</si>
  <si>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</si>
  <si>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</si>
  <si>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</si>
  <si>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</si>
  <si>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</si>
  <si>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</si>
  <si>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</si>
  <si>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</si>
  <si>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</si>
  <si>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</si>
  <si>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</si>
  <si>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</si>
  <si>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</si>
  <si>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</si>
  <si>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</si>
  <si>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</si>
  <si>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</si>
  <si>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</si>
  <si>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</si>
  <si>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</si>
  <si>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</si>
  <si>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</si>
  <si>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</si>
  <si>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</si>
  <si>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</si>
  <si>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</si>
  <si>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</si>
  <si>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</si>
  <si>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</si>
  <si>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</si>
  <si>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</si>
  <si>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</si>
  <si>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</si>
  <si>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</si>
  <si>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</si>
  <si>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</si>
  <si>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</si>
  <si>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</si>
  <si>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</si>
  <si>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</si>
  <si>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</si>
  <si>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</si>
  <si>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</si>
  <si>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</si>
  <si>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</si>
  <si>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</si>
  <si>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</si>
  <si>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</si>
  <si>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</si>
  <si>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</si>
  <si>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</si>
  <si>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</si>
  <si>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</si>
  <si>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</si>
  <si>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</si>
  <si>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</si>
  <si>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</si>
  <si>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</si>
  <si>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</si>
  <si>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</si>
  <si>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</si>
  <si>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</si>
  <si>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</si>
  <si>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</si>
  <si>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</si>
  <si>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</si>
  <si>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</si>
  <si>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</si>
  <si>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</si>
  <si>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</si>
  <si>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</si>
  <si>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</si>
  <si>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</si>
  <si>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</si>
  <si>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</si>
  <si>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</si>
  <si>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</si>
  <si>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</si>
  <si>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</si>
  <si>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</si>
  <si>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</si>
  <si>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</si>
  <si>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</si>
  <si>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</si>
  <si>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</si>
  <si>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</si>
  <si>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</si>
  <si>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</si>
  <si>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</si>
  <si>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</si>
  <si>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</si>
  <si>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</si>
  <si>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</si>
  <si>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</si>
  <si>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</si>
  <si>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</si>
  <si>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</si>
  <si>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</si>
  <si>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</si>
  <si>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</si>
  <si>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</si>
  <si>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</si>
  <si>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</si>
  <si>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</si>
  <si>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</si>
  <si>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</si>
  <si>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</si>
  <si>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</si>
  <si>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</si>
  <si>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</si>
  <si>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</si>
  <si>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</si>
  <si>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</si>
  <si>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</si>
  <si>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</si>
  <si>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</si>
  <si>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</si>
  <si>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</si>
  <si>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</si>
  <si>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</si>
  <si>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</si>
  <si>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</si>
  <si>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</si>
  <si>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</si>
  <si>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</si>
  <si>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</si>
  <si>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</si>
  <si>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</si>
  <si>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</si>
  <si>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</si>
  <si>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</si>
  <si>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</si>
  <si>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</si>
  <si>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</si>
  <si>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</si>
  <si>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</si>
  <si>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</si>
  <si>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</si>
  <si>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</si>
  <si>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</si>
  <si>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</si>
  <si>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</si>
  <si>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</si>
  <si>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</si>
  <si>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</si>
  <si>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</si>
  <si>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</si>
  <si>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</si>
  <si>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</si>
  <si>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</si>
  <si>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</si>
  <si>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</si>
  <si>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</si>
  <si>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</si>
  <si>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</si>
  <si>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</si>
  <si>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</si>
  <si>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</si>
  <si>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</si>
  <si>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</si>
  <si>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</si>
  <si>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</si>
  <si>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</si>
  <si>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</si>
  <si>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</si>
  <si>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</si>
  <si>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</si>
  <si>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</si>
  <si>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</si>
  <si>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</si>
  <si>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</si>
  <si>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</si>
  <si>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</si>
  <si>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</si>
  <si>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</si>
  <si>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</si>
  <si>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</si>
  <si>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</si>
  <si>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</si>
  <si>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</si>
  <si>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</si>
  <si>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</si>
  <si>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</si>
  <si>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</si>
  <si>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</si>
  <si>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</si>
  <si>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</si>
  <si>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</si>
  <si>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</si>
  <si>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</si>
  <si>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</si>
  <si>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</si>
  <si>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</si>
  <si>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</si>
  <si>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</si>
  <si>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</si>
  <si>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</si>
  <si>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</si>
  <si>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</si>
  <si>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</si>
  <si>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</si>
  <si>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</si>
  <si>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</si>
  <si>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</si>
  <si>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</si>
  <si>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</si>
  <si>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</si>
  <si>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</si>
  <si>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</si>
  <si>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</si>
  <si>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</si>
  <si>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</si>
  <si>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</si>
  <si>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</si>
  <si>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</si>
  <si>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</si>
  <si>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</si>
  <si>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</si>
  <si>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</si>
  <si>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</si>
  <si>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</si>
  <si>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</si>
  <si>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</si>
  <si>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</si>
  <si>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</si>
  <si>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</si>
  <si>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</si>
  <si>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</si>
  <si>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</si>
  <si>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</si>
  <si>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</si>
  <si>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</si>
  <si>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</si>
  <si>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</si>
  <si>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</si>
  <si>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</si>
  <si>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</si>
  <si>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</si>
  <si>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</si>
  <si>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</si>
  <si>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</si>
  <si>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</si>
  <si>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</si>
  <si>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</si>
  <si>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</si>
  <si>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</si>
  <si>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</si>
  <si>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</si>
  <si>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</si>
  <si>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</si>
  <si>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</si>
  <si>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</si>
  <si>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</si>
  <si>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</si>
  <si>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</si>
  <si>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</si>
  <si>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</si>
  <si>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</si>
  <si>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</si>
  <si>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</si>
  <si>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</si>
  <si>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</si>
  <si>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</si>
  <si>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</si>
  <si>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</si>
  <si>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</si>
  <si>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</si>
  <si>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</si>
  <si>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</si>
  <si>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</si>
  <si>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</si>
  <si>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</si>
  <si>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</si>
  <si>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</si>
  <si>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</si>
  <si>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</si>
  <si>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</si>
  <si>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</si>
  <si>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</si>
  <si>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</si>
  <si>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</si>
  <si>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</si>
  <si>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</si>
  <si>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</si>
  <si>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</si>
  <si>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</si>
  <si>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</si>
  <si>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</si>
  <si>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</si>
  <si>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</si>
  <si>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</si>
  <si>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</si>
  <si>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</si>
  <si>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</si>
  <si>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</si>
  <si>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</si>
  <si>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</si>
  <si>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</si>
  <si>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</si>
  <si>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</si>
  <si>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</si>
  <si>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</si>
  <si>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</si>
  <si>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</si>
  <si>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</si>
  <si>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</si>
  <si>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</si>
  <si>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</si>
  <si>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</si>
  <si>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</si>
  <si>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</si>
  <si>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</si>
  <si>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</si>
  <si>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</si>
  <si>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</si>
  <si>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</si>
  <si>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</si>
  <si>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</si>
  <si>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</si>
  <si>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</si>
  <si>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</si>
  <si>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</si>
  <si>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</si>
  <si>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</si>
  <si>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</si>
  <si>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</si>
  <si>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</si>
  <si>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</si>
  <si>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</si>
  <si>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</si>
  <si>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</si>
  <si>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</si>
  <si>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</si>
  <si>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</si>
  <si>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</si>
  <si>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</si>
  <si>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</si>
  <si>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</si>
  <si>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</si>
  <si>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</si>
  <si>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</si>
  <si>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</si>
  <si>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</si>
  <si>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</si>
  <si>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</si>
  <si>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</si>
  <si>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</si>
  <si>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</si>
  <si>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</si>
  <si>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</si>
  <si>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</si>
  <si>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</si>
  <si>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</si>
  <si>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</si>
  <si>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</si>
  <si>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</si>
  <si>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</si>
  <si>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</si>
  <si>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</si>
  <si>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</si>
  <si>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</si>
  <si>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</si>
  <si>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</si>
  <si>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</si>
  <si>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</si>
  <si>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</si>
  <si>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</si>
  <si>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</si>
  <si>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</si>
  <si>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</si>
  <si>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</si>
  <si>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</si>
  <si>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</si>
  <si>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</si>
  <si>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</si>
  <si>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</si>
  <si>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</si>
  <si>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</si>
  <si>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</si>
  <si>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</si>
  <si>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</si>
  <si>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</si>
  <si>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</si>
  <si>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</si>
  <si>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</si>
  <si>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</si>
  <si>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</si>
  <si>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</si>
  <si>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</si>
  <si>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</si>
  <si>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</si>
  <si>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</si>
  <si>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</si>
  <si>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</si>
  <si>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</si>
  <si>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</si>
  <si>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</si>
  <si>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</si>
  <si>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</si>
  <si>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</si>
  <si>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</si>
  <si>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</si>
  <si>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</si>
  <si>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</si>
  <si>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</si>
  <si>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</si>
  <si>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</si>
  <si>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</si>
  <si>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</si>
  <si>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</si>
  <si>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</si>
  <si>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</si>
  <si>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</si>
  <si>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</si>
  <si>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</si>
  <si>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</si>
  <si>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</si>
  <si>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</si>
  <si>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</si>
  <si>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</si>
  <si>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</si>
  <si>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</si>
  <si>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</si>
  <si>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</si>
  <si>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</si>
  <si>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</si>
  <si>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</si>
  <si>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</si>
  <si>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</si>
  <si>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</si>
  <si>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</si>
  <si>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</si>
  <si>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</si>
  <si>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</si>
  <si>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</si>
  <si>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</si>
  <si>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</si>
  <si>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</si>
  <si>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</si>
  <si>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</si>
  <si>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</si>
  <si>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</si>
  <si>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</si>
  <si>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</si>
  <si>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</si>
  <si>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</si>
  <si>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</si>
  <si>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</si>
  <si>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</si>
  <si>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</si>
  <si>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</si>
  <si>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</si>
  <si>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</si>
  <si>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</si>
  <si>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</si>
  <si>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</si>
  <si>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</si>
  <si>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</si>
  <si>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</si>
  <si>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</si>
  <si>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</si>
  <si>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</si>
  <si>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</si>
  <si>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</si>
  <si>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</si>
  <si>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</si>
  <si>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</si>
  <si>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</si>
  <si>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</si>
  <si>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</si>
  <si>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</si>
  <si>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</si>
  <si>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</si>
  <si>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</si>
  <si>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</si>
  <si>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</si>
  <si>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</si>
  <si>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</si>
  <si>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</si>
  <si>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</si>
  <si>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</si>
  <si>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</si>
  <si>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</si>
  <si>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</si>
  <si>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</si>
  <si>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</si>
  <si>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</si>
  <si>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</si>
  <si>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</si>
  <si>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</si>
  <si>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</si>
  <si>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</si>
  <si>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</si>
  <si>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</si>
  <si>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</si>
  <si>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</si>
  <si>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</si>
  <si>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</si>
  <si>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</si>
  <si>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</si>
  <si>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</si>
  <si>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</si>
  <si>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</si>
  <si>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</si>
  <si>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</si>
  <si>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</si>
  <si>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</si>
  <si>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</si>
  <si>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</si>
  <si>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</si>
  <si>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</si>
  <si>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</si>
  <si>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</si>
  <si>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</si>
  <si>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</si>
  <si>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</si>
  <si>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</si>
  <si>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</si>
  <si>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</si>
  <si>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</si>
  <si>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</si>
  <si>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</si>
  <si>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</si>
  <si>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</si>
  <si>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</si>
  <si>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</si>
  <si>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</si>
  <si>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</si>
  <si>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</si>
  <si>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</si>
  <si>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</si>
  <si>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</si>
  <si>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</si>
  <si>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</si>
  <si>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</si>
  <si>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</si>
  <si>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</si>
  <si>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</si>
  <si>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</si>
  <si>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</si>
  <si>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</si>
  <si>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</si>
  <si>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</si>
  <si>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</si>
  <si>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</si>
  <si>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</si>
  <si>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</si>
  <si>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</si>
  <si>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</si>
  <si>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</si>
  <si>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</si>
  <si>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</si>
  <si>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</si>
  <si>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</si>
  <si>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</si>
  <si>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</si>
  <si>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</si>
  <si>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</si>
  <si>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</si>
  <si>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</si>
  <si>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</si>
  <si>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</si>
  <si>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</si>
  <si>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</si>
  <si>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</si>
  <si>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</si>
  <si>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</si>
  <si>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</si>
  <si>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</si>
  <si>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</si>
  <si>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</si>
  <si>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</si>
  <si>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</si>
  <si>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</si>
  <si>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</si>
  <si>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</si>
  <si>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</si>
  <si>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</si>
  <si>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</si>
  <si>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</si>
  <si>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</si>
  <si>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</si>
  <si>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</si>
  <si>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</si>
  <si>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</si>
  <si>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</si>
  <si>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</si>
  <si>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</si>
  <si>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</si>
  <si>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</si>
  <si>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</si>
  <si>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</si>
  <si>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</si>
  <si>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</si>
  <si>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</si>
  <si>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</si>
  <si>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</si>
  <si>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</si>
  <si>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</si>
  <si>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</si>
  <si>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</si>
  <si>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</si>
  <si>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</si>
  <si>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</si>
  <si>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</si>
  <si>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</si>
  <si>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</si>
  <si>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</si>
  <si>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</si>
  <si>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</si>
  <si>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</si>
  <si>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</si>
  <si>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</si>
  <si>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</si>
  <si>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</si>
  <si>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</si>
  <si>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</si>
  <si>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</si>
  <si>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</si>
  <si>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</si>
  <si>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</si>
  <si>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</si>
  <si>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</si>
  <si>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</si>
  <si>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</si>
  <si>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</si>
  <si>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</si>
  <si>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</si>
  <si>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</si>
  <si>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</si>
  <si>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</si>
  <si>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</si>
  <si>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</si>
  <si>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</si>
  <si>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</si>
  <si>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</si>
  <si>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</si>
  <si>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</si>
  <si>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</si>
  <si>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</si>
  <si>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</si>
  <si>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</si>
  <si>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</si>
  <si>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</si>
  <si>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</si>
  <si>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</si>
  <si>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</si>
  <si>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</si>
  <si>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</si>
  <si>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</si>
  <si>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</si>
  <si>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</si>
  <si>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</si>
  <si>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</si>
  <si>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</si>
  <si>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</si>
  <si>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</si>
  <si>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</si>
  <si>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</si>
  <si>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</si>
  <si>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</si>
  <si>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</si>
  <si>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</si>
  <si>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</si>
  <si>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</si>
  <si>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</si>
  <si>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</si>
  <si>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</si>
  <si>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</si>
  <si>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</si>
  <si>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</si>
  <si>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</si>
  <si>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</si>
  <si>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</si>
  <si>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</si>
  <si>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</si>
  <si>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</si>
  <si>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</si>
  <si>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</si>
  <si>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</si>
  <si>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</si>
  <si>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</si>
  <si>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</si>
  <si>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</si>
  <si>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</si>
  <si>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</si>
  <si>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</si>
  <si>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</si>
  <si>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</si>
  <si>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</si>
  <si>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</si>
  <si>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</si>
  <si>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</si>
  <si>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</si>
  <si>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</si>
  <si>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</si>
  <si>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</si>
  <si>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</si>
  <si>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</si>
  <si>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</si>
  <si>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</si>
  <si>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</si>
  <si>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</si>
  <si>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</si>
  <si>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</si>
  <si>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</si>
  <si>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</si>
  <si>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</si>
  <si>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</si>
  <si>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</si>
  <si>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</si>
  <si>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</si>
  <si>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</si>
  <si>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</si>
  <si>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</si>
  <si>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</si>
  <si>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</si>
  <si>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</si>
  <si>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</si>
  <si>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</si>
  <si>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</si>
  <si>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</si>
  <si>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</si>
  <si>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</si>
  <si>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</si>
  <si>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</si>
  <si>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</si>
  <si>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</si>
  <si>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</si>
  <si>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</si>
  <si>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</si>
  <si>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</si>
  <si>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</si>
  <si>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</si>
  <si>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</si>
  <si>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</si>
  <si>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</si>
  <si>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</si>
  <si>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</si>
  <si>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</si>
  <si>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</si>
  <si>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</si>
  <si>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</si>
  <si>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</si>
  <si>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</si>
  <si>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</si>
  <si>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</si>
  <si>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</si>
  <si>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</si>
  <si>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</si>
  <si>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</si>
  <si>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</si>
  <si>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</si>
  <si>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</si>
  <si>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</si>
  <si>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</si>
  <si>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</si>
  <si>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</si>
  <si>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</si>
  <si>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</si>
  <si>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</si>
  <si>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</si>
  <si>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</si>
  <si>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</si>
  <si>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</si>
  <si>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</si>
  <si>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</si>
  <si>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</si>
  <si>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</si>
  <si>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</si>
  <si>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</si>
  <si>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</si>
  <si>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</si>
  <si>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</si>
  <si>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</si>
  <si>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</si>
  <si>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</si>
  <si>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</si>
  <si>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</si>
  <si>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</si>
  <si>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</si>
  <si>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</si>
  <si>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</si>
  <si>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</si>
  <si>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</si>
  <si>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</si>
  <si>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</si>
  <si>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</si>
  <si>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</si>
  <si>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</si>
  <si>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</si>
  <si>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</si>
  <si>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</si>
  <si>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</si>
  <si>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</si>
  <si>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</si>
  <si>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</si>
  <si>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</si>
  <si>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</si>
  <si>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</si>
  <si>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</si>
  <si>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</si>
  <si>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</si>
  <si>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</si>
  <si>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</si>
  <si>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</si>
  <si>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</si>
  <si>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</si>
  <si>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</si>
  <si>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</si>
  <si>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</si>
  <si>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</si>
  <si>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</si>
  <si>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</si>
  <si>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</si>
  <si>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</si>
  <si>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</si>
  <si>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</si>
  <si>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</si>
  <si>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</si>
  <si>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</si>
  <si>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</si>
  <si>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</si>
  <si>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</si>
  <si>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</si>
  <si>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</si>
  <si>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</si>
  <si>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</si>
  <si>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</si>
  <si>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</si>
  <si>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</si>
  <si>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</si>
  <si>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</si>
  <si>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</si>
  <si>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</si>
  <si>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</si>
  <si>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</si>
  <si>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</si>
  <si>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</si>
  <si>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</si>
  <si>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</si>
  <si>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</si>
  <si>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</si>
  <si>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</si>
  <si>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</si>
  <si>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</si>
  <si>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</si>
  <si>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</si>
  <si>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</si>
  <si>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</si>
  <si>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</si>
  <si>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</si>
  <si>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</si>
  <si>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</si>
  <si>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</si>
  <si>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</si>
  <si>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</si>
  <si>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</si>
  <si>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</si>
  <si>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</si>
  <si>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</si>
  <si>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</si>
  <si>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</si>
  <si>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</si>
  <si>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</si>
  <si>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</si>
  <si>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</si>
  <si>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</si>
  <si>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</si>
  <si>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</si>
  <si>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</si>
  <si>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</si>
  <si>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</si>
  <si>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</si>
  <si>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</si>
  <si>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</si>
  <si>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</si>
  <si>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</si>
  <si>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</si>
  <si>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</si>
  <si>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</si>
  <si>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</si>
  <si>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</si>
  <si>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</si>
  <si>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</si>
  <si>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</si>
  <si>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</si>
  <si>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</si>
  <si>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</si>
  <si>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</si>
  <si>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</si>
  <si>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</si>
  <si>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</si>
  <si>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</si>
  <si>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</si>
  <si>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</si>
  <si>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</si>
  <si>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</si>
  <si>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</si>
  <si>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</si>
  <si>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</si>
  <si>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</si>
  <si>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</si>
  <si>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</si>
  <si>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</si>
  <si>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</si>
  <si>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</si>
  <si>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</si>
  <si>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</si>
  <si>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</si>
  <si>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</si>
  <si>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</si>
  <si>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</si>
  <si>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</si>
  <si>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</si>
  <si>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</si>
  <si>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</si>
  <si>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</si>
  <si>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</si>
  <si>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</si>
  <si>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</si>
  <si>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</si>
  <si>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</si>
  <si>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</si>
  <si>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</si>
  <si>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</si>
  <si>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</si>
  <si>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</si>
  <si>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</si>
  <si>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</si>
  <si>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</si>
  <si>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</si>
  <si>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</si>
  <si>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</si>
  <si>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</si>
  <si>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</si>
  <si>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</si>
  <si>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</si>
  <si>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</si>
  <si>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</si>
  <si>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</si>
  <si>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</si>
  <si>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</si>
  <si>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</si>
  <si>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</si>
  <si>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</si>
  <si>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</si>
  <si>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</si>
  <si>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</si>
  <si>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</si>
  <si>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</si>
  <si>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</si>
  <si>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</si>
  <si>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</si>
  <si>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</si>
  <si>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</si>
  <si>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</si>
  <si>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</si>
  <si>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</si>
  <si>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</si>
  <si>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</si>
  <si>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</si>
  <si>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</si>
  <si>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</si>
  <si>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</si>
  <si>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</si>
  <si>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</si>
  <si>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</si>
  <si>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</si>
  <si>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</si>
  <si>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</si>
  <si>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</si>
  <si>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</si>
  <si>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</si>
  <si>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</si>
  <si>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</si>
  <si>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</si>
  <si>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</si>
  <si>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</si>
  <si>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</si>
  <si>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</si>
  <si>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</si>
  <si>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</si>
  <si>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</si>
  <si>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</si>
  <si>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</si>
  <si>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</si>
  <si>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</si>
  <si>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</si>
  <si>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</si>
  <si>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</si>
  <si>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</si>
  <si>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</si>
  <si>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</si>
  <si>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</si>
  <si>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</si>
  <si>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</si>
  <si>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</si>
  <si>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</si>
  <si>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</si>
  <si>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</si>
  <si>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</si>
  <si>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</si>
  <si>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</si>
  <si>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</si>
  <si>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</si>
  <si>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</si>
  <si>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</si>
  <si>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</si>
  <si>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</si>
  <si>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</si>
  <si>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</si>
  <si>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</si>
  <si>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</si>
  <si>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</si>
  <si>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</si>
  <si>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</si>
  <si>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</si>
  <si>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</si>
  <si>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</si>
  <si>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</si>
  <si>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</si>
  <si>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</si>
  <si>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</si>
  <si>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</si>
  <si>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</si>
  <si>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</si>
  <si>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</si>
  <si>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</si>
  <si>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</si>
  <si>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</si>
  <si>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</si>
  <si>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</si>
  <si>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</si>
  <si>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</si>
  <si>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</si>
  <si>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</si>
  <si>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</si>
  <si>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</si>
  <si>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</si>
  <si>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</si>
  <si>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</si>
  <si>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</si>
  <si>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</si>
  <si>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</si>
  <si>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</si>
  <si>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</si>
  <si>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</si>
  <si>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</si>
  <si>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</si>
  <si>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</si>
  <si>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</si>
  <si>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</si>
  <si>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</si>
  <si>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</si>
  <si>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</si>
  <si>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</si>
  <si>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</si>
  <si>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</si>
  <si>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</si>
  <si>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</si>
  <si>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</si>
  <si>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</si>
  <si>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</si>
  <si>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</si>
  <si>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</si>
  <si>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</si>
  <si>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</si>
  <si>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</si>
  <si>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</si>
  <si>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</si>
  <si>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</si>
  <si>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</si>
  <si>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</si>
  <si>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</si>
  <si>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</si>
  <si>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</si>
  <si>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</si>
  <si>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</si>
  <si>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</si>
  <si>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</si>
  <si>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</si>
  <si>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</si>
  <si>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</si>
  <si>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</si>
  <si>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</si>
  <si>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</si>
  <si>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</si>
  <si>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</si>
  <si>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</si>
  <si>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</si>
  <si>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</si>
  <si>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</si>
  <si>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</si>
  <si>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</si>
  <si>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</si>
  <si>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</si>
  <si>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</si>
  <si>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</si>
  <si>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</si>
  <si>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</si>
  <si>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</si>
  <si>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</si>
  <si>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</si>
  <si>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</si>
  <si>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</si>
  <si>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</si>
  <si>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</si>
  <si>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</si>
  <si>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</si>
  <si>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</si>
  <si>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</si>
  <si>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</si>
  <si>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</si>
  <si>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</si>
  <si>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</si>
  <si>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</si>
  <si>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</si>
  <si>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</si>
  <si>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</si>
  <si>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</si>
  <si>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</si>
  <si>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</si>
  <si>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</si>
  <si>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</si>
  <si>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</si>
  <si>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</si>
  <si>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</si>
  <si>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</si>
  <si>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</si>
  <si>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</si>
  <si>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</si>
  <si>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</si>
  <si>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</si>
  <si>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</si>
  <si>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</si>
  <si>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</si>
  <si>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</si>
  <si>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</si>
  <si>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</si>
  <si>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</si>
  <si>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</si>
  <si>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</si>
  <si>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</si>
  <si>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</si>
  <si>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</si>
  <si>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</si>
  <si>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</si>
  <si>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</si>
  <si>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</si>
  <si>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</si>
  <si>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</si>
  <si>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</si>
  <si>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</si>
  <si>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</si>
  <si>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</si>
  <si>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</si>
  <si>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</si>
  <si>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</si>
  <si>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</si>
  <si>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</si>
  <si>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</si>
  <si>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</si>
  <si>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</si>
  <si>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</si>
  <si>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</si>
  <si>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</si>
  <si>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</si>
  <si>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</si>
  <si>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</si>
  <si>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</si>
  <si>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</si>
  <si>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</si>
  <si>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</si>
  <si>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</si>
  <si>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</si>
  <si>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</si>
  <si>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</si>
  <si>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</si>
  <si>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</si>
  <si>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</si>
  <si>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</si>
  <si>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</si>
  <si>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</si>
  <si>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</si>
  <si>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</si>
  <si>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</si>
  <si>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</si>
  <si>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</si>
  <si>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</si>
  <si>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</si>
  <si>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</si>
  <si>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</si>
  <si>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</si>
  <si>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</si>
  <si>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</si>
  <si>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</si>
  <si>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</si>
  <si>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</si>
  <si>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</si>
  <si>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</si>
  <si>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</si>
  <si>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</si>
  <si>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</si>
  <si>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</si>
  <si>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</si>
  <si>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</si>
  <si>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</si>
  <si>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</si>
  <si>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</si>
  <si>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</si>
  <si>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</si>
  <si>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</si>
  <si>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</si>
  <si>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</si>
  <si>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</si>
  <si>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</si>
  <si>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</si>
  <si>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</si>
  <si>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</si>
  <si>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</si>
  <si>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</si>
  <si>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</si>
  <si>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</si>
  <si>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</si>
  <si>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</si>
  <si>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</si>
  <si>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</si>
  <si>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</si>
  <si>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</si>
  <si>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</si>
  <si>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</si>
  <si>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</si>
  <si>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</si>
  <si>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</si>
  <si>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</si>
  <si>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</si>
  <si>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</si>
  <si>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</si>
  <si>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</si>
  <si>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</si>
  <si>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</si>
  <si>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</si>
  <si>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</si>
  <si>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</si>
  <si>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</si>
  <si>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</si>
  <si>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</si>
  <si>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</si>
  <si>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</si>
  <si>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</si>
  <si>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</si>
  <si>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</si>
  <si>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</si>
  <si>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</si>
  <si>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</si>
  <si>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</si>
  <si>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</si>
  <si>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</si>
  <si>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</si>
  <si>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</si>
  <si>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</si>
  <si>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</si>
  <si>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</si>
  <si>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</si>
  <si>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</si>
  <si>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</si>
  <si>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</si>
  <si>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</si>
  <si>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</si>
  <si>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</si>
  <si>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</si>
  <si>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</si>
  <si>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</si>
  <si>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</si>
  <si>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</si>
  <si>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</si>
  <si>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</si>
  <si>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</si>
  <si>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</si>
  <si>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</si>
  <si>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</si>
  <si>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</si>
  <si>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</si>
  <si>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</si>
  <si>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</si>
  <si>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</si>
  <si>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</si>
  <si>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</si>
  <si>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</si>
  <si>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</si>
  <si>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</si>
  <si>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</si>
  <si>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</si>
  <si>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</si>
  <si>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</si>
  <si>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</si>
  <si>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</si>
  <si>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</si>
  <si>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</si>
  <si>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</si>
  <si>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</si>
  <si>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</si>
  <si>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</si>
  <si>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</si>
  <si>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</si>
  <si>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</si>
  <si>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</si>
  <si>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</si>
  <si>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</si>
  <si>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</si>
  <si>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</si>
  <si>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</si>
  <si>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</si>
  <si>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</si>
  <si>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</si>
  <si>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</si>
  <si>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</si>
  <si>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</si>
  <si>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</si>
  <si>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</si>
  <si>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</si>
  <si>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</si>
  <si>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</si>
  <si>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</si>
  <si>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</si>
  <si>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</si>
  <si>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</si>
  <si>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</si>
  <si>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</si>
  <si>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</si>
  <si>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</si>
  <si>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</si>
  <si>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</si>
  <si>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</si>
  <si>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</si>
  <si>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</si>
  <si>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</si>
  <si>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</si>
  <si>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</si>
  <si>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</si>
  <si>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</si>
  <si>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</si>
  <si>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</si>
  <si>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</si>
  <si>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</si>
  <si>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</si>
  <si>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</si>
  <si>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</si>
  <si>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</si>
  <si>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</si>
  <si>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</si>
  <si>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</si>
  <si>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</si>
  <si>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</si>
  <si>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</si>
  <si>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</si>
  <si>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</si>
  <si>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</si>
  <si>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</si>
  <si>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</si>
  <si>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</si>
  <si>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</si>
  <si>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</si>
  <si>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</si>
  <si>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</si>
  <si>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</si>
  <si>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</si>
  <si>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</si>
  <si>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</si>
  <si>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</si>
  <si>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</si>
  <si>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</si>
  <si>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</si>
  <si>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</si>
  <si>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</si>
  <si>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</si>
  <si>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</si>
  <si>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</si>
  <si>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</si>
  <si>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</si>
  <si>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</si>
  <si>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</si>
  <si>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</si>
  <si>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</si>
  <si>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</si>
  <si>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</si>
  <si>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</si>
  <si>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</si>
  <si>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</si>
  <si>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</si>
  <si>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</si>
  <si>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</si>
  <si>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</si>
  <si>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</si>
  <si>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</si>
  <si>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</si>
  <si>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</si>
  <si>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</si>
  <si>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</si>
  <si>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</si>
  <si>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</si>
  <si>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</si>
  <si>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</si>
  <si>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</si>
  <si>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</si>
  <si>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</si>
  <si>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</si>
  <si>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</si>
  <si>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</si>
  <si>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</si>
  <si>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</si>
  <si>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</si>
  <si>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</si>
  <si>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</si>
  <si>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</si>
  <si>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</si>
  <si>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</si>
  <si>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</si>
  <si>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</si>
  <si>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</si>
  <si>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</si>
  <si>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</si>
  <si>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</si>
  <si>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</si>
  <si>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</si>
  <si>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</si>
  <si>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</si>
  <si>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</si>
  <si>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</si>
  <si>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</si>
  <si>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</si>
  <si>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</si>
  <si>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</si>
  <si>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</si>
  <si>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</si>
  <si>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</si>
  <si>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</si>
  <si>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</si>
  <si>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</si>
  <si>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</si>
  <si>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</si>
  <si>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</si>
  <si>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</si>
  <si>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</si>
  <si>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</si>
  <si>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</si>
  <si>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</si>
  <si>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</si>
  <si>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</si>
  <si>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</si>
  <si>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</si>
  <si>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</si>
  <si>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</si>
  <si>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</si>
  <si>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</si>
  <si>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</si>
  <si>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</si>
  <si>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</si>
  <si>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</si>
  <si>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</si>
  <si>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</si>
  <si>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</si>
  <si>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</si>
  <si>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</si>
  <si>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</si>
  <si>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</si>
  <si>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</si>
  <si>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</si>
  <si>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</si>
  <si>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</si>
  <si>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</si>
  <si>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</si>
  <si>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</si>
  <si>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</si>
  <si>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</si>
  <si>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</si>
  <si>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</si>
  <si>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</si>
  <si>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</si>
  <si>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</si>
  <si>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</si>
  <si>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</si>
  <si>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</si>
  <si>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</si>
  <si>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</si>
  <si>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</si>
  <si>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</si>
  <si>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</si>
  <si>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</si>
  <si>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</si>
  <si>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</si>
  <si>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</si>
  <si>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</si>
  <si>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</si>
  <si>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</si>
  <si>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</si>
  <si>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</si>
  <si>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</si>
  <si>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</si>
  <si>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</si>
  <si>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</si>
  <si>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</si>
  <si>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</si>
  <si>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</si>
  <si>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</si>
  <si>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</si>
  <si>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</si>
  <si>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</si>
  <si>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</si>
  <si>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</si>
  <si>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</si>
  <si>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</si>
  <si>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</si>
  <si>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</si>
  <si>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</si>
  <si>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</si>
  <si>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</si>
  <si>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</si>
  <si>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</si>
  <si>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</si>
  <si>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</si>
  <si>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</si>
  <si>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</si>
  <si>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</si>
  <si>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</si>
  <si>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</si>
  <si>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</si>
  <si>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</si>
  <si>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</si>
  <si>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</si>
  <si>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</si>
  <si>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</si>
  <si>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</si>
  <si>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</si>
  <si>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</si>
  <si>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</si>
  <si>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</si>
  <si>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</si>
  <si>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</si>
  <si>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</si>
  <si>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</si>
  <si>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</si>
  <si>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</si>
  <si>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</si>
  <si>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</si>
  <si>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</si>
  <si>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</si>
  <si>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</si>
  <si>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</si>
  <si>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</si>
  <si>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</si>
  <si>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</si>
  <si>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</si>
  <si>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</si>
  <si>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</si>
  <si>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</si>
  <si>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</si>
  <si>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</si>
  <si>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</si>
  <si>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</si>
  <si>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</si>
  <si>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</si>
  <si>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</si>
  <si>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</si>
  <si>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</si>
  <si>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</si>
  <si>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</si>
  <si>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</si>
  <si>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</si>
  <si>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</si>
  <si>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</si>
  <si>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</si>
  <si>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</si>
  <si>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</si>
  <si>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</si>
  <si>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</si>
  <si>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</si>
  <si>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</si>
  <si>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</si>
  <si>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</si>
  <si>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</si>
  <si>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</si>
  <si>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</si>
  <si>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</si>
  <si>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</si>
  <si>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</si>
  <si>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</si>
  <si>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</si>
  <si>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</si>
  <si>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</si>
  <si>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</si>
  <si>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</si>
  <si>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</si>
  <si>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</si>
  <si>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</si>
  <si>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</si>
  <si>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</si>
  <si>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</si>
  <si>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</si>
  <si>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</si>
  <si>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</si>
  <si>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</si>
  <si>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</si>
  <si>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</si>
  <si>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</si>
  <si>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</si>
  <si>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</si>
  <si>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</si>
  <si>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</si>
  <si>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</si>
  <si>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</si>
  <si>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</si>
  <si>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</si>
  <si>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</si>
  <si>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</si>
  <si>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</si>
  <si>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</si>
  <si>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</si>
  <si>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</si>
  <si>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</si>
  <si>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</si>
  <si>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</si>
  <si>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</si>
  <si>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</si>
  <si>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</si>
  <si>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</si>
  <si>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</si>
  <si>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</si>
  <si>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</si>
  <si>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</si>
  <si>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</si>
  <si>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</si>
  <si>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</si>
  <si>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</si>
  <si>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</si>
  <si>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</si>
  <si>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</si>
  <si>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</si>
  <si>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</si>
  <si>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</si>
  <si>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</si>
  <si>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</si>
  <si>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</si>
  <si>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</si>
  <si>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</si>
  <si>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</si>
  <si>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</si>
  <si>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</si>
  <si>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</si>
  <si>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</si>
  <si>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</si>
  <si>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</si>
  <si>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</si>
  <si>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</si>
  <si>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</si>
  <si>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</si>
  <si>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</si>
  <si>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</si>
  <si>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</si>
  <si>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</si>
  <si>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</si>
  <si>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</si>
  <si>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</si>
  <si>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</si>
  <si>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</si>
  <si>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</si>
  <si>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</si>
  <si>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</si>
  <si>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</si>
  <si>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</si>
  <si>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</si>
  <si>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</si>
  <si>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</si>
  <si>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</si>
  <si>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</si>
  <si>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</si>
  <si>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</si>
  <si>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</si>
  <si>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</si>
  <si>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</si>
  <si>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</si>
  <si>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</si>
  <si>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</si>
  <si>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</si>
  <si>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</si>
  <si>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</si>
  <si>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</si>
  <si>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</si>
  <si>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</si>
  <si>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</si>
  <si>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</si>
  <si>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</si>
  <si>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</si>
  <si>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</si>
  <si>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</si>
  <si>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</si>
  <si>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</si>
  <si>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</si>
  <si>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</si>
  <si>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</si>
  <si>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</si>
  <si>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</si>
  <si>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</si>
  <si>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</si>
  <si>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</si>
  <si>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</si>
  <si>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</si>
  <si>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</si>
  <si>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</si>
  <si>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</si>
  <si>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</si>
  <si>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</si>
  <si>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</si>
  <si>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</si>
  <si>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</si>
  <si>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</si>
  <si>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</si>
  <si>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</si>
  <si>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</si>
  <si>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</si>
  <si>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</si>
  <si>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</si>
  <si>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</si>
  <si>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</si>
  <si>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</si>
  <si>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</si>
  <si>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</si>
  <si>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</si>
  <si>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</si>
  <si>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</si>
  <si>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</si>
  <si>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</si>
  <si>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</si>
  <si>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</si>
  <si>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</si>
  <si>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</si>
  <si>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</si>
  <si>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</si>
  <si>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</si>
  <si>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</si>
  <si>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</si>
  <si>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</si>
  <si>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</si>
  <si>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</si>
  <si>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</si>
  <si>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</si>
  <si>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</si>
  <si>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</si>
  <si>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</si>
  <si>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</si>
  <si>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</si>
  <si>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</si>
  <si>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</si>
  <si>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</si>
  <si>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</si>
  <si>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</si>
  <si>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</si>
  <si>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</si>
  <si>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</si>
  <si>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</si>
  <si>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</si>
  <si>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</si>
  <si>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</si>
  <si>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</si>
  <si>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</si>
  <si>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</si>
  <si>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</si>
  <si>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</si>
  <si>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</si>
  <si>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</si>
  <si>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</si>
  <si>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</si>
  <si>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</si>
  <si>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</si>
  <si>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</si>
  <si>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</si>
  <si>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</si>
  <si>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</si>
  <si>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</si>
  <si>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</si>
  <si>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</si>
  <si>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</si>
  <si>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</si>
  <si>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</si>
  <si>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</si>
  <si>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</si>
  <si>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</si>
  <si>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</si>
  <si>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</si>
  <si>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</si>
  <si>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</si>
  <si>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</si>
  <si>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</si>
  <si>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</si>
  <si>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</si>
  <si>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</si>
  <si>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</si>
  <si>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</si>
  <si>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</si>
  <si>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</si>
  <si>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</si>
  <si>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</si>
  <si>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</si>
  <si>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</si>
  <si>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</si>
  <si>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</si>
  <si>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</si>
  <si>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</si>
  <si>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</si>
  <si>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</si>
  <si>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</si>
  <si>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</si>
  <si>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</si>
  <si>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</si>
  <si>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</si>
  <si>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</si>
  <si>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</si>
  <si>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</si>
  <si>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</si>
  <si>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</si>
  <si>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</si>
  <si>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</si>
  <si>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</si>
  <si>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</si>
  <si>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</si>
  <si>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</si>
  <si>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</si>
  <si>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</si>
  <si>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</si>
  <si>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</si>
  <si>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</si>
  <si>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</si>
  <si>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</si>
  <si>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</si>
  <si>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</si>
  <si>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</si>
  <si>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</si>
  <si>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</si>
  <si>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</si>
  <si>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</si>
  <si>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</si>
  <si>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</si>
  <si>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</si>
  <si>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</si>
  <si>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</si>
  <si>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</si>
  <si>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</si>
  <si>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</si>
  <si>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</si>
  <si>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</si>
  <si>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</si>
  <si>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</si>
  <si>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</si>
  <si>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</si>
  <si>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</si>
  <si>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</si>
  <si>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</si>
  <si>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</si>
  <si>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</si>
  <si>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</si>
  <si>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</si>
  <si>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</si>
  <si>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</si>
  <si>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</si>
  <si>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</si>
  <si>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</si>
  <si>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</si>
  <si>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</si>
  <si>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</si>
  <si>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</si>
  <si>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</si>
  <si>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</si>
  <si>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</si>
  <si>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</si>
  <si>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</si>
  <si>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</si>
  <si>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</si>
  <si>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</si>
  <si>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</si>
  <si>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</si>
  <si>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</si>
  <si>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</si>
  <si>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</si>
  <si>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</si>
  <si>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</si>
  <si>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</si>
  <si>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</si>
  <si>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</si>
  <si>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</si>
  <si>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</si>
  <si>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</si>
  <si>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</si>
  <si>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</si>
  <si>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</si>
  <si>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</si>
  <si>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</si>
  <si>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</si>
  <si>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</si>
  <si>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</si>
  <si>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</si>
  <si>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</si>
  <si>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</si>
  <si>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</si>
  <si>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</si>
  <si>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</si>
  <si>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</si>
  <si>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</si>
  <si>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</si>
  <si>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</si>
  <si>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</si>
  <si>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</si>
  <si>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</si>
  <si>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</si>
  <si>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</si>
  <si>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</si>
  <si>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</si>
  <si>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</si>
  <si>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</si>
  <si>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</si>
  <si>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</si>
  <si>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</si>
  <si>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</si>
  <si>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</si>
  <si>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</si>
  <si>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</si>
  <si>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</si>
  <si>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</si>
  <si>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</si>
  <si>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</si>
  <si>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</si>
  <si>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</si>
  <si>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</si>
  <si>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</si>
  <si>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</si>
  <si>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</si>
  <si>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</si>
  <si>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</si>
  <si>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</si>
  <si>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</si>
  <si>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</si>
  <si>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</si>
  <si>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</si>
  <si>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</si>
  <si>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</si>
  <si>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</si>
  <si>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</si>
  <si>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</si>
  <si>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</si>
  <si>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</si>
  <si>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</si>
  <si>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</si>
  <si>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</si>
  <si>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</si>
  <si>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</si>
  <si>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</si>
  <si>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</si>
  <si>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</si>
  <si>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</si>
  <si>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</si>
  <si>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</si>
  <si>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</si>
  <si>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</si>
  <si>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</si>
  <si>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</si>
  <si>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</si>
  <si>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</si>
  <si>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</si>
  <si>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</si>
  <si>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</si>
  <si>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</si>
  <si>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</si>
  <si>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</si>
  <si>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</si>
  <si>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</si>
  <si>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</si>
  <si>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</si>
  <si>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</si>
  <si>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</si>
  <si>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</si>
  <si>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</si>
  <si>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</si>
  <si>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</si>
  <si>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</si>
  <si>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</si>
  <si>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</si>
  <si>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</si>
  <si>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</si>
  <si>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</si>
  <si>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</si>
  <si>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</si>
  <si>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</si>
  <si>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</si>
  <si>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</si>
  <si>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</si>
  <si>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</si>
  <si>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</si>
  <si>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</si>
  <si>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</si>
  <si>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</si>
  <si>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</si>
  <si>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</si>
  <si>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</si>
  <si>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</si>
  <si>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</si>
  <si>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</si>
  <si>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</si>
  <si>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</si>
  <si>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</si>
  <si>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</si>
  <si>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</si>
  <si>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</si>
  <si>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</si>
  <si>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</si>
  <si>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</si>
  <si>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</si>
  <si>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</si>
  <si>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</si>
  <si>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</si>
  <si>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</si>
  <si>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</si>
  <si>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</si>
  <si>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</si>
  <si>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</si>
  <si>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</si>
  <si>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</si>
  <si>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</si>
  <si>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</si>
  <si>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</si>
  <si>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</si>
  <si>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</si>
  <si>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</si>
  <si>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</si>
  <si>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</si>
  <si>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</si>
  <si>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</si>
  <si>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</si>
  <si>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</si>
  <si>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</si>
  <si>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</si>
  <si>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</si>
  <si>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</si>
  <si>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</si>
  <si>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</si>
  <si>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</si>
  <si>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</si>
  <si>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</si>
  <si>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</si>
  <si>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</si>
  <si>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</si>
  <si>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</si>
  <si>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</si>
  <si>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</si>
  <si>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</si>
  <si>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</si>
  <si>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</si>
  <si>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</si>
  <si>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</si>
  <si>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</si>
  <si>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</si>
  <si>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</si>
  <si>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</si>
  <si>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</si>
  <si>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</si>
  <si>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</si>
  <si>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</si>
  <si>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</si>
  <si>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</si>
  <si>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</si>
  <si>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</si>
  <si>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</si>
  <si>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</si>
  <si>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</si>
  <si>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</si>
  <si>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</si>
  <si>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</si>
  <si>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</si>
  <si>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</si>
  <si>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</si>
  <si>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</si>
  <si>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</si>
  <si>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</si>
  <si>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</si>
  <si>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</si>
  <si>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</si>
  <si>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</si>
  <si>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</si>
  <si>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</si>
  <si>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</si>
  <si>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</si>
  <si>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</si>
  <si>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</si>
  <si>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</si>
  <si>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</si>
  <si>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</si>
  <si>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</si>
  <si>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</si>
  <si>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</si>
  <si>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</si>
  <si>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</si>
  <si>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</si>
  <si>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</si>
  <si>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</si>
  <si>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</si>
  <si>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</si>
  <si>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</si>
  <si>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</si>
  <si>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</si>
  <si>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</si>
  <si>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</si>
  <si>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</si>
  <si>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</si>
  <si>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</si>
  <si>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</si>
  <si>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</si>
  <si>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</si>
  <si>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</si>
  <si>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</si>
  <si>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</si>
  <si>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</si>
  <si>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</si>
  <si>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</si>
  <si>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</si>
  <si>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</si>
  <si>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</si>
  <si>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</si>
  <si>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</si>
  <si>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</si>
  <si>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</si>
  <si>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</si>
  <si>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</si>
  <si>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</si>
  <si>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</si>
  <si>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</si>
  <si>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</si>
  <si>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</si>
  <si>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</si>
  <si>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</si>
  <si>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</si>
  <si>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</si>
  <si>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</si>
  <si>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</si>
  <si>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</si>
  <si>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</si>
  <si>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</si>
  <si>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</si>
  <si>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</si>
  <si>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</si>
  <si>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</si>
  <si>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</si>
  <si>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</si>
  <si>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</si>
  <si>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</si>
  <si>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</si>
  <si>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</si>
  <si>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</si>
  <si>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</si>
  <si>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</si>
  <si>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</si>
  <si>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</si>
  <si>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</si>
  <si>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</si>
  <si>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</si>
  <si>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</si>
  <si>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</si>
  <si>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</si>
  <si>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</si>
  <si>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</si>
  <si>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</si>
  <si>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</si>
  <si>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</si>
  <si>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</si>
  <si>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</si>
  <si>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</si>
  <si>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</si>
  <si>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</si>
  <si>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</si>
  <si>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</si>
  <si>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</si>
  <si>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</si>
  <si>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</si>
  <si>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</si>
  <si>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</si>
  <si>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</si>
  <si>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</si>
  <si>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</si>
  <si>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</si>
  <si>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</si>
  <si>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</si>
  <si>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</si>
  <si>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</si>
  <si>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</si>
  <si>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</si>
  <si>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</si>
  <si>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</si>
  <si>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</si>
  <si>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</si>
  <si>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</si>
  <si>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</si>
  <si>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</si>
  <si>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</si>
  <si>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</si>
  <si>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</si>
  <si>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</si>
  <si>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</si>
  <si>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</si>
  <si>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</si>
  <si>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</si>
  <si>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</si>
  <si>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</si>
  <si>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</si>
  <si>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</si>
  <si>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</si>
  <si>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</si>
  <si>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</si>
  <si>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</si>
  <si>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</si>
  <si>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</si>
  <si>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</si>
  <si>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</si>
  <si>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</si>
  <si>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</si>
  <si>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</si>
  <si>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</si>
  <si>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</si>
  <si>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</si>
  <si>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</si>
  <si>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</si>
  <si>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</si>
  <si>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</si>
  <si>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</si>
  <si>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</si>
  <si>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</si>
  <si>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</si>
  <si>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</si>
  <si>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</si>
  <si>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</si>
  <si>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</si>
  <si>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</si>
  <si>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</si>
  <si>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</si>
  <si>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</si>
  <si>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</si>
  <si>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</si>
  <si>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</si>
  <si>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</si>
  <si>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</si>
  <si>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</si>
  <si>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</si>
  <si>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</si>
  <si>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</si>
  <si>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</si>
  <si>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</si>
  <si>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</si>
  <si>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</si>
  <si>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</si>
  <si>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</si>
  <si>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</si>
  <si>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</si>
  <si>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</si>
  <si>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</si>
  <si>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</si>
  <si>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</si>
  <si>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</si>
  <si>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</si>
  <si>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</si>
  <si>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</si>
  <si>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</si>
  <si>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</si>
  <si>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</si>
  <si>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</si>
  <si>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</si>
  <si>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</si>
  <si>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</si>
  <si>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</si>
  <si>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</si>
  <si>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</si>
  <si>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</si>
  <si>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</si>
  <si>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</si>
  <si>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</si>
  <si>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</si>
  <si>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</si>
  <si>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</si>
  <si>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</si>
  <si>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</si>
  <si>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</si>
  <si>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</si>
  <si>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</si>
  <si>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</si>
  <si>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</si>
  <si>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</si>
  <si>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</si>
  <si>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</si>
  <si>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</si>
  <si>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</si>
  <si>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</si>
  <si>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</si>
  <si>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</si>
  <si>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</si>
  <si>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</si>
  <si>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</si>
  <si>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</si>
  <si>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</si>
  <si>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</si>
  <si>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</si>
  <si>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</si>
  <si>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</si>
  <si>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</si>
  <si>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</si>
  <si>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</si>
  <si>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</si>
  <si>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</si>
  <si>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</si>
  <si>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</si>
  <si>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</si>
  <si>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</si>
  <si>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</si>
  <si>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</si>
  <si>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</si>
  <si>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</si>
  <si>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</si>
  <si>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</si>
  <si>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</si>
  <si>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</si>
  <si>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</si>
  <si>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</si>
  <si>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</si>
  <si>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</si>
  <si>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</si>
  <si>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</si>
  <si>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</si>
  <si>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</si>
  <si>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</si>
  <si>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</si>
  <si>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</si>
  <si>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</si>
  <si>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</si>
  <si>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</si>
  <si>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</si>
  <si>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</si>
  <si>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</si>
  <si>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</si>
  <si>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</si>
  <si>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</si>
  <si>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</si>
  <si>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</si>
  <si>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</si>
  <si>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</si>
  <si>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</si>
  <si>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</si>
  <si>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</si>
  <si>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</si>
  <si>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</si>
  <si>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</si>
  <si>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</si>
  <si>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</si>
  <si>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</si>
  <si>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</si>
  <si>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</si>
  <si>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</si>
  <si>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</si>
  <si>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</si>
  <si>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</si>
  <si>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</si>
  <si>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</si>
  <si>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</si>
  <si>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</si>
  <si>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</si>
  <si>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</si>
  <si>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</si>
  <si>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</si>
  <si>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</si>
  <si>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</si>
  <si>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</si>
  <si>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</si>
  <si>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</si>
  <si>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</si>
  <si>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</si>
  <si>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</si>
  <si>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</si>
  <si>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</si>
  <si>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</si>
  <si>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</si>
  <si>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</si>
  <si>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</si>
  <si>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</si>
  <si>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</si>
  <si>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</si>
  <si>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</si>
  <si>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</si>
  <si>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</si>
  <si>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</si>
  <si>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</si>
  <si>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</si>
  <si>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</si>
  <si>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</si>
  <si>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</si>
  <si>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</si>
  <si>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</si>
  <si>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</si>
  <si>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</si>
  <si>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</si>
  <si>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</si>
  <si>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</si>
  <si>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</si>
  <si>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</si>
  <si>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</si>
  <si>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</si>
  <si>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</si>
  <si>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</si>
  <si>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</si>
  <si>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</si>
  <si>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</si>
  <si>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</si>
  <si>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</si>
  <si>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</si>
  <si>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</si>
  <si>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</si>
  <si>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</si>
  <si>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</si>
  <si>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</si>
  <si>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</si>
  <si>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</si>
  <si>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</si>
  <si>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</si>
  <si>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</si>
  <si>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</si>
  <si>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</si>
  <si>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</si>
  <si>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</si>
  <si>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</si>
  <si>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</si>
  <si>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</si>
  <si>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</si>
  <si>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</si>
  <si>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</si>
  <si>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</si>
  <si>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</si>
  <si>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</si>
  <si>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</si>
  <si>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</si>
  <si>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</si>
  <si>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</si>
  <si>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</si>
  <si>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</si>
  <si>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</si>
  <si>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</si>
  <si>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</si>
  <si>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</si>
  <si>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</si>
  <si>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</si>
  <si>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</si>
  <si>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</si>
  <si>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</si>
  <si>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</si>
  <si>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</si>
  <si>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</si>
  <si>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</si>
  <si>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</si>
  <si>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</si>
  <si>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</si>
  <si>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</si>
  <si>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</si>
  <si>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</si>
  <si>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</si>
  <si>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</si>
  <si>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</si>
  <si>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</si>
  <si>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</si>
  <si>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</si>
  <si>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</si>
  <si>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</si>
  <si>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</si>
  <si>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</si>
  <si>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</si>
  <si>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</si>
  <si>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</si>
  <si>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</si>
  <si>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</si>
  <si>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</si>
  <si>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</si>
  <si>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</si>
  <si>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</si>
  <si>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</si>
  <si>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</si>
  <si>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</si>
  <si>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</si>
  <si>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</si>
  <si>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</si>
  <si>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</si>
  <si>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</si>
  <si>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</si>
  <si>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</si>
  <si>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</si>
  <si>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</si>
  <si>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</si>
  <si>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</si>
  <si>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</si>
  <si>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</si>
  <si>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</si>
  <si>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</si>
  <si>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</si>
  <si>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</si>
  <si>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</si>
  <si>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</si>
  <si>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</si>
  <si>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</si>
  <si>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</si>
  <si>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</si>
  <si>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</si>
  <si>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</si>
  <si>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</si>
  <si>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</si>
  <si>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</si>
  <si>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</si>
  <si>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</si>
  <si>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</si>
  <si>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</si>
  <si>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</si>
  <si>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</si>
  <si>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</si>
  <si>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</si>
  <si>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</si>
  <si>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</si>
  <si>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</si>
  <si>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</si>
  <si>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</si>
  <si>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</si>
  <si>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</si>
  <si>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</si>
  <si>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</si>
  <si>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</si>
  <si>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</si>
  <si>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</si>
  <si>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</si>
  <si>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</si>
  <si>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</si>
  <si>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</si>
  <si>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</si>
  <si>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</si>
  <si>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</si>
  <si>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</si>
  <si>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</si>
  <si>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</si>
  <si>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</si>
  <si>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</si>
  <si>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</si>
  <si>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</si>
  <si>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</si>
  <si>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</si>
  <si>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</si>
  <si>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</si>
  <si>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</si>
  <si>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</si>
  <si>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</si>
  <si>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</si>
  <si>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</si>
  <si>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</si>
  <si>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</si>
  <si>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</si>
  <si>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</si>
  <si>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</si>
  <si>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</si>
  <si>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</si>
  <si>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</si>
  <si>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</si>
  <si>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</si>
  <si>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</si>
  <si>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</si>
  <si>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</si>
  <si>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</si>
  <si>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</si>
  <si>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</si>
  <si>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</si>
  <si>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</si>
  <si>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</si>
  <si>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</si>
  <si>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</si>
  <si>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</si>
  <si>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</si>
  <si>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</si>
  <si>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</si>
  <si>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</si>
  <si>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</si>
  <si>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</si>
  <si>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</si>
  <si>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</si>
  <si>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</si>
  <si>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</si>
  <si>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</si>
  <si>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</si>
  <si>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</si>
  <si>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</si>
  <si>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</si>
  <si>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</si>
  <si>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</si>
  <si>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</si>
  <si>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</si>
  <si>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</si>
  <si>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</si>
  <si>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</si>
  <si>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</si>
  <si>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</si>
  <si>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</si>
  <si>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</si>
  <si>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</si>
  <si>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</si>
  <si>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</si>
  <si>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</si>
  <si>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</si>
  <si>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</si>
  <si>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</si>
  <si>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</si>
  <si>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</si>
  <si>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</si>
  <si>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</si>
  <si>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</si>
  <si>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</si>
  <si>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</si>
  <si>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</si>
  <si>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</si>
  <si>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</si>
  <si>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</si>
  <si>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</si>
  <si>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</si>
  <si>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</si>
  <si>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</si>
  <si>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</si>
  <si>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</si>
  <si>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</si>
  <si>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</si>
  <si>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</si>
  <si>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</si>
  <si>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</si>
  <si>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</si>
  <si>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</si>
  <si>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</si>
  <si>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</si>
  <si>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</si>
  <si>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</si>
  <si>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</si>
  <si>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</si>
  <si>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</si>
  <si>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</si>
  <si>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</si>
  <si>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</si>
  <si>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</si>
  <si>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</si>
  <si>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</si>
  <si>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</si>
  <si>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</si>
  <si>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</si>
  <si>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</si>
  <si>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</si>
  <si>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</si>
  <si>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</si>
  <si>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</si>
  <si>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</si>
  <si>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</si>
  <si>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</si>
  <si>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</si>
  <si>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</si>
  <si>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</si>
  <si>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</si>
  <si>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</si>
  <si>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</si>
  <si>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</si>
  <si>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</si>
  <si>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</si>
  <si>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</si>
  <si>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</si>
  <si>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</si>
  <si>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</si>
  <si>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</si>
  <si>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</si>
  <si>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</si>
  <si>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</si>
  <si>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</si>
  <si>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</si>
  <si>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</si>
  <si>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</si>
  <si>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</si>
  <si>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</si>
  <si>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</si>
  <si>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</si>
  <si>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</si>
  <si>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</si>
  <si>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</si>
  <si>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</si>
  <si>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</si>
  <si>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</si>
  <si>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</si>
  <si>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</si>
  <si>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</si>
  <si>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</si>
  <si>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</si>
  <si>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</si>
  <si>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</si>
  <si>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</si>
  <si>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</si>
  <si>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</si>
  <si>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</si>
  <si>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</si>
  <si>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</si>
  <si>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</si>
  <si>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</si>
  <si>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</si>
  <si>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</si>
  <si>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</si>
  <si>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</si>
  <si>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</si>
  <si>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</si>
  <si>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</si>
  <si>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</si>
  <si>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</si>
  <si>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</si>
  <si>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</si>
  <si>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</si>
  <si>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</si>
  <si>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</si>
  <si>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</si>
  <si>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</si>
  <si>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</si>
  <si>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</si>
  <si>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</si>
  <si>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</si>
  <si>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</si>
  <si>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</si>
  <si>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</si>
  <si>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</si>
  <si>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</si>
  <si>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</si>
  <si>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</si>
  <si>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</si>
  <si>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</si>
  <si>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</si>
  <si>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</si>
  <si>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</si>
  <si>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</si>
  <si>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</si>
  <si>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</si>
  <si>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</si>
  <si>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</si>
  <si>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</si>
  <si>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</si>
  <si>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</si>
  <si>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</si>
  <si>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</si>
  <si>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</si>
  <si>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</si>
  <si>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</si>
  <si>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</si>
  <si>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</si>
  <si>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</si>
  <si>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</si>
  <si>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</si>
  <si>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</si>
  <si>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</si>
  <si>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</si>
  <si>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</si>
  <si>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</si>
  <si>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</si>
  <si>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</si>
  <si>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</si>
  <si>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</si>
  <si>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</si>
  <si>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</si>
  <si>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</si>
  <si>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</si>
  <si>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</si>
  <si>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</si>
  <si>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</si>
  <si>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</si>
  <si>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</si>
  <si>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</si>
  <si>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</si>
  <si>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</si>
  <si>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</si>
  <si>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</si>
  <si>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</si>
  <si>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</si>
  <si>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</si>
  <si>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</si>
  <si>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</si>
  <si>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</si>
  <si>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</si>
  <si>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</si>
  <si>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</si>
  <si>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</si>
  <si>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</si>
  <si>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</si>
  <si>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</si>
  <si>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</si>
  <si>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</si>
  <si>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</si>
  <si>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</si>
  <si>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</si>
  <si>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</si>
  <si>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</si>
  <si>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</si>
  <si>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</si>
  <si>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</si>
  <si>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</si>
  <si>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</si>
  <si>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</si>
  <si>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</si>
  <si>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</si>
  <si>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</si>
  <si>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</si>
  <si>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</si>
  <si>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</si>
  <si>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</si>
  <si>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</si>
  <si>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</si>
  <si>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</si>
  <si>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</si>
  <si>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</si>
  <si>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</si>
  <si>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</si>
  <si>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</si>
  <si>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</si>
  <si>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</si>
  <si>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</si>
  <si>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</si>
  <si>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</si>
  <si>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</si>
  <si>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</si>
  <si>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</si>
  <si>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</si>
  <si>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</si>
  <si>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</si>
  <si>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</si>
  <si>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</si>
  <si>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</si>
  <si>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</si>
  <si>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</si>
  <si>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</si>
  <si>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</si>
  <si>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</si>
  <si>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</si>
  <si>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</si>
  <si>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</si>
  <si>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</si>
  <si>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</si>
  <si>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</si>
  <si>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</si>
  <si>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</si>
  <si>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</si>
  <si>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</si>
  <si>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</si>
  <si>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</si>
  <si>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</si>
  <si>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</si>
  <si>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</si>
  <si>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</si>
  <si>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</si>
  <si>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</si>
  <si>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</si>
  <si>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</si>
  <si>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</si>
  <si>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</si>
  <si>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</si>
  <si>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</si>
  <si>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</si>
  <si>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</si>
  <si>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</si>
  <si>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</si>
  <si>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</si>
  <si>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</si>
  <si>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</si>
  <si>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</si>
  <si>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</si>
  <si>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</si>
  <si>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</si>
  <si>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</si>
  <si>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</si>
  <si>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</si>
  <si>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</si>
  <si>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</si>
  <si>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</si>
  <si>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</si>
  <si>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</si>
  <si>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</si>
  <si>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</si>
  <si>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</si>
  <si>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</si>
  <si>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</si>
  <si>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</si>
  <si>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</si>
  <si>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</si>
  <si>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</si>
  <si>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</si>
  <si>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</si>
  <si>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</si>
  <si>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</si>
  <si>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</si>
  <si>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</si>
  <si>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</si>
  <si>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</si>
  <si>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</si>
  <si>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</si>
  <si>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</si>
  <si>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</si>
  <si>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</si>
  <si>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</si>
  <si>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</si>
  <si>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</si>
  <si>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</si>
  <si>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</si>
  <si>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</si>
  <si>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</si>
  <si>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</si>
  <si>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</si>
  <si>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</si>
  <si>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</si>
  <si>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</si>
  <si>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</si>
  <si>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</si>
  <si>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</si>
  <si>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</si>
  <si>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</si>
  <si>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</si>
  <si>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</si>
  <si>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</si>
  <si>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</si>
  <si>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</si>
  <si>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</si>
  <si>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</si>
  <si>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</si>
  <si>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</si>
  <si>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</si>
  <si>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</si>
  <si>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</si>
  <si>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</si>
  <si>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</si>
  <si>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</si>
  <si>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</si>
  <si>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</si>
  <si>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</si>
  <si>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</si>
  <si>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</si>
  <si>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</si>
  <si>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</si>
  <si>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</si>
  <si>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</si>
  <si>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</si>
  <si>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</si>
  <si>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</si>
  <si>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</si>
  <si>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</si>
  <si>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</si>
  <si>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</si>
  <si>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</si>
  <si>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</si>
  <si>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</si>
  <si>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</si>
  <si>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</si>
  <si>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</si>
  <si>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</si>
  <si>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</si>
  <si>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</si>
  <si>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</si>
  <si>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</si>
  <si>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</si>
  <si>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</si>
  <si>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</si>
  <si>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</si>
  <si>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</si>
  <si>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</si>
  <si>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</si>
  <si>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</si>
  <si>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</si>
  <si>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</si>
  <si>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</si>
  <si>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</si>
  <si>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</si>
  <si>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</si>
  <si>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</si>
  <si>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</si>
  <si>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</si>
  <si>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</si>
  <si>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</si>
  <si>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</si>
  <si>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</si>
  <si>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</si>
  <si>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</si>
  <si>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</si>
  <si>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</si>
  <si>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</si>
  <si>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</si>
  <si>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</si>
  <si>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</si>
  <si>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</si>
  <si>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</si>
  <si>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</si>
  <si>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</si>
  <si>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</si>
  <si>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</si>
  <si>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</si>
  <si>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</si>
  <si>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</si>
  <si>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</si>
  <si>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</si>
  <si>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</si>
  <si>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</si>
  <si>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</si>
  <si>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</si>
  <si>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</si>
  <si>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</si>
  <si>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</si>
  <si>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</si>
  <si>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</si>
  <si>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</si>
  <si>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</si>
  <si>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</si>
  <si>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</si>
  <si>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</si>
  <si>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</si>
  <si>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</si>
  <si>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</si>
  <si>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</si>
  <si>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</si>
  <si>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</si>
  <si>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</si>
  <si>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</si>
  <si>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</si>
  <si>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</si>
  <si>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</si>
  <si>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</si>
  <si>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</si>
  <si>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</si>
  <si>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</si>
  <si>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</si>
  <si>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</si>
  <si>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</si>
  <si>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</si>
  <si>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</si>
  <si>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</si>
  <si>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</si>
  <si>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</si>
  <si>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</si>
  <si>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</si>
  <si>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</si>
  <si>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</si>
  <si>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</si>
  <si>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</si>
  <si>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</si>
  <si>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</si>
  <si>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</si>
  <si>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</si>
  <si>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</si>
  <si>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</si>
  <si>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</si>
  <si>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</si>
  <si>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</si>
  <si>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</si>
  <si>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</si>
  <si>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</si>
  <si>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</si>
  <si>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</si>
  <si>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</si>
  <si>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</si>
  <si>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</si>
  <si>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</si>
  <si>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</si>
  <si>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</si>
  <si>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</si>
  <si>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</si>
  <si>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</si>
  <si>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</si>
  <si>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</si>
  <si>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</si>
  <si>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</si>
  <si>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</si>
  <si>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</si>
  <si>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</si>
  <si>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</si>
  <si>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</si>
  <si>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</si>
  <si>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</si>
  <si>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</si>
  <si>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</si>
  <si>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</si>
  <si>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</si>
  <si>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</si>
  <si>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</si>
  <si>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</si>
  <si>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</si>
  <si>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</si>
  <si>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</si>
  <si>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</si>
  <si>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</si>
  <si>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</si>
  <si>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</si>
  <si>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</si>
  <si>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</si>
  <si>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</si>
  <si>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</si>
  <si>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</si>
  <si>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</si>
  <si>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</si>
  <si>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</si>
  <si>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</si>
  <si>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</si>
  <si>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</si>
  <si>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</si>
  <si>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</si>
  <si>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</si>
  <si>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</si>
  <si>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</si>
  <si>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</si>
  <si>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</si>
  <si>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</si>
  <si>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</si>
  <si>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</si>
  <si>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</si>
  <si>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</si>
  <si>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</si>
  <si>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</si>
  <si>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</si>
  <si>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</si>
  <si>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</si>
  <si>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</si>
  <si>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</si>
  <si>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</si>
  <si>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</si>
  <si>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</si>
  <si>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</si>
  <si>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</si>
  <si>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</si>
  <si>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</si>
  <si>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</si>
  <si>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</si>
  <si>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</si>
  <si>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</si>
  <si>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</si>
  <si>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</si>
  <si>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</si>
  <si>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</si>
  <si>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</si>
  <si>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</si>
  <si>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</si>
  <si>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</si>
  <si>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</si>
  <si>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</si>
  <si>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</si>
  <si>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</si>
  <si>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</si>
  <si>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</si>
  <si>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</si>
  <si>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</si>
  <si>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</si>
  <si>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</si>
  <si>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</si>
  <si>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</si>
  <si>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</si>
  <si>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</si>
  <si>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</si>
  <si>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</si>
  <si>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</si>
  <si>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</si>
  <si>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</si>
  <si>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</si>
  <si>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</si>
  <si>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</si>
  <si>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</si>
  <si>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</si>
  <si>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</si>
  <si>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</si>
  <si>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</si>
  <si>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</si>
  <si>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</si>
  <si>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</si>
  <si>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</si>
  <si>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</si>
  <si>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</si>
  <si>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</si>
  <si>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</si>
  <si>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</si>
  <si>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</si>
  <si>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</si>
  <si>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</si>
  <si>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</si>
  <si>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</si>
  <si>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</si>
  <si>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</si>
  <si>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</si>
  <si>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</si>
  <si>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</si>
  <si>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</si>
  <si>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</si>
  <si>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</si>
  <si>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</si>
  <si>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</si>
  <si>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</si>
  <si>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</si>
  <si>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</si>
  <si>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</si>
  <si>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</si>
  <si>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</si>
  <si>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</si>
  <si>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</si>
  <si>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</si>
  <si>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</si>
  <si>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</si>
  <si>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</si>
  <si>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</si>
  <si>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</si>
  <si>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</si>
  <si>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</si>
  <si>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</si>
  <si>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</si>
  <si>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</si>
  <si>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</si>
  <si>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</si>
  <si>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</si>
  <si>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</si>
  <si>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</si>
  <si>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</si>
  <si>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</si>
  <si>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</si>
  <si>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</si>
  <si>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</si>
  <si>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</si>
  <si>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</si>
  <si>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</si>
  <si>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</si>
  <si>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</si>
  <si>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</si>
  <si>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</si>
  <si>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</si>
  <si>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</si>
  <si>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</si>
  <si>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</si>
  <si>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</si>
  <si>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</si>
  <si>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</si>
  <si>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</si>
  <si>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</si>
  <si>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</si>
  <si>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</si>
  <si>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</si>
  <si>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</si>
  <si>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</si>
  <si>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</si>
  <si>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</si>
  <si>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</si>
  <si>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</si>
  <si>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</si>
  <si>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</si>
  <si>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</si>
  <si>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</si>
  <si>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</si>
  <si>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</si>
  <si>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</si>
  <si>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</si>
  <si>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</si>
  <si>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</si>
  <si>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</si>
  <si>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</si>
  <si>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</si>
  <si>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</si>
  <si>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</si>
  <si>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</si>
  <si>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</si>
  <si>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</si>
  <si>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</si>
  <si>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</si>
  <si>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</si>
  <si>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</si>
  <si>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</si>
  <si>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</si>
  <si>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</si>
  <si>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</si>
  <si>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</si>
  <si>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</si>
  <si>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</si>
  <si>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</si>
  <si>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</si>
  <si>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</si>
  <si>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</si>
  <si>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</si>
  <si>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</si>
  <si>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</si>
  <si>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</si>
  <si>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</si>
  <si>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</si>
  <si>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</si>
  <si>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</si>
  <si>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</si>
  <si>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</si>
  <si>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</si>
  <si>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</si>
  <si>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</si>
  <si>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</si>
  <si>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</si>
  <si>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</si>
  <si>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</si>
  <si>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</si>
  <si>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</si>
  <si>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</si>
  <si>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</si>
  <si>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</si>
  <si>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</si>
  <si>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</si>
  <si>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</si>
  <si>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</si>
  <si>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</si>
  <si>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</si>
  <si>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</si>
  <si>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</si>
  <si>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</si>
  <si>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</si>
  <si>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</si>
  <si>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</si>
  <si>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</si>
  <si>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</si>
  <si>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</si>
  <si>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</si>
  <si>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</si>
  <si>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</si>
  <si>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</si>
  <si>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</si>
  <si>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</si>
  <si>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</si>
  <si>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</si>
  <si>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</si>
  <si>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</si>
  <si>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</si>
  <si>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</si>
  <si>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</si>
  <si>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</si>
  <si>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</si>
  <si>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</si>
  <si>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</si>
  <si>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</si>
  <si>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</si>
  <si>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</si>
  <si>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</si>
  <si>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</si>
  <si>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</si>
  <si>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</si>
  <si>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</si>
  <si>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</si>
  <si>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</si>
  <si>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</si>
  <si>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</si>
  <si>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</si>
  <si>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</si>
  <si>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</si>
  <si>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</si>
  <si>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</si>
  <si>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</si>
  <si>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</si>
  <si>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</si>
  <si>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</si>
  <si>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</si>
  <si>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</si>
  <si>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</si>
  <si>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</si>
  <si>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</si>
  <si>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</si>
  <si>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</si>
  <si>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</si>
  <si>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</si>
  <si>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</si>
  <si>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</si>
  <si>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</si>
  <si>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</si>
  <si>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</si>
  <si>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</si>
  <si>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</si>
  <si>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</si>
  <si>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</si>
  <si>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</si>
  <si>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</si>
  <si>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</si>
  <si>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</si>
  <si>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</si>
  <si>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</si>
  <si>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</si>
  <si>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</si>
  <si>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</si>
  <si>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</si>
  <si>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</si>
  <si>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</si>
  <si>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</si>
  <si>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</si>
  <si>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</si>
  <si>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</si>
  <si>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</si>
  <si>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</si>
  <si>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</si>
  <si>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</si>
  <si>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</si>
  <si>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</si>
  <si>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</si>
  <si>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</si>
  <si>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</si>
  <si>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</si>
  <si>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</si>
  <si>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</si>
  <si>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</si>
  <si>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</si>
  <si>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</si>
  <si>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</si>
  <si>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</si>
  <si>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</si>
  <si>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</si>
  <si>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</si>
  <si>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</si>
  <si>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</si>
  <si>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</si>
  <si>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</si>
  <si>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</si>
  <si>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</si>
  <si>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</si>
  <si>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</si>
  <si>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</si>
  <si>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</si>
  <si>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</si>
  <si>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</si>
  <si>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</si>
  <si>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</si>
  <si>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</si>
  <si>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</si>
  <si>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</si>
  <si>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</si>
  <si>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</si>
  <si>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</si>
  <si>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</si>
  <si>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</si>
  <si>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</si>
  <si>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</si>
  <si>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</si>
  <si>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</si>
  <si>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</si>
  <si>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</si>
  <si>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</si>
  <si>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</si>
  <si>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</si>
  <si>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</si>
  <si>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</si>
  <si>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</si>
  <si>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</si>
  <si>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</si>
  <si>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</si>
  <si>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</si>
  <si>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</si>
  <si>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</si>
  <si>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</si>
  <si>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</si>
  <si>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</si>
  <si>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</si>
  <si>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</si>
  <si>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</si>
  <si>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</si>
  <si>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</si>
  <si>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</si>
  <si>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</si>
  <si>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</si>
  <si>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</si>
  <si>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</si>
  <si>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</si>
  <si>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</si>
  <si>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</si>
  <si>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</si>
  <si>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</si>
  <si>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</si>
  <si>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</si>
  <si>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</si>
  <si>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</si>
  <si>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</si>
  <si>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</si>
  <si>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</si>
  <si>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</si>
  <si>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</si>
  <si>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</si>
  <si>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</si>
  <si>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</si>
  <si>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</si>
  <si>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</si>
  <si>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</si>
  <si>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</si>
  <si>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</si>
  <si>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</si>
  <si>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</si>
  <si>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</si>
  <si>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</si>
  <si>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</si>
  <si>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</si>
  <si>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</si>
  <si>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</si>
  <si>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</si>
  <si>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</si>
  <si>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</si>
  <si>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</si>
  <si>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</si>
  <si>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</si>
  <si>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</si>
  <si>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</si>
  <si>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</si>
  <si>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</si>
  <si>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</si>
  <si>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</si>
  <si>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</si>
  <si>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</si>
  <si>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</si>
  <si>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</si>
  <si>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</si>
  <si>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</si>
  <si>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</si>
  <si>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</si>
  <si>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</si>
  <si>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</si>
  <si>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</si>
  <si>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</si>
  <si>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</si>
  <si>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</si>
  <si>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</si>
  <si>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</si>
  <si>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</si>
  <si>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</si>
  <si>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</si>
  <si>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</si>
  <si>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</si>
  <si>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</si>
  <si>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</si>
  <si>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</si>
  <si>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</si>
  <si>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</si>
  <si>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</si>
  <si>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</si>
  <si>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</si>
  <si>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</si>
  <si>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</si>
  <si>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</si>
  <si>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</si>
  <si>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</si>
  <si>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</si>
  <si>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</si>
  <si>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</si>
  <si>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</si>
  <si>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</si>
  <si>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</si>
  <si>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</si>
  <si>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</si>
  <si>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</si>
  <si>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</si>
  <si>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</si>
  <si>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</si>
  <si>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</si>
  <si>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</si>
  <si>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</si>
  <si>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</si>
  <si>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</si>
  <si>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</si>
  <si>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</si>
  <si>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</si>
  <si>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</si>
  <si>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</si>
  <si>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</si>
  <si>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</si>
  <si>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</si>
  <si>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</si>
  <si>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</si>
  <si>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</si>
  <si>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</si>
  <si>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</si>
  <si>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</si>
  <si>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</si>
  <si>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</si>
  <si>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</si>
  <si>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</si>
  <si>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</si>
  <si>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</si>
  <si>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</si>
  <si>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</si>
  <si>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</si>
  <si>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</si>
  <si>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</si>
  <si>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</si>
  <si>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</si>
  <si>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</si>
  <si>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</si>
  <si>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</si>
  <si>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</si>
  <si>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</si>
  <si>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</si>
  <si>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</si>
  <si>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</si>
  <si>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</si>
  <si>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</si>
  <si>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</si>
  <si>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</si>
  <si>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</si>
  <si>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</si>
  <si>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</si>
  <si>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</si>
  <si>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</si>
  <si>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</si>
  <si>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</si>
  <si>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</si>
  <si>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</si>
  <si>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</si>
  <si>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</si>
  <si>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</si>
  <si>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</si>
  <si>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</si>
  <si>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</si>
  <si>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</si>
  <si>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</si>
  <si>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</si>
  <si>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</si>
  <si>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</si>
  <si>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</si>
  <si>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</si>
  <si>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</si>
  <si>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</si>
  <si>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</si>
  <si>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</si>
  <si>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</si>
  <si>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</si>
  <si>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</si>
  <si>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</si>
  <si>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</si>
  <si>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</si>
  <si>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</si>
  <si>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</si>
  <si>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</si>
  <si>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</si>
  <si>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</si>
  <si>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</si>
  <si>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</si>
  <si>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</si>
  <si>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</si>
  <si>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</si>
  <si>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</si>
  <si>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</si>
  <si>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</si>
  <si>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</si>
  <si>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</si>
  <si>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</si>
  <si>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</si>
  <si>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</si>
  <si>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</si>
  <si>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</si>
  <si>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</si>
  <si>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</si>
  <si>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</si>
  <si>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</si>
  <si>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</si>
  <si>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</si>
  <si>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</si>
  <si>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</si>
  <si>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</si>
  <si>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</si>
  <si>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</si>
  <si>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</si>
  <si>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</si>
  <si>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</si>
  <si>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</si>
  <si>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</si>
  <si>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</si>
  <si>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</si>
  <si>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</si>
  <si>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</si>
  <si>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</si>
  <si>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</si>
  <si>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</si>
  <si>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</si>
  <si>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</si>
  <si>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</si>
  <si>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</si>
  <si>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</si>
  <si>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</si>
  <si>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</si>
  <si>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</si>
  <si>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</si>
  <si>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</si>
  <si>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</si>
  <si>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</si>
  <si>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</si>
  <si>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</si>
  <si>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</si>
  <si>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</si>
  <si>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</si>
  <si>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</si>
  <si>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</si>
  <si>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</si>
  <si>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</si>
  <si>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</si>
  <si>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</si>
  <si>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</si>
  <si>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</si>
  <si>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</si>
  <si>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</si>
  <si>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</si>
  <si>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</si>
  <si>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</si>
  <si>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</si>
  <si>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</si>
  <si>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</si>
  <si>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</si>
  <si>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</si>
  <si>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</si>
  <si>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</si>
  <si>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</si>
  <si>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</si>
  <si>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</si>
  <si>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</si>
  <si>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</si>
  <si>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</si>
  <si>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</si>
  <si>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</si>
  <si>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</si>
  <si>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</si>
  <si>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</si>
  <si>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</si>
  <si>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</si>
  <si>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</si>
  <si>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</si>
  <si>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</si>
  <si>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</si>
  <si>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</si>
  <si>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</si>
  <si>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</si>
  <si>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</si>
  <si>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</si>
  <si>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</si>
  <si>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</si>
  <si>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</si>
  <si>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</si>
  <si>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</si>
  <si>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</si>
  <si>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</si>
  <si>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</si>
  <si>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</si>
  <si>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</si>
  <si>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</si>
  <si>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</si>
  <si>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</si>
  <si>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</si>
  <si>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</si>
  <si>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</si>
  <si>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</si>
  <si>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</si>
  <si>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</si>
  <si>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</si>
  <si>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</si>
  <si>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</si>
  <si>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</si>
  <si>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</si>
  <si>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</si>
  <si>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</si>
  <si>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</si>
  <si>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</si>
  <si>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</si>
  <si>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</si>
  <si>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</si>
  <si>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</si>
  <si>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</si>
  <si>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</si>
  <si>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</si>
  <si>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</si>
  <si>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</si>
  <si>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</si>
  <si>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</si>
  <si>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</si>
  <si>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</si>
  <si>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</si>
  <si>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</si>
  <si>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</si>
  <si>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</si>
  <si>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</si>
  <si>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</si>
  <si>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</si>
  <si>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</si>
  <si>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</si>
  <si>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</si>
  <si>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</si>
  <si>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</si>
  <si>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</si>
  <si>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</si>
  <si>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</si>
  <si>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</si>
  <si>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</si>
  <si>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</si>
  <si>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</si>
  <si>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</si>
  <si>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</si>
  <si>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</si>
  <si>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</si>
  <si>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</si>
  <si>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</si>
  <si>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</si>
  <si>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</si>
  <si>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</si>
  <si>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</si>
  <si>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</si>
  <si>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</si>
  <si>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</si>
  <si>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</si>
  <si>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</si>
  <si>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</si>
  <si>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</si>
  <si>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</si>
  <si>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</si>
  <si>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</si>
  <si>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</si>
  <si>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</si>
  <si>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</si>
  <si>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</si>
  <si>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</si>
  <si>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</si>
  <si>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</si>
  <si>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</si>
  <si>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</si>
  <si>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</si>
  <si>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</si>
  <si>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</si>
  <si>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</si>
  <si>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</si>
  <si>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</si>
  <si>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</si>
  <si>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</si>
  <si>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</si>
  <si>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</si>
  <si>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</si>
  <si>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</si>
  <si>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</si>
  <si>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</si>
  <si>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</si>
  <si>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</si>
  <si>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</si>
  <si>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</si>
  <si>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</si>
  <si>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</si>
  <si>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</si>
  <si>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</si>
  <si>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</si>
  <si>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</si>
  <si>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</si>
  <si>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</si>
  <si>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</si>
  <si>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</si>
  <si>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</si>
  <si>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</si>
  <si>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</si>
  <si>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</si>
  <si>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</si>
  <si>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</si>
  <si>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</si>
  <si>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</si>
  <si>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</si>
  <si>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</si>
  <si>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</si>
  <si>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</si>
  <si>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</si>
  <si>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</si>
  <si>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</si>
  <si>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</si>
  <si>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</si>
  <si>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</si>
  <si>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</si>
  <si>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</si>
  <si>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</si>
  <si>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</si>
  <si>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</si>
  <si>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</si>
  <si>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</si>
  <si>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</si>
  <si>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</si>
  <si>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</si>
  <si>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</si>
  <si>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</si>
  <si>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</si>
  <si>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</si>
  <si>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</si>
  <si>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</si>
  <si>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</si>
  <si>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</si>
  <si>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</si>
  <si>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</si>
  <si>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</si>
  <si>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</si>
  <si>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</si>
  <si>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</si>
  <si>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</si>
  <si>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</si>
  <si>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</si>
  <si>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</si>
  <si>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</si>
  <si>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</si>
  <si>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</si>
  <si>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</si>
  <si>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</si>
  <si>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</si>
  <si>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</si>
  <si>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</si>
  <si>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</si>
  <si>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</si>
  <si>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</si>
  <si>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</si>
  <si>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</si>
  <si>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</si>
  <si>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</si>
  <si>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</si>
  <si>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</si>
  <si>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</si>
  <si>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</si>
  <si>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</si>
  <si>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</si>
  <si>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</si>
  <si>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</si>
  <si>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</si>
  <si>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</si>
  <si>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</si>
  <si>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</si>
  <si>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</si>
  <si>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</si>
  <si>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</si>
  <si>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</si>
  <si>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</si>
  <si>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</si>
  <si>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</si>
  <si>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</si>
  <si>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</si>
  <si>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</si>
  <si>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</si>
  <si>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</si>
  <si>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</si>
  <si>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</si>
  <si>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</si>
  <si>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</si>
  <si>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</si>
  <si>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</si>
  <si>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</si>
  <si>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</si>
  <si>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</si>
  <si>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</si>
  <si>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</si>
  <si>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</si>
  <si>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</si>
  <si>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</si>
  <si>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</si>
  <si>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</si>
  <si>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</si>
  <si>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</si>
  <si>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</si>
  <si>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</si>
  <si>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</si>
  <si>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</si>
  <si>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</si>
  <si>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</si>
  <si>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</si>
  <si>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</si>
  <si>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</si>
  <si>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</si>
  <si>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</si>
  <si>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</si>
  <si>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</si>
  <si>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</si>
  <si>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</si>
  <si>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</si>
  <si>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</si>
  <si>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</si>
  <si>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</si>
  <si>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</si>
  <si>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</si>
  <si>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</si>
  <si>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</si>
  <si>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</si>
  <si>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</si>
  <si>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</si>
  <si>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</si>
  <si>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</si>
  <si>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</si>
  <si>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</si>
  <si>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</si>
  <si>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</si>
  <si>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</si>
  <si>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</si>
  <si>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</si>
  <si>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</si>
  <si>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</si>
  <si>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</si>
  <si>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</si>
  <si>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</si>
  <si>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</si>
  <si>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</si>
  <si>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</si>
  <si>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</si>
  <si>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</si>
  <si>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</si>
  <si>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</si>
  <si>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</si>
  <si>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</si>
  <si>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</si>
  <si>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</si>
  <si>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</si>
  <si>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</si>
  <si>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</si>
  <si>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</si>
  <si>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</si>
  <si>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</si>
  <si>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</si>
  <si>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</si>
  <si>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</si>
  <si>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</si>
  <si>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</si>
  <si>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</si>
  <si>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</si>
  <si>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</si>
  <si>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</si>
  <si>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</si>
  <si>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</si>
  <si>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</si>
  <si>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</si>
  <si>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</si>
  <si>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</si>
  <si>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</si>
  <si>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</si>
  <si>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</si>
  <si>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</si>
  <si>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</si>
  <si>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</si>
  <si>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</si>
  <si>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</si>
  <si>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</si>
  <si>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</si>
  <si>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</si>
  <si>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</si>
  <si>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</si>
  <si>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</si>
  <si>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</si>
  <si>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</si>
  <si>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</si>
  <si>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</si>
  <si>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</si>
  <si>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</si>
  <si>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</si>
  <si>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</si>
  <si>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</si>
  <si>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</si>
  <si>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</si>
  <si>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</si>
  <si>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</si>
  <si>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</si>
  <si>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</si>
  <si>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</si>
  <si>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</si>
  <si>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</si>
  <si>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</si>
  <si>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</si>
  <si>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</si>
  <si>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</si>
  <si>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</si>
  <si>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</si>
  <si>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</si>
  <si>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</si>
  <si>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</si>
  <si>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</si>
  <si>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</si>
  <si>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</si>
  <si>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</si>
  <si>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</si>
  <si>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</si>
  <si>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</si>
  <si>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</si>
  <si>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</si>
  <si>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</si>
  <si>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</si>
  <si>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</si>
  <si>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</si>
  <si>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</si>
  <si>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</si>
  <si>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</si>
  <si>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</si>
  <si>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</si>
  <si>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</si>
  <si>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</si>
  <si>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</si>
  <si>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</si>
  <si>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</si>
  <si>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</si>
  <si>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</si>
  <si>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</si>
  <si>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</si>
  <si>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</si>
  <si>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</si>
  <si>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</si>
  <si>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</si>
  <si>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</si>
  <si>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</si>
  <si>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</si>
  <si>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</si>
  <si>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</si>
  <si>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</si>
  <si>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</si>
  <si>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</si>
  <si>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</si>
  <si>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</si>
  <si>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</si>
  <si>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</si>
  <si>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</si>
  <si>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</si>
  <si>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</si>
  <si>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</si>
  <si>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</si>
  <si>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</si>
  <si>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</si>
  <si>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</si>
  <si>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</si>
  <si>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</si>
  <si>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</si>
  <si>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</si>
  <si>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</si>
  <si>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</si>
  <si>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</si>
  <si>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</si>
  <si>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</si>
  <si>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</si>
  <si>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</si>
  <si>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</si>
  <si>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</si>
  <si>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</si>
  <si>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</si>
  <si>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</si>
  <si>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</si>
  <si>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</si>
  <si>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</si>
  <si>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</si>
  <si>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</si>
  <si>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</si>
  <si>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</si>
  <si>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</si>
  <si>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</si>
  <si>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</si>
  <si>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</si>
  <si>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</si>
  <si>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</si>
  <si>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</si>
  <si>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</si>
  <si>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</si>
  <si>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</si>
  <si>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</si>
  <si>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</si>
  <si>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</si>
  <si>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</si>
  <si>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</si>
  <si>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</si>
  <si>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</si>
  <si>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</si>
  <si>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</si>
  <si>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</si>
  <si>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</si>
  <si>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</si>
  <si>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</si>
  <si>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</si>
  <si>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</si>
  <si>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</si>
  <si>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</si>
  <si>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</si>
  <si>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</si>
  <si>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</si>
  <si>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</si>
  <si>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</si>
  <si>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</si>
  <si>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</si>
  <si>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</si>
  <si>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</si>
  <si>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</si>
  <si>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</si>
  <si>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</si>
  <si>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</si>
  <si>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</si>
  <si>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</si>
  <si>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</si>
  <si>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</si>
  <si>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</si>
  <si>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</si>
  <si>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</si>
  <si>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</si>
  <si>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</si>
  <si>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</si>
  <si>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</si>
  <si>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</si>
  <si>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</si>
  <si>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</si>
  <si>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</si>
  <si>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</si>
  <si>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</si>
  <si>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</si>
  <si>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</si>
  <si>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</si>
  <si>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</si>
  <si>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</si>
  <si>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</si>
  <si>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</si>
  <si>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</si>
  <si>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</si>
  <si>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</si>
  <si>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</si>
  <si>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</si>
  <si>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</si>
  <si>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</si>
  <si>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</si>
  <si>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</si>
  <si>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</si>
  <si>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</si>
  <si>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</si>
  <si>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</si>
  <si>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</si>
  <si>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</si>
  <si>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</si>
  <si>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</si>
  <si>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</si>
  <si>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</si>
  <si>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</si>
  <si>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</si>
  <si>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</si>
  <si>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</si>
  <si>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</si>
  <si>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</si>
  <si>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</si>
  <si>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</si>
  <si>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</si>
  <si>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</si>
  <si>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</si>
  <si>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</si>
  <si>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</si>
  <si>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</si>
  <si>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</si>
  <si>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</si>
  <si>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</si>
  <si>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</si>
  <si>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</si>
  <si>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</si>
  <si>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</si>
  <si>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</si>
  <si>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</si>
  <si>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</si>
  <si>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</si>
  <si>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</si>
  <si>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</si>
  <si>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</si>
  <si>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</si>
  <si>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</si>
  <si>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</si>
  <si>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</si>
  <si>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</si>
  <si>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</si>
  <si>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</si>
  <si>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</si>
  <si>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</si>
  <si>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</si>
  <si>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</si>
  <si>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</si>
  <si>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</si>
  <si>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</si>
  <si>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</si>
  <si>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</si>
  <si>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</si>
  <si>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</si>
  <si>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</si>
  <si>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</si>
  <si>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</si>
  <si>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</si>
  <si>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</si>
  <si>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</si>
  <si>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</si>
  <si>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</si>
  <si>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</si>
  <si>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</si>
  <si>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</si>
  <si>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</si>
  <si>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</si>
  <si>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</si>
  <si>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</si>
  <si>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</si>
  <si>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</si>
  <si>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</si>
  <si>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</si>
  <si>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</si>
  <si>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</si>
  <si>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</si>
  <si>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</si>
  <si>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</si>
  <si>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</si>
  <si>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</si>
  <si>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</si>
  <si>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</si>
  <si>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</si>
  <si>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</si>
  <si>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</si>
  <si>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</si>
  <si>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</si>
  <si>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</si>
  <si>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</si>
  <si>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</si>
  <si>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</si>
  <si>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</si>
  <si>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</si>
  <si>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</si>
  <si>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</si>
  <si>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</si>
  <si>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</si>
  <si>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</si>
  <si>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</si>
  <si>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</si>
  <si>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</si>
  <si>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</si>
  <si>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</si>
  <si>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</si>
  <si>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</si>
  <si>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</si>
  <si>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</si>
  <si>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</si>
  <si>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</si>
  <si>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</si>
  <si>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</si>
  <si>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</si>
  <si>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</si>
  <si>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</si>
  <si>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</si>
  <si>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</si>
  <si>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</si>
  <si>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</si>
  <si>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</si>
  <si>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</si>
  <si>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</si>
  <si>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</si>
  <si>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</si>
  <si>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</si>
  <si>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</si>
  <si>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</si>
  <si>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</si>
  <si>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</si>
  <si>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</si>
  <si>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</si>
  <si>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</si>
  <si>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</si>
  <si>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</si>
  <si>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</si>
  <si>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</si>
  <si>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</si>
  <si>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</si>
  <si>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</si>
  <si>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</si>
  <si>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</si>
  <si>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</si>
  <si>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</si>
  <si>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</si>
  <si>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</si>
  <si>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</si>
  <si>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</si>
  <si>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</si>
  <si>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</si>
  <si>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</si>
  <si>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</si>
  <si>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</si>
  <si>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</si>
  <si>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</si>
  <si>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</si>
  <si>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</si>
  <si>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</si>
  <si>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</si>
  <si>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</si>
  <si>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</si>
  <si>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</si>
  <si>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</si>
  <si>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</si>
  <si>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</si>
  <si>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</si>
  <si>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</si>
  <si>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</si>
  <si>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</si>
  <si>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</si>
  <si>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</si>
  <si>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</si>
  <si>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</si>
  <si>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</si>
  <si>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</si>
  <si>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</si>
  <si>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</si>
  <si>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</si>
  <si>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</si>
  <si>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</si>
  <si>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</si>
  <si>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</si>
  <si>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</si>
  <si>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</si>
  <si>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</si>
  <si>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</si>
  <si>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</si>
  <si>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</si>
  <si>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</si>
  <si>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</si>
  <si>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</si>
  <si>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</si>
  <si>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</si>
  <si>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</si>
  <si>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</si>
  <si>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</si>
  <si>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</si>
  <si>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</si>
  <si>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</si>
  <si>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</si>
  <si>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</si>
  <si>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</si>
  <si>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</si>
  <si>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</si>
  <si>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</si>
  <si>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</si>
  <si>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</si>
  <si>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</si>
  <si>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</si>
  <si>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</si>
  <si>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</si>
  <si>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</si>
  <si>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</si>
  <si>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</si>
  <si>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</si>
  <si>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</si>
  <si>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</si>
  <si>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</si>
  <si>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</si>
  <si>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</si>
  <si>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</si>
  <si>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</si>
  <si>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</si>
  <si>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</si>
  <si>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</si>
  <si>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</si>
  <si>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</si>
  <si>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</si>
  <si>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</si>
  <si>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</si>
  <si>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</si>
  <si>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</si>
  <si>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</si>
  <si>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</si>
  <si>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</si>
  <si>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</si>
  <si>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</si>
  <si>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</si>
  <si>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</si>
  <si>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</si>
  <si>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</si>
  <si>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</si>
  <si>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</si>
  <si>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</si>
  <si>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</si>
  <si>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</si>
  <si>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</si>
  <si>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</si>
  <si>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</si>
  <si>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</si>
  <si>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</si>
  <si>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</si>
  <si>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</si>
  <si>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</si>
  <si>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</si>
  <si>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</si>
  <si>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</si>
  <si>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</si>
  <si>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</si>
  <si>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</si>
  <si>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</si>
  <si>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</si>
  <si>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</si>
  <si>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</si>
  <si>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</si>
  <si>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</si>
  <si>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</si>
  <si>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</si>
  <si>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</si>
  <si>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</si>
  <si>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</si>
  <si>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</si>
  <si>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</si>
  <si>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</si>
  <si>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</si>
  <si>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</si>
  <si>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</si>
  <si>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</si>
  <si>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</si>
  <si>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</si>
  <si>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</si>
  <si>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</si>
  <si>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</si>
  <si>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</si>
  <si>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</si>
  <si>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</si>
  <si>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</si>
  <si>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</si>
  <si>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</si>
  <si>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</si>
  <si>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</si>
  <si>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</si>
  <si>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</si>
  <si>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</si>
  <si>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</si>
  <si>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</si>
  <si>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</si>
  <si>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</si>
  <si>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</si>
  <si>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</si>
  <si>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</si>
  <si>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</si>
  <si>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</si>
  <si>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</si>
  <si>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</si>
  <si>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</si>
  <si>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</si>
  <si>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</si>
  <si>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</si>
  <si>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</si>
  <si>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</si>
  <si>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</si>
  <si>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</si>
  <si>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</si>
  <si>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</si>
  <si>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</si>
  <si>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</si>
  <si>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</si>
  <si>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</si>
  <si>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</si>
  <si>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</si>
  <si>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</si>
  <si>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</si>
  <si>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</si>
  <si>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</si>
  <si>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</si>
  <si>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</si>
  <si>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</si>
  <si>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</si>
  <si>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</si>
  <si>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</si>
  <si>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</si>
  <si>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</si>
  <si>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</si>
  <si>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</si>
  <si>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</si>
  <si>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</si>
  <si>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</si>
  <si>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</si>
  <si>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</si>
  <si>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</si>
  <si>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</si>
  <si>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</si>
  <si>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</si>
  <si>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</si>
  <si>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</si>
  <si>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</si>
  <si>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</si>
  <si>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</si>
  <si>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</si>
  <si>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</si>
  <si>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</si>
  <si>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</si>
  <si>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</si>
  <si>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</si>
  <si>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</si>
  <si>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</si>
  <si>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</si>
  <si>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</si>
  <si>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</si>
  <si>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</si>
  <si>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</si>
  <si>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</si>
  <si>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</si>
  <si>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</si>
  <si>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</si>
  <si>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</si>
  <si>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</si>
  <si>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</si>
  <si>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</si>
  <si>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</si>
  <si>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</si>
  <si>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</si>
  <si>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</si>
  <si>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</si>
  <si>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</si>
  <si>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</si>
  <si>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</si>
  <si>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</si>
  <si>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</si>
  <si>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</si>
  <si>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</si>
  <si>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</si>
  <si>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</si>
  <si>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</si>
  <si>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</si>
  <si>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</si>
  <si>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</si>
  <si>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</si>
  <si>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</si>
  <si>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</si>
  <si>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</si>
  <si>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</si>
  <si>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</si>
  <si>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</si>
  <si>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</si>
  <si>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</si>
  <si>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</si>
  <si>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</si>
  <si>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</si>
  <si>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</si>
  <si>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</si>
  <si>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</si>
  <si>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</si>
  <si>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</si>
  <si>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</si>
  <si>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</si>
  <si>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</si>
  <si>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</si>
  <si>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</si>
  <si>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</si>
  <si>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</si>
  <si>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</si>
  <si>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</si>
  <si>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</si>
  <si>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</si>
  <si>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</si>
  <si>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</si>
  <si>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</si>
  <si>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</si>
  <si>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</si>
  <si>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</si>
  <si>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</si>
  <si>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</si>
  <si>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</si>
  <si>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</si>
  <si>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</si>
  <si>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</si>
  <si>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</si>
  <si>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</si>
  <si>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</si>
  <si>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</si>
  <si>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</si>
  <si>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</si>
  <si>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</si>
  <si>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</si>
  <si>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</si>
  <si>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</si>
  <si>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</si>
  <si>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</si>
  <si>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</si>
  <si>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</si>
  <si>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</si>
  <si>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</si>
  <si>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</si>
  <si>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</si>
  <si>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</si>
  <si>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</si>
  <si>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</si>
  <si>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</si>
  <si>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</si>
  <si>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</si>
  <si>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</si>
  <si>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</si>
  <si>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</si>
  <si>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</si>
  <si>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</si>
  <si>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</si>
  <si>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</si>
  <si>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</si>
  <si>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</si>
  <si>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</si>
  <si>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</si>
  <si>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</si>
  <si>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</si>
  <si>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</si>
  <si>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</si>
  <si>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</si>
  <si>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</si>
  <si>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</si>
  <si>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</si>
  <si>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</si>
  <si>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</si>
  <si>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</si>
  <si>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</si>
  <si>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</si>
  <si>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</si>
  <si>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</si>
  <si>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</si>
  <si>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</si>
  <si>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</si>
  <si>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</si>
  <si>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</si>
  <si>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</si>
  <si>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</si>
  <si>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</si>
  <si>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</si>
  <si>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</si>
  <si>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</si>
  <si>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</si>
  <si>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</si>
  <si>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</si>
  <si>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</si>
  <si>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</si>
  <si>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</si>
  <si>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</si>
  <si>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</si>
  <si>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</si>
  <si>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</si>
  <si>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</si>
  <si>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</si>
  <si>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</si>
  <si>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</si>
  <si>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</si>
  <si>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</si>
  <si>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</si>
  <si>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</si>
  <si>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</si>
  <si>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</si>
  <si>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</si>
  <si>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</si>
  <si>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</si>
  <si>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</si>
  <si>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</si>
  <si>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</si>
  <si>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</si>
  <si>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</si>
  <si>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</si>
  <si>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</si>
  <si>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</si>
  <si>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</si>
  <si>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</si>
  <si>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</si>
  <si>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</si>
  <si>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</si>
  <si>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</si>
  <si>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</si>
  <si>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</si>
  <si>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</si>
  <si>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</si>
  <si>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</si>
  <si>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</si>
  <si>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</si>
  <si>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</si>
  <si>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</si>
  <si>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</si>
  <si>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</si>
  <si>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</si>
  <si>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</si>
  <si>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</si>
  <si>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</si>
  <si>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</si>
  <si>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</si>
  <si>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</si>
  <si>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</si>
  <si>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</si>
  <si>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</si>
  <si>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</si>
  <si>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</si>
  <si>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</si>
  <si>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</si>
  <si>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</si>
  <si>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</si>
  <si>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</si>
  <si>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</si>
  <si>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</si>
  <si>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</si>
  <si>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</si>
  <si>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</si>
  <si>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</si>
  <si>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</si>
  <si>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</si>
  <si>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</si>
  <si>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</si>
  <si>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</si>
  <si>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</si>
  <si>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</si>
  <si>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</si>
  <si>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</si>
  <si>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</si>
  <si>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</si>
  <si>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</si>
  <si>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</si>
  <si>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</si>
  <si>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</si>
  <si>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</si>
  <si>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</si>
  <si>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</si>
  <si>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</si>
  <si>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</si>
  <si>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</si>
  <si>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</si>
  <si>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</si>
  <si>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</si>
  <si>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</si>
  <si>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</si>
  <si>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</si>
  <si>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</si>
  <si>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</si>
  <si>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</si>
  <si>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</si>
  <si>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</si>
  <si>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</si>
  <si>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</si>
  <si>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</si>
  <si>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</si>
  <si>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</si>
  <si>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</si>
  <si>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</si>
  <si>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</si>
  <si>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</si>
  <si>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</si>
  <si>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</si>
  <si>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</si>
  <si>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</si>
  <si>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</si>
  <si>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</si>
  <si>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</si>
  <si>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</si>
  <si>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</si>
  <si>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</si>
  <si>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</si>
  <si>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</si>
  <si>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</si>
  <si>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</si>
  <si>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</si>
  <si>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</si>
  <si>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</si>
  <si>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</si>
  <si>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</si>
  <si>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</si>
  <si>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</si>
  <si>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</si>
  <si>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</si>
  <si>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</si>
  <si>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</si>
  <si>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</si>
  <si>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</si>
  <si>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</si>
  <si>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</si>
  <si>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</si>
  <si>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</si>
  <si>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</si>
  <si>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</si>
  <si>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</si>
  <si>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</si>
  <si>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</si>
  <si>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</si>
  <si>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</si>
  <si>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</si>
  <si>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</si>
  <si>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</si>
  <si>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</si>
  <si>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</si>
  <si>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</si>
  <si>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</si>
  <si>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</si>
  <si>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</si>
  <si>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</si>
  <si>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</si>
  <si>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</si>
  <si>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</si>
  <si>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</si>
  <si>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</si>
  <si>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</si>
  <si>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</si>
  <si>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</si>
  <si>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</si>
  <si>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</si>
  <si>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</si>
  <si>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</si>
  <si>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</si>
  <si>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</si>
  <si>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</si>
  <si>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</si>
  <si>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</si>
  <si>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</si>
  <si>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</si>
  <si>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</si>
  <si>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</si>
  <si>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</si>
  <si>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</si>
  <si>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</si>
  <si>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</si>
  <si>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</si>
  <si>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</si>
  <si>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</si>
  <si>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</si>
  <si>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</si>
  <si>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</si>
  <si>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</si>
  <si>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</si>
  <si>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</si>
  <si>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</si>
  <si>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</si>
  <si>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</si>
  <si>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</si>
  <si>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</si>
  <si>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</si>
  <si>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</si>
  <si>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</si>
  <si>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</si>
  <si>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</si>
  <si>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</si>
  <si>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</si>
  <si>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</si>
  <si>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</si>
  <si>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</si>
  <si>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</si>
  <si>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</si>
  <si>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</si>
  <si>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</si>
  <si>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</si>
  <si>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</si>
  <si>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</si>
  <si>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</si>
  <si>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</si>
  <si>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</si>
  <si>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</si>
  <si>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</si>
  <si>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</si>
  <si>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</si>
  <si>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</si>
  <si>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</si>
  <si>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</si>
  <si>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</si>
  <si>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</si>
  <si>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</si>
  <si>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</si>
  <si>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</si>
  <si>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</si>
  <si>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</si>
  <si>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</si>
  <si>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</si>
  <si>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</si>
  <si>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</si>
  <si>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</si>
  <si>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</si>
  <si>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</si>
  <si>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</si>
  <si>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</si>
  <si>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</si>
  <si>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</si>
  <si>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</si>
  <si>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</si>
  <si>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</si>
  <si>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</si>
  <si>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</si>
  <si>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</si>
  <si>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</si>
  <si>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</si>
  <si>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</si>
  <si>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</si>
  <si>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</si>
  <si>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</si>
  <si>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</si>
  <si>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</si>
  <si>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</si>
  <si>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</si>
  <si>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</si>
  <si>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</si>
  <si>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</si>
  <si>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</si>
  <si>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</si>
  <si>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</si>
  <si>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</si>
  <si>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</si>
  <si>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</si>
  <si>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</si>
  <si>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</si>
  <si>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</si>
  <si>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</si>
  <si>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</si>
  <si>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</si>
  <si>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</si>
  <si>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</si>
  <si>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</si>
  <si>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</si>
  <si>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</si>
  <si>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</si>
  <si>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</si>
  <si>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</si>
  <si>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</si>
  <si>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</si>
  <si>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</si>
  <si>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</si>
  <si>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</si>
  <si>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</si>
  <si>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</si>
  <si>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</si>
  <si>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</si>
  <si>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</si>
  <si>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</si>
  <si>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</si>
  <si>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</si>
  <si>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</si>
  <si>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</si>
  <si>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</si>
  <si>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</si>
  <si>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</si>
  <si>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</si>
  <si>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</si>
  <si>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</si>
  <si>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</si>
  <si>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</si>
  <si>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</si>
  <si>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</si>
  <si>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</si>
  <si>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</si>
  <si>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</si>
  <si>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</si>
  <si>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</si>
  <si>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</si>
  <si>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</si>
  <si>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</si>
  <si>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</si>
  <si>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</si>
  <si>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</si>
  <si>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</si>
  <si>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</si>
  <si>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</si>
  <si>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</si>
  <si>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</si>
  <si>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</si>
  <si>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</si>
  <si>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</si>
  <si>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</si>
  <si>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</si>
  <si>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</si>
  <si>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</si>
  <si>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</si>
  <si>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</si>
  <si>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</si>
  <si>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</si>
  <si>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</si>
  <si>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</si>
  <si>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</si>
  <si>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</si>
  <si>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</si>
  <si>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</si>
  <si>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</si>
  <si>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</si>
  <si>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</si>
  <si>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</si>
  <si>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</si>
  <si>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</si>
  <si>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</si>
  <si>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</si>
  <si>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</si>
  <si>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</si>
  <si>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</si>
  <si>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</si>
  <si>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</si>
  <si>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</si>
  <si>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</si>
  <si>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</si>
  <si>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</si>
  <si>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</si>
  <si>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</si>
  <si>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</si>
  <si>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</si>
  <si>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</si>
  <si>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</si>
  <si>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</si>
  <si>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</si>
  <si>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</si>
  <si>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</si>
  <si>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</si>
  <si>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</si>
  <si>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</si>
  <si>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</si>
  <si>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</si>
  <si>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</si>
  <si>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</si>
  <si>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</si>
  <si>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</si>
  <si>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</si>
  <si>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</si>
  <si>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</si>
  <si>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</si>
  <si>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</si>
  <si>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</si>
  <si>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</si>
  <si>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</si>
  <si>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</si>
  <si>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</si>
  <si>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</si>
  <si>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</si>
  <si>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</si>
  <si>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</si>
  <si>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</si>
  <si>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</si>
  <si>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</si>
  <si>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</si>
  <si>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</si>
  <si>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</si>
  <si>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</si>
  <si>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</si>
  <si>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</si>
  <si>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</si>
  <si>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</si>
  <si>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</si>
  <si>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</si>
  <si>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</si>
  <si>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</si>
  <si>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</si>
  <si>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</si>
  <si>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</si>
  <si>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</si>
  <si>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</si>
  <si>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</si>
  <si>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</si>
  <si>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</si>
  <si>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</si>
  <si>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</si>
  <si>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</si>
  <si>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</si>
  <si>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</si>
  <si>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</si>
  <si>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</si>
  <si>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</si>
  <si>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</si>
  <si>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</si>
  <si>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</si>
  <si>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</si>
  <si>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</si>
  <si>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</si>
  <si>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</si>
  <si>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</si>
  <si>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</si>
  <si>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</si>
  <si>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</si>
  <si>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</si>
  <si>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</si>
  <si>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</si>
  <si>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</si>
  <si>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</si>
  <si>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</si>
  <si>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</si>
  <si>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</si>
  <si>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</si>
  <si>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</si>
  <si>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</si>
  <si>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</si>
  <si>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</si>
  <si>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</si>
  <si>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</si>
  <si>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</si>
  <si>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</si>
  <si>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</si>
  <si>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</si>
  <si>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</si>
  <si>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</si>
  <si>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</si>
  <si>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</si>
  <si>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</si>
  <si>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</si>
  <si>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</si>
  <si>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</si>
  <si>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</si>
  <si>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</si>
  <si>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</si>
  <si>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</si>
  <si>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</si>
  <si>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</si>
  <si>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</si>
  <si>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</si>
  <si>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</si>
  <si>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</si>
  <si>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</si>
  <si>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</si>
  <si>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</si>
  <si>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</si>
  <si>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</si>
  <si>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</si>
  <si>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</si>
  <si>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</si>
  <si>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</si>
  <si>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</si>
  <si>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</si>
  <si>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</si>
  <si>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</si>
  <si>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</si>
  <si>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</si>
  <si>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</si>
  <si>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</si>
  <si>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</si>
  <si>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</si>
  <si>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</si>
  <si>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</si>
  <si>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</si>
  <si>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</si>
  <si>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</si>
  <si>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</si>
  <si>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</si>
  <si>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</si>
  <si>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</si>
  <si>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</si>
  <si>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</si>
  <si>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</si>
  <si>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</si>
  <si>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</si>
  <si>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</si>
  <si>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</si>
  <si>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</si>
  <si>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</si>
  <si>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</si>
  <si>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</si>
  <si>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</si>
  <si>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</si>
  <si>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</si>
  <si>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</si>
  <si>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</si>
  <si>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</si>
  <si>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</si>
  <si>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</si>
  <si>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</si>
  <si>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</si>
  <si>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</si>
  <si>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</si>
  <si>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</si>
  <si>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</si>
  <si>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</si>
  <si>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</si>
  <si>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</si>
  <si>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</si>
  <si>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</si>
  <si>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</si>
  <si>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</si>
  <si>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</si>
  <si>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</si>
  <si>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</si>
  <si>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</si>
  <si>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</si>
  <si>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</si>
  <si>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</si>
  <si>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</si>
  <si>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</si>
  <si>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</si>
  <si>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</si>
  <si>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</si>
  <si>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</si>
  <si>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</si>
  <si>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</si>
  <si>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</si>
  <si>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</si>
  <si>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</si>
  <si>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</si>
  <si>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</si>
  <si>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</si>
  <si>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</si>
  <si>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</si>
  <si>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</si>
  <si>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</si>
  <si>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</si>
  <si>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</si>
  <si>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</si>
  <si>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</si>
  <si>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</si>
  <si>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</si>
  <si>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</si>
  <si>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</si>
  <si>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</si>
  <si>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</si>
  <si>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</si>
  <si>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</si>
  <si>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</si>
  <si>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</si>
  <si>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</si>
  <si>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</si>
  <si>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</si>
  <si>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</si>
  <si>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</si>
  <si>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</si>
  <si>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</si>
  <si>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</si>
  <si>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</si>
  <si>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</si>
  <si>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</si>
  <si>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</si>
  <si>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</si>
  <si>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</si>
  <si>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</si>
  <si>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</si>
  <si>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</si>
  <si>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</si>
  <si>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</si>
  <si>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</si>
  <si>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</si>
  <si>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</si>
  <si>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</si>
  <si>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</si>
  <si>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</si>
  <si>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</si>
  <si>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</si>
  <si>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</si>
  <si>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</si>
  <si>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</si>
  <si>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</si>
  <si>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</si>
  <si>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</si>
  <si>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</si>
  <si>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</si>
  <si>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</si>
  <si>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</si>
  <si>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</si>
  <si>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</si>
  <si>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</si>
  <si>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</si>
  <si>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</si>
  <si>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</si>
  <si>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</si>
  <si>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</si>
  <si>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</si>
  <si>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</si>
  <si>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</si>
  <si>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</si>
  <si>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</si>
  <si>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</si>
  <si>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</si>
  <si>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</si>
  <si>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</si>
  <si>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</si>
  <si>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</si>
  <si>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</si>
  <si>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</si>
  <si>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</si>
  <si>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</si>
  <si>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</si>
  <si>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</si>
  <si>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</si>
  <si>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</si>
  <si>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</si>
  <si>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</si>
  <si>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</si>
  <si>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</si>
  <si>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</si>
  <si>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</si>
  <si>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</si>
  <si>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</si>
  <si>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</si>
  <si>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</si>
  <si>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</si>
  <si>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</si>
  <si>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</si>
  <si>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</si>
  <si>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</si>
  <si>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</si>
  <si>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</si>
  <si>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</si>
  <si>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</si>
  <si>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</si>
  <si>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</si>
  <si>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</si>
  <si>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</si>
  <si>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</si>
  <si>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</si>
  <si>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</si>
  <si>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</si>
  <si>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</si>
  <si>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</si>
  <si>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</si>
  <si>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</si>
  <si>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</si>
  <si>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</si>
  <si>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</si>
  <si>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</si>
  <si>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</si>
  <si>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</si>
  <si>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</si>
  <si>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</si>
  <si>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</si>
  <si>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</si>
  <si>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</si>
  <si>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</si>
  <si>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</si>
  <si>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</si>
  <si>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</si>
  <si>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</si>
  <si>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</si>
  <si>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</si>
  <si>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</si>
  <si>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</si>
  <si>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</si>
  <si>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</si>
  <si>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</si>
  <si>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</si>
  <si>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</si>
  <si>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</si>
  <si>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</si>
  <si>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</si>
  <si>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</si>
  <si>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</si>
  <si>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</si>
  <si>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</si>
  <si>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</si>
  <si>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</si>
  <si>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</si>
  <si>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</si>
  <si>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</si>
  <si>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</si>
  <si>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</si>
  <si>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</si>
  <si>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</si>
  <si>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</si>
  <si>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</si>
  <si>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</si>
  <si>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</si>
  <si>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</si>
  <si>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</si>
  <si>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</si>
  <si>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</si>
  <si>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</si>
  <si>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</si>
  <si>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</si>
  <si>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</si>
  <si>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</si>
  <si>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</si>
  <si>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</si>
  <si>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</si>
  <si>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</si>
  <si>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</si>
  <si>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</si>
  <si>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</si>
  <si>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</si>
  <si>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</si>
  <si>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</si>
  <si>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</si>
  <si>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</si>
  <si>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</si>
  <si>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</si>
  <si>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</si>
  <si>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</si>
  <si>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</si>
  <si>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</si>
  <si>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</si>
  <si>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</si>
  <si>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</si>
  <si>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</si>
  <si>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</si>
  <si>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</si>
  <si>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</si>
  <si>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</si>
  <si>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</si>
  <si>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</si>
  <si>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</si>
  <si>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</si>
  <si>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</si>
  <si>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</si>
  <si>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</si>
  <si>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</si>
  <si>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</si>
  <si>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</si>
  <si>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</si>
  <si>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</si>
  <si>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</si>
  <si>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</si>
  <si>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</si>
  <si>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</si>
  <si>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</si>
  <si>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</si>
  <si>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</si>
  <si>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</si>
  <si>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</si>
  <si>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</si>
  <si>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</si>
  <si>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</si>
  <si>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</si>
  <si>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</si>
  <si>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</si>
  <si>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</si>
  <si>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</si>
  <si>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</si>
  <si>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</si>
  <si>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</si>
  <si>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</si>
  <si>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</si>
  <si>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</si>
  <si>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</si>
  <si>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</si>
  <si>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</si>
  <si>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</si>
  <si>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</si>
  <si>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</si>
  <si>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</si>
  <si>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</si>
  <si>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</si>
  <si>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</si>
  <si>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</si>
  <si>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</si>
  <si>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</si>
  <si>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</si>
  <si>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</si>
  <si>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</si>
  <si>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</si>
  <si>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</si>
  <si>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</si>
  <si>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</si>
  <si>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</si>
  <si>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</si>
  <si>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</si>
  <si>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</si>
  <si>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</si>
  <si>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</si>
  <si>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</si>
  <si>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</si>
  <si>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</si>
  <si>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</si>
  <si>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</si>
  <si>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</si>
  <si>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</si>
  <si>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</si>
  <si>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</si>
  <si>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</si>
  <si>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</si>
  <si>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</si>
  <si>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</si>
  <si>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</si>
  <si>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</si>
  <si>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</si>
  <si>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</si>
  <si>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</si>
  <si>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</si>
  <si>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</si>
  <si>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</si>
  <si>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</si>
  <si>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</si>
  <si>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</si>
  <si>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</si>
  <si>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</si>
  <si>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</si>
  <si>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</si>
  <si>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</si>
  <si>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</si>
  <si>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</si>
  <si>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</si>
  <si>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</si>
  <si>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</si>
  <si>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</si>
  <si>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</si>
  <si>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</si>
  <si>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</si>
  <si>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</si>
  <si>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</si>
  <si>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</si>
  <si>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</si>
  <si>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</si>
  <si>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</si>
  <si>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</si>
  <si>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</si>
  <si>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</si>
  <si>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</si>
  <si>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</si>
  <si>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</si>
  <si>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</si>
  <si>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</si>
  <si>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</si>
  <si>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</si>
  <si>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</si>
  <si>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</si>
  <si>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</si>
  <si>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</si>
  <si>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</si>
  <si>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</si>
  <si>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</si>
  <si>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</si>
  <si>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</si>
  <si>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</si>
  <si>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</si>
  <si>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</si>
  <si>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</si>
  <si>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</si>
  <si>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</si>
  <si>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</si>
  <si>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</si>
  <si>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</si>
  <si>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</si>
  <si>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</si>
  <si>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</si>
  <si>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</si>
  <si>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</si>
  <si>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</si>
  <si>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</si>
  <si>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</si>
  <si>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</si>
  <si>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</si>
  <si>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</si>
  <si>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</si>
  <si>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</si>
  <si>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</si>
  <si>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</si>
  <si>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</si>
  <si>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</si>
  <si>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</si>
  <si>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</si>
  <si>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</si>
  <si>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</si>
  <si>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</si>
  <si>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</si>
  <si>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</si>
  <si>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</si>
  <si>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</si>
  <si>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</si>
  <si>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</si>
  <si>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</si>
  <si>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</si>
  <si>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</si>
  <si>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</si>
  <si>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</si>
  <si>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</si>
  <si>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</si>
  <si>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</si>
  <si>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</si>
  <si>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</si>
  <si>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</si>
  <si>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</si>
  <si>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</si>
  <si>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</si>
  <si>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</si>
  <si>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</si>
  <si>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</si>
  <si>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</si>
  <si>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</si>
  <si>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</si>
  <si>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</si>
  <si>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</si>
  <si>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</si>
  <si>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</si>
  <si>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</si>
  <si>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</si>
  <si>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</si>
  <si>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</si>
  <si>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</si>
  <si>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</si>
  <si>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</si>
  <si>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</si>
  <si>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</si>
  <si>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</si>
  <si>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</si>
  <si>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</si>
  <si>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</si>
  <si>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</si>
  <si>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</si>
  <si>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</si>
  <si>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</si>
  <si>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</si>
  <si>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</si>
  <si>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</si>
  <si>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</si>
  <si>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</si>
  <si>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</si>
  <si>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</si>
  <si>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</si>
  <si>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</si>
  <si>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</si>
  <si>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</si>
  <si>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</si>
  <si>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</si>
  <si>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</si>
  <si>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</si>
  <si>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</si>
  <si>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</si>
  <si>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</si>
  <si>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</si>
  <si>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</si>
  <si>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</si>
  <si>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</si>
  <si>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</si>
  <si>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</si>
  <si>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</si>
  <si>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</si>
  <si>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</si>
  <si>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</si>
  <si>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</si>
  <si>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</si>
  <si>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</si>
  <si>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</si>
  <si>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</si>
  <si>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</si>
  <si>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</si>
  <si>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</si>
  <si>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</si>
  <si>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</si>
  <si>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</si>
  <si>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</si>
  <si>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</si>
  <si>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</si>
  <si>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</si>
  <si>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</si>
  <si>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</si>
  <si>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</si>
  <si>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</si>
  <si>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</si>
  <si>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</si>
  <si>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</si>
  <si>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</si>
  <si>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</si>
  <si>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</si>
  <si>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</si>
  <si>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</si>
  <si>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</si>
  <si>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</si>
  <si>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</si>
  <si>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</si>
  <si>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</si>
  <si>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</si>
  <si>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</si>
  <si>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</si>
  <si>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</si>
  <si>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</si>
  <si>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</si>
  <si>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</si>
  <si>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</si>
  <si>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</si>
  <si>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</si>
  <si>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</si>
  <si>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</si>
  <si>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</si>
  <si>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</si>
  <si>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</si>
  <si>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</si>
  <si>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</si>
  <si>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</si>
  <si>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</si>
  <si>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</si>
  <si>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</si>
  <si>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</si>
  <si>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</si>
  <si>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</si>
  <si>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</si>
  <si>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</si>
  <si>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</si>
  <si>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</si>
  <si>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</si>
  <si>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</si>
  <si>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</si>
  <si>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</si>
  <si>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</si>
  <si>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</si>
  <si>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</si>
  <si>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</si>
  <si>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</si>
  <si>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</si>
  <si>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</si>
  <si>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</si>
  <si>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</si>
  <si>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</si>
  <si>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</si>
  <si>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</si>
  <si>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</si>
  <si>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</si>
  <si>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</si>
  <si>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</si>
  <si>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</si>
  <si>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</si>
  <si>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</si>
  <si>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</si>
  <si>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</si>
  <si>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</si>
  <si>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</si>
  <si>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</si>
  <si>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</si>
  <si>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</si>
  <si>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</si>
  <si>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</si>
  <si>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</si>
  <si>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</si>
  <si>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</si>
  <si>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</si>
  <si>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</si>
  <si>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</si>
  <si>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</si>
  <si>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</si>
  <si>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</si>
  <si>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</si>
  <si>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</si>
  <si>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</si>
  <si>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</si>
  <si>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</si>
  <si>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</si>
  <si>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</si>
  <si>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</si>
  <si>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</si>
  <si>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</si>
  <si>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</si>
  <si>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</si>
  <si>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</si>
  <si>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</si>
  <si>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</si>
  <si>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</si>
  <si>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</si>
  <si>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</si>
  <si>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</si>
  <si>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</si>
  <si>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</si>
  <si>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</si>
  <si>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</si>
  <si>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</si>
  <si>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</si>
  <si>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</si>
  <si>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</si>
  <si>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</si>
  <si>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</si>
  <si>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</si>
  <si>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</si>
  <si>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</si>
  <si>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</si>
  <si>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</si>
  <si>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</si>
  <si>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</si>
  <si>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</si>
  <si>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</si>
  <si>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</si>
  <si>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</si>
  <si>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</si>
  <si>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</si>
  <si>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</si>
  <si>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</si>
  <si>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</si>
  <si>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</si>
  <si>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</si>
  <si>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</si>
  <si>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</si>
  <si>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</si>
  <si>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</si>
  <si>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</si>
  <si>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</si>
  <si>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</si>
  <si>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</si>
  <si>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</si>
  <si>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</si>
  <si>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</si>
  <si>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</si>
  <si>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</si>
  <si>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</si>
  <si>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</si>
  <si>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</si>
  <si>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</si>
  <si>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</si>
  <si>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</si>
  <si>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</si>
  <si>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</si>
  <si>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</si>
  <si>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</si>
  <si>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</si>
  <si>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</si>
  <si>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</si>
  <si>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</si>
  <si>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</si>
  <si>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</si>
  <si>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</si>
  <si>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</si>
  <si>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</si>
  <si>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</si>
  <si>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</si>
  <si>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</si>
  <si>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</si>
  <si>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</si>
  <si>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</si>
  <si>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</si>
  <si>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</si>
  <si>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</si>
  <si>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</si>
  <si>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</si>
  <si>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</si>
  <si>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</si>
  <si>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</si>
  <si>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</si>
  <si>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</si>
  <si>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</si>
  <si>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</si>
  <si>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</si>
  <si>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</si>
  <si>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</si>
  <si>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</si>
  <si>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</si>
  <si>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</si>
  <si>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</si>
  <si>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</si>
  <si>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</si>
  <si>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</si>
  <si>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</si>
  <si>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</si>
  <si>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</si>
  <si>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</si>
  <si>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</si>
  <si>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</si>
  <si>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</si>
  <si>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</si>
  <si>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</si>
  <si>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</si>
  <si>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</si>
  <si>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</si>
  <si>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</si>
  <si>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</si>
  <si>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</si>
  <si>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</si>
  <si>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</si>
  <si>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</si>
  <si>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</si>
  <si>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</si>
  <si>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</si>
  <si>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</si>
  <si>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</si>
  <si>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</si>
  <si>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</si>
  <si>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</si>
  <si>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</si>
  <si>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</si>
  <si>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</si>
  <si>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</si>
  <si>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</si>
  <si>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</si>
  <si>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</si>
  <si>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</si>
  <si>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</si>
  <si>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</si>
  <si>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</si>
  <si>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</si>
  <si>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</si>
  <si>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</si>
  <si>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</si>
  <si>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</si>
  <si>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</si>
  <si>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</si>
  <si>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</si>
  <si>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</si>
  <si>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</si>
  <si>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</si>
  <si>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</si>
  <si>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</si>
  <si>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</si>
  <si>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</si>
  <si>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</si>
  <si>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</si>
  <si>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</si>
  <si>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</si>
  <si>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</si>
  <si>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</si>
  <si>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</si>
  <si>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</si>
  <si>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</si>
  <si>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</si>
  <si>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</si>
  <si>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</si>
  <si>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</si>
  <si>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</si>
  <si>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</si>
  <si>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</si>
  <si>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</si>
  <si>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</si>
  <si>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</si>
  <si>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</si>
  <si>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</si>
  <si>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</si>
  <si>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</si>
  <si>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</si>
  <si>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</si>
  <si>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</si>
  <si>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</si>
  <si>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</si>
  <si>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</si>
  <si>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</si>
  <si>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</si>
  <si>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</si>
  <si>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</si>
  <si>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</si>
  <si>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</si>
  <si>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</si>
  <si>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</si>
  <si>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</si>
  <si>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</si>
  <si>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</si>
  <si>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</si>
  <si>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</si>
  <si>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</si>
  <si>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</si>
  <si>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</si>
  <si>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</si>
  <si>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</si>
  <si>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</si>
  <si>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</si>
  <si>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</si>
  <si>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</si>
  <si>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</si>
  <si>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</si>
  <si>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</si>
  <si>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</si>
  <si>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</si>
  <si>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</si>
  <si>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</si>
  <si>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</si>
  <si>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</si>
  <si>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</si>
  <si>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</si>
  <si>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</si>
  <si>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</si>
  <si>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</si>
  <si>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</si>
  <si>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</si>
  <si>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</si>
  <si>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</si>
  <si>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</si>
  <si>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</si>
  <si>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</si>
  <si>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</si>
  <si>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</si>
  <si>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</si>
  <si>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</si>
  <si>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</si>
  <si>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</si>
  <si>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</si>
  <si>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</si>
  <si>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</si>
  <si>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</si>
  <si>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</si>
  <si>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</si>
  <si>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</si>
  <si>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</si>
  <si>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</si>
  <si>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</si>
  <si>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</si>
  <si>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</si>
  <si>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</si>
  <si>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</si>
  <si>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</si>
  <si>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</si>
  <si>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</si>
  <si>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</si>
  <si>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</si>
  <si>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</si>
  <si>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</si>
  <si>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</si>
  <si>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</si>
  <si>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</si>
  <si>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</si>
  <si>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</si>
  <si>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</si>
  <si>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</si>
  <si>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</si>
  <si>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</si>
  <si>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</si>
  <si>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</si>
  <si>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</si>
  <si>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</si>
  <si>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</si>
  <si>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</si>
  <si>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</si>
  <si>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</si>
  <si>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</si>
  <si>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</si>
  <si>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</si>
  <si>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</si>
  <si>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</si>
  <si>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</si>
  <si>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</si>
  <si>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</si>
  <si>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</si>
  <si>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</si>
  <si>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</si>
  <si>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</si>
  <si>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</si>
  <si>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</si>
  <si>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</si>
  <si>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</si>
  <si>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</si>
  <si>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</si>
  <si>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</si>
  <si>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</si>
  <si>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</si>
  <si>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</si>
  <si>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</si>
  <si>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</si>
  <si>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</si>
  <si>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</si>
  <si>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</si>
  <si>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</si>
  <si>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</si>
  <si>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</si>
  <si>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</si>
  <si>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</si>
  <si>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</si>
  <si>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</si>
  <si>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</si>
  <si>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</si>
  <si>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</si>
  <si>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</si>
  <si>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</si>
  <si>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</si>
  <si>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</si>
  <si>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</si>
  <si>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</si>
  <si>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</si>
  <si>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</si>
  <si>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</si>
  <si>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</si>
  <si>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</si>
  <si>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</si>
  <si>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</si>
  <si>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</si>
  <si>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</si>
  <si>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</si>
  <si>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</si>
  <si>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</si>
  <si>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</si>
  <si>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</si>
  <si>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</si>
  <si>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</si>
  <si>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</si>
  <si>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</si>
  <si>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</si>
  <si>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</si>
  <si>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</si>
  <si>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</si>
  <si>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</si>
  <si>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</si>
  <si>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</si>
  <si>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</si>
  <si>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</si>
  <si>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</si>
  <si>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</si>
  <si>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</si>
  <si>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</si>
  <si>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</si>
  <si>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</si>
  <si>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</si>
  <si>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</si>
  <si>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</si>
  <si>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</si>
  <si>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</si>
  <si>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</si>
  <si>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</si>
  <si>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</si>
  <si>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</si>
  <si>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</si>
  <si>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</si>
  <si>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</si>
  <si>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</si>
  <si>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</si>
  <si>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</si>
  <si>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</si>
  <si>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</si>
  <si>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</si>
  <si>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</si>
  <si>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</si>
  <si>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</si>
  <si>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</si>
  <si>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</si>
  <si>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</si>
  <si>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</si>
  <si>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</si>
  <si>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</si>
  <si>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</si>
  <si>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</si>
  <si>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</si>
  <si>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</si>
  <si>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</si>
  <si>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</si>
  <si>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</si>
  <si>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</si>
  <si>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</si>
  <si>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</si>
  <si>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</si>
  <si>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</si>
  <si>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</si>
  <si>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</si>
  <si>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</si>
  <si>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</si>
  <si>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</si>
  <si>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</si>
  <si>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</si>
  <si>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</si>
  <si>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</si>
  <si>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</si>
  <si>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</si>
  <si>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</si>
  <si>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</si>
  <si>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</si>
  <si>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</si>
  <si>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</si>
  <si>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</si>
  <si>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</si>
  <si>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</si>
  <si>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</si>
  <si>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</si>
  <si>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</si>
  <si>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</si>
  <si>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</si>
  <si>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</si>
  <si>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</si>
  <si>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</si>
  <si>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</si>
  <si>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</si>
  <si>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</si>
  <si>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</si>
  <si>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</si>
  <si>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</si>
  <si>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</si>
  <si>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</si>
  <si>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</si>
  <si>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</si>
  <si>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</si>
  <si>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</si>
  <si>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</si>
  <si>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</si>
  <si>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</si>
  <si>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</si>
  <si>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</si>
  <si>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</si>
  <si>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</si>
  <si>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</si>
  <si>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</si>
  <si>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</si>
  <si>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</si>
  <si>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</si>
  <si>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</si>
  <si>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</si>
  <si>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</si>
  <si>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</si>
  <si>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</si>
  <si>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</si>
  <si>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</si>
  <si>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</si>
  <si>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</si>
  <si>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</si>
  <si>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</si>
  <si>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</si>
  <si>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</si>
  <si>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</si>
  <si>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</si>
  <si>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</si>
  <si>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</si>
  <si>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</si>
  <si>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</si>
  <si>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</si>
  <si>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</si>
  <si>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</si>
  <si>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</si>
  <si>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</si>
  <si>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</si>
  <si>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</si>
  <si>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</si>
  <si>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</si>
  <si>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</si>
  <si>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</si>
  <si>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</si>
  <si>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</si>
  <si>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</si>
  <si>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</si>
  <si>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</si>
  <si>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</si>
  <si>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</si>
  <si>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</si>
  <si>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</si>
  <si>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</si>
  <si>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</si>
  <si>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</si>
  <si>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</si>
  <si>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</si>
  <si>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</si>
  <si>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</si>
  <si>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</si>
  <si>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</si>
  <si>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</si>
  <si>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</si>
  <si>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</si>
  <si>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</si>
  <si>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</si>
  <si>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</si>
  <si>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</si>
  <si>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</si>
  <si>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</si>
  <si>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</si>
  <si>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</si>
  <si>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</si>
  <si>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</si>
  <si>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</si>
  <si>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</si>
  <si>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</si>
  <si>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</si>
  <si>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</si>
  <si>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</si>
  <si>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</si>
  <si>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</si>
  <si>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</si>
  <si>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</si>
  <si>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</si>
  <si>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</si>
  <si>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</si>
  <si>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</si>
  <si>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</si>
  <si>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</si>
  <si>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</si>
  <si>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</si>
  <si>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</si>
  <si>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</si>
  <si>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</si>
  <si>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</si>
  <si>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</si>
  <si>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</si>
  <si>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</si>
  <si>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</si>
  <si>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</si>
  <si>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</si>
  <si>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</si>
  <si>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</si>
  <si>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</si>
  <si>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</si>
  <si>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</si>
  <si>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</si>
  <si>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</si>
  <si>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</si>
  <si>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</si>
  <si>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</si>
  <si>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</si>
  <si>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</si>
  <si>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</si>
  <si>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</si>
  <si>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</si>
  <si>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</si>
  <si>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</si>
  <si>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</si>
  <si>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</si>
  <si>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</si>
  <si>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</si>
  <si>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</si>
  <si>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</si>
  <si>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</si>
  <si>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</si>
  <si>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</si>
  <si>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</si>
  <si>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</si>
  <si>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</si>
  <si>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</si>
  <si>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</si>
  <si>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</si>
  <si>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</si>
  <si>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</si>
  <si>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</si>
  <si>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</si>
  <si>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</si>
  <si>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</si>
  <si>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</si>
  <si>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</si>
  <si>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</si>
  <si>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</si>
  <si>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</si>
  <si>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</si>
  <si>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</si>
  <si>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</si>
  <si>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</si>
  <si>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</si>
  <si>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</si>
  <si>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</si>
  <si>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</si>
  <si>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</si>
  <si>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</si>
  <si>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</si>
  <si>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</si>
  <si>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</si>
  <si>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</si>
  <si>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</si>
  <si>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</si>
  <si>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</si>
  <si>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</si>
  <si>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</si>
  <si>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</si>
  <si>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</si>
  <si>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</si>
  <si>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</si>
  <si>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</si>
  <si>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</si>
  <si>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</si>
  <si>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</si>
  <si>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</si>
  <si>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</si>
  <si>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</si>
  <si>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</si>
  <si>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</si>
  <si>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</si>
  <si>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</si>
  <si>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</si>
  <si>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</si>
  <si>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</si>
  <si>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</si>
  <si>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</si>
  <si>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</si>
  <si>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</si>
  <si>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</si>
  <si>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</si>
  <si>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</si>
  <si>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</si>
  <si>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</si>
  <si>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</si>
  <si>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</si>
  <si>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</si>
  <si>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</si>
  <si>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</si>
  <si>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</si>
  <si>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</si>
  <si>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</si>
  <si>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</si>
  <si>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</si>
  <si>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</si>
  <si>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</si>
  <si>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</si>
  <si>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</si>
  <si>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</si>
  <si>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</si>
  <si>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</si>
  <si>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</si>
  <si>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</si>
  <si>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</si>
  <si>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</si>
  <si>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</si>
  <si>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</si>
  <si>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</si>
  <si>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</si>
  <si>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</si>
  <si>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</si>
  <si>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</si>
  <si>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</si>
  <si>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</si>
  <si>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</si>
  <si>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</si>
  <si>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</si>
  <si>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</si>
  <si>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</si>
  <si>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</si>
  <si>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</si>
  <si>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</si>
  <si>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</si>
  <si>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</si>
  <si>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</si>
  <si>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</si>
  <si>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</si>
  <si>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</si>
  <si>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</si>
  <si>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</si>
  <si>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</si>
  <si>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</si>
  <si>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</si>
  <si>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</si>
  <si>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</si>
  <si>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</si>
  <si>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</si>
  <si>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</si>
  <si>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</si>
  <si>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</si>
  <si>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</si>
  <si>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</si>
  <si>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</si>
  <si>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</si>
  <si>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</si>
  <si>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</si>
  <si>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</si>
  <si>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</si>
  <si>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</si>
  <si>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</si>
  <si>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</si>
  <si>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</si>
  <si>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</si>
  <si>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</si>
  <si>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</si>
  <si>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</si>
  <si>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</si>
  <si>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</si>
  <si>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</si>
  <si>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</si>
  <si>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</si>
  <si>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</si>
  <si>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</si>
  <si>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</si>
  <si>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</si>
  <si>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</si>
  <si>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</si>
  <si>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</si>
  <si>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</si>
  <si>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</si>
  <si>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</si>
  <si>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</si>
  <si>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</si>
  <si>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</si>
  <si>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</si>
  <si>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</si>
  <si>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</si>
  <si>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</si>
  <si>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</si>
  <si>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</si>
  <si>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</si>
  <si>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</si>
  <si>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</si>
  <si>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</si>
  <si>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</si>
  <si>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</si>
  <si>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</si>
  <si>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</si>
  <si>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</si>
  <si>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</si>
  <si>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</si>
  <si>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</si>
  <si>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</si>
  <si>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</si>
  <si>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</si>
  <si>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</si>
  <si>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</si>
  <si>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</si>
  <si>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</si>
  <si>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</si>
  <si>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</si>
  <si>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</si>
  <si>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</si>
  <si>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</si>
  <si>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</si>
  <si>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</si>
  <si>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</si>
  <si>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</si>
  <si>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</si>
  <si>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</si>
  <si>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</si>
  <si>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</si>
  <si>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</si>
  <si>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</si>
  <si>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</si>
  <si>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</si>
  <si>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</si>
  <si>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</si>
  <si>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</si>
  <si>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</si>
  <si>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</si>
  <si>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</si>
  <si>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</si>
  <si>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</si>
  <si>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</si>
  <si>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</si>
  <si>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</si>
  <si>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</si>
  <si>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</si>
  <si>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</si>
  <si>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</si>
  <si>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</si>
  <si>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</si>
  <si>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</si>
  <si>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</si>
  <si>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</si>
  <si>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</si>
  <si>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</si>
  <si>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</si>
  <si>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</si>
  <si>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</si>
  <si>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</si>
  <si>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</si>
  <si>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</si>
  <si>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</si>
  <si>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</si>
  <si>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</si>
  <si>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</si>
  <si>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</si>
  <si>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</si>
  <si>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</si>
  <si>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</si>
  <si>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</si>
  <si>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</si>
  <si>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</si>
  <si>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</si>
  <si>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</si>
  <si>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</si>
  <si>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</si>
  <si>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</si>
  <si>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</si>
  <si>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</si>
  <si>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</si>
  <si>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</si>
  <si>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</si>
  <si>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</si>
  <si>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</si>
  <si>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</si>
  <si>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</si>
  <si>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</si>
  <si>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</si>
  <si>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</si>
  <si>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</si>
  <si>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</si>
  <si>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</si>
  <si>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</si>
  <si>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</si>
  <si>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</si>
  <si>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</si>
  <si>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</si>
  <si>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</si>
  <si>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</si>
  <si>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</si>
  <si>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</si>
  <si>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</si>
  <si>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</si>
  <si>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</si>
  <si>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</si>
  <si>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</si>
  <si>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</si>
  <si>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</si>
  <si>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</si>
  <si>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</si>
  <si>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</si>
  <si>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</si>
  <si>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</si>
  <si>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</si>
  <si>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</si>
  <si>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</si>
  <si>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</si>
  <si>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</si>
  <si>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</si>
  <si>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</si>
  <si>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</si>
  <si>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</si>
  <si>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</si>
  <si>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</si>
  <si>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</si>
  <si>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</si>
  <si>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</si>
  <si>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</si>
  <si>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</si>
  <si>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</si>
  <si>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</si>
  <si>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</si>
  <si>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</si>
  <si>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</si>
  <si>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</si>
  <si>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</si>
  <si>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</si>
  <si>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</si>
  <si>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</si>
  <si>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</si>
  <si>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</si>
  <si>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</si>
  <si>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</si>
  <si>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</si>
  <si>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</si>
  <si>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</si>
  <si>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</si>
  <si>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</si>
  <si>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</si>
  <si>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</si>
  <si>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</si>
  <si>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</si>
  <si>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</si>
  <si>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</si>
  <si>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</si>
  <si>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</si>
  <si>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</si>
  <si>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</si>
  <si>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</si>
  <si>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</si>
  <si>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</si>
  <si>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</si>
  <si>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</si>
  <si>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</si>
  <si>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</si>
  <si>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</si>
  <si>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</si>
  <si>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</si>
  <si>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</si>
  <si>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</si>
  <si>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</si>
  <si>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</si>
  <si>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</si>
  <si>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</si>
  <si>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</si>
  <si>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</si>
  <si>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</si>
  <si>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</si>
  <si>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</si>
  <si>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</si>
  <si>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</si>
  <si>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</si>
  <si>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</si>
  <si>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</si>
  <si>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</si>
  <si>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</si>
  <si>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</si>
  <si>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</si>
  <si>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</si>
  <si>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</si>
  <si>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</si>
  <si>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</si>
  <si>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</si>
  <si>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</si>
  <si>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</si>
  <si>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</si>
  <si>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</si>
  <si>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</si>
  <si>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</si>
  <si>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</si>
  <si>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</si>
  <si>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</si>
  <si>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</si>
  <si>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</si>
  <si>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</si>
  <si>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</si>
  <si>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</si>
  <si>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</si>
  <si>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</si>
  <si>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</si>
  <si>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</si>
  <si>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</si>
  <si>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</si>
  <si>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</si>
  <si>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</si>
  <si>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</si>
  <si>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</si>
  <si>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</si>
  <si>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</si>
  <si>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</si>
  <si>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</si>
  <si>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</si>
  <si>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</si>
  <si>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</si>
  <si>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</si>
  <si>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</si>
  <si>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</si>
  <si>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</si>
  <si>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</si>
  <si>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</si>
  <si>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</si>
  <si>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</si>
  <si>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</si>
  <si>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</si>
  <si>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</si>
  <si>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</si>
  <si>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</si>
  <si>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</si>
  <si>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</si>
  <si>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</si>
  <si>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</si>
  <si>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</si>
  <si>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</si>
  <si>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</si>
  <si>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</si>
  <si>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</si>
  <si>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</si>
  <si>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</si>
  <si>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</si>
  <si>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</si>
  <si>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</si>
  <si>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</si>
  <si>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</si>
  <si>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</si>
  <si>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</si>
  <si>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</si>
  <si>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</si>
  <si>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</si>
  <si>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</si>
  <si>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</si>
  <si>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</si>
  <si>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</si>
  <si>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</si>
  <si>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</si>
  <si>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</si>
  <si>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</si>
  <si>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</si>
  <si>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</si>
  <si>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</si>
  <si>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</si>
  <si>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</si>
  <si>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</si>
  <si>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</si>
  <si>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</si>
  <si>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</si>
  <si>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</si>
  <si>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</si>
  <si>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</si>
  <si>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</si>
  <si>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</si>
  <si>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</si>
  <si>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</si>
  <si>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</si>
  <si>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</si>
  <si>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</si>
  <si>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</si>
  <si>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</si>
  <si>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</si>
  <si>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</si>
  <si>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</si>
  <si>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</si>
  <si>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</si>
  <si>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</si>
  <si>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</si>
  <si>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</si>
  <si>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</si>
  <si>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</si>
  <si>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</si>
  <si>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</si>
  <si>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</si>
  <si>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</si>
  <si>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</si>
  <si>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</si>
  <si>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</si>
  <si>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</si>
  <si>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</si>
  <si>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</si>
  <si>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</si>
  <si>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</si>
  <si>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</si>
  <si>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</si>
  <si>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</si>
  <si>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</si>
  <si>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</si>
  <si>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</si>
  <si>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</si>
  <si>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</si>
  <si>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</si>
  <si>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</si>
  <si>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</si>
  <si>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</si>
  <si>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</si>
  <si>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</si>
  <si>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</si>
  <si>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</si>
  <si>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</si>
  <si>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</si>
  <si>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</si>
  <si>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</si>
  <si>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</si>
  <si>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</si>
  <si>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</si>
  <si>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</si>
  <si>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</si>
  <si>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</si>
  <si>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</si>
  <si>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</si>
  <si>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</si>
  <si>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</si>
  <si>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</si>
  <si>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</si>
  <si>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</si>
  <si>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</si>
  <si>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</si>
  <si>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</si>
  <si>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</si>
  <si>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</si>
  <si>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</si>
  <si>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</si>
  <si>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</si>
  <si>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</si>
  <si>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</si>
  <si>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</si>
  <si>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</si>
  <si>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</si>
  <si>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</si>
  <si>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</si>
  <si>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</si>
  <si>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</si>
  <si>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</si>
  <si>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</si>
  <si>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</si>
  <si>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</si>
  <si>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</si>
  <si>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</si>
  <si>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</si>
  <si>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</si>
  <si>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</si>
  <si>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</si>
  <si>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</si>
  <si>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</si>
  <si>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</si>
  <si>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</si>
  <si>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</si>
  <si>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</si>
  <si>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</si>
  <si>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</si>
  <si>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</si>
  <si>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</si>
  <si>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</si>
  <si>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</si>
  <si>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</si>
  <si>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</si>
  <si>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</si>
  <si>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</si>
  <si>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</si>
  <si>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</si>
  <si>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</si>
  <si>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</si>
  <si>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</si>
  <si>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</si>
  <si>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</si>
  <si>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</si>
  <si>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</si>
  <si>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</si>
  <si>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</si>
  <si>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</si>
  <si>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</si>
  <si>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</si>
  <si>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</si>
  <si>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</si>
  <si>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</si>
  <si>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</si>
  <si>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</si>
  <si>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</si>
  <si>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</si>
  <si>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</si>
  <si>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</si>
  <si>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</si>
  <si>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</si>
  <si>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</si>
  <si>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</si>
  <si>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</si>
  <si>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</si>
  <si>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</si>
  <si>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</si>
  <si>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</si>
  <si>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</si>
  <si>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</si>
  <si>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</si>
  <si>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</si>
  <si>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</si>
  <si>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</si>
  <si>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</si>
  <si>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</si>
  <si>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</si>
  <si>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</si>
  <si>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</si>
  <si>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</si>
  <si>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</si>
  <si>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</si>
  <si>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</si>
  <si>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</si>
  <si>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</si>
  <si>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</si>
  <si>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</si>
  <si>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</si>
  <si>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</si>
  <si>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</si>
  <si>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</si>
  <si>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</si>
  <si>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</si>
  <si>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</si>
  <si>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</si>
  <si>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</si>
  <si>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</si>
  <si>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</si>
  <si>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</si>
  <si>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</si>
  <si>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</si>
  <si>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</si>
  <si>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</si>
  <si>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</si>
  <si>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</si>
  <si>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</si>
  <si>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</si>
  <si>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</si>
  <si>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</si>
  <si>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</si>
  <si>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</si>
  <si>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</si>
  <si>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</si>
  <si>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</si>
  <si>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</si>
  <si>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</si>
  <si>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</si>
  <si>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</si>
  <si>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</si>
  <si>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</si>
  <si>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</si>
  <si>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</si>
  <si>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</si>
  <si>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</si>
  <si>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</si>
  <si>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</si>
  <si>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</si>
  <si>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</si>
  <si>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</si>
  <si>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</si>
  <si>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</si>
  <si>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</si>
  <si>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</si>
  <si>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</si>
  <si>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</si>
  <si>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</si>
  <si>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</si>
  <si>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</si>
  <si>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</si>
  <si>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</si>
  <si>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</si>
  <si>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</si>
  <si>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</si>
  <si>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</si>
  <si>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</si>
  <si>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</si>
  <si>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</si>
  <si>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</si>
  <si>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</si>
  <si>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</si>
  <si>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</si>
  <si>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</si>
  <si>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</si>
  <si>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</si>
  <si>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</si>
  <si>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</si>
  <si>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</si>
  <si>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</si>
  <si>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</si>
  <si>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</si>
  <si>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</si>
  <si>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</si>
  <si>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</si>
  <si>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</si>
  <si>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</si>
  <si>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</si>
  <si>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</si>
  <si>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</si>
  <si>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</si>
  <si>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</si>
  <si>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</si>
  <si>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</si>
  <si>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</si>
  <si>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</si>
  <si>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</si>
  <si>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</si>
  <si>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</si>
  <si>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</si>
  <si>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</si>
  <si>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</si>
  <si>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</si>
  <si>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</si>
  <si>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</si>
  <si>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</si>
  <si>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</si>
  <si>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</si>
  <si>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</si>
  <si>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</si>
  <si>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</si>
  <si>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</si>
  <si>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</si>
  <si>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</si>
  <si>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</si>
  <si>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</si>
  <si>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</si>
  <si>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</si>
  <si>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</si>
  <si>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</si>
  <si>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</si>
  <si>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</si>
  <si>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</si>
  <si>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</si>
  <si>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</si>
  <si>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</si>
  <si>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</si>
  <si>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</si>
  <si>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</si>
  <si>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</si>
  <si>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</si>
  <si>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</si>
  <si>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</si>
  <si>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</si>
  <si>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</si>
  <si>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</si>
  <si>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</si>
  <si>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</si>
  <si>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</si>
  <si>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</si>
  <si>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</si>
  <si>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</si>
  <si>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</si>
  <si>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</si>
  <si>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</si>
  <si>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</si>
  <si>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</si>
  <si>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</si>
  <si>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</si>
  <si>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</si>
  <si>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</si>
  <si>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</si>
  <si>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</si>
  <si>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</si>
  <si>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</si>
  <si>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</si>
  <si>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</si>
  <si>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</si>
  <si>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</si>
  <si>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</si>
  <si>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</si>
  <si>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</si>
  <si>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</si>
  <si>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</si>
  <si>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</si>
  <si>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</si>
  <si>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</si>
  <si>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</si>
  <si>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</si>
  <si>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</si>
  <si>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</si>
  <si>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</si>
  <si>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</si>
  <si>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</si>
  <si>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</si>
  <si>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</si>
  <si>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</si>
  <si>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</si>
  <si>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</si>
  <si>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</si>
  <si>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</si>
  <si>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</si>
  <si>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</si>
  <si>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</si>
  <si>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</si>
  <si>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</si>
  <si>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</si>
  <si>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</si>
  <si>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</si>
  <si>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</si>
  <si>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</si>
  <si>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</si>
  <si>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</si>
  <si>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</si>
  <si>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</si>
  <si>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</si>
  <si>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</si>
  <si>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</si>
  <si>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</si>
  <si>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</si>
  <si>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</si>
  <si>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</si>
  <si>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</si>
  <si>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</si>
  <si>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</si>
  <si>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</si>
  <si>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</si>
  <si>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</si>
  <si>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</si>
  <si>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</si>
  <si>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</si>
  <si>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</si>
  <si>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</si>
  <si>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</si>
  <si>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</si>
  <si>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</si>
  <si>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</si>
  <si>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</si>
  <si>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</si>
  <si>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</si>
  <si>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</si>
  <si>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</si>
  <si>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</si>
  <si>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</si>
  <si>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</si>
  <si>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</si>
  <si>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</si>
  <si>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</si>
  <si>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</si>
  <si>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</si>
  <si>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</si>
  <si>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</si>
  <si>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</si>
  <si>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</si>
  <si>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</si>
  <si>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</si>
  <si>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</si>
  <si>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</si>
  <si>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</si>
  <si>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</si>
  <si>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</si>
  <si>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</si>
  <si>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</si>
  <si>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</si>
  <si>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</si>
  <si>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</si>
  <si>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</si>
  <si>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</si>
  <si>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</si>
  <si>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</si>
  <si>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</si>
  <si>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</si>
  <si>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</si>
  <si>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</si>
  <si>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</si>
  <si>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</si>
  <si>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</si>
  <si>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</si>
  <si>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</si>
  <si>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</si>
  <si>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</si>
  <si>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</si>
  <si>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</si>
  <si>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</si>
  <si>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</si>
  <si>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</si>
  <si>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</si>
  <si>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</si>
  <si>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</si>
  <si>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</si>
  <si>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</si>
  <si>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</si>
  <si>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</si>
  <si>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</si>
  <si>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</si>
  <si>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</si>
  <si>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</si>
  <si>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</si>
  <si>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</si>
  <si>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</si>
  <si>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</si>
  <si>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</si>
  <si>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</si>
  <si>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</si>
  <si>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</si>
  <si>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</si>
  <si>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</si>
  <si>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</si>
  <si>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</si>
  <si>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</si>
  <si>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</si>
  <si>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</si>
  <si>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</si>
  <si>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</si>
  <si>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</si>
  <si>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</si>
  <si>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</si>
  <si>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</si>
  <si>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</si>
  <si>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</si>
  <si>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</si>
  <si>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</si>
  <si>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</si>
  <si>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</si>
  <si>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</si>
  <si>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</si>
  <si>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</si>
  <si>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</si>
  <si>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</si>
  <si>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</si>
  <si>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</si>
  <si>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</si>
  <si>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</si>
  <si>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</si>
  <si>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</si>
  <si>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</si>
  <si>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</si>
  <si>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</si>
  <si>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</si>
  <si>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</si>
  <si>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</si>
  <si>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</si>
  <si>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</si>
  <si>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</si>
  <si>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</si>
  <si>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</si>
  <si>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</si>
  <si>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</si>
  <si>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</si>
  <si>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</si>
  <si>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</si>
  <si>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</si>
  <si>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</si>
  <si>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</si>
  <si>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</si>
  <si>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</si>
  <si>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</si>
  <si>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</si>
  <si>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</si>
  <si>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</si>
  <si>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</si>
  <si>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</si>
  <si>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</si>
  <si>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</si>
  <si>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</si>
  <si>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</si>
  <si>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</si>
  <si>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</si>
  <si>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</si>
  <si>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</si>
  <si>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</si>
  <si>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</si>
  <si>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</si>
  <si>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</si>
  <si>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</si>
  <si>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</si>
  <si>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</si>
  <si>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</si>
  <si>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</si>
  <si>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</si>
  <si>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</si>
  <si>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</si>
  <si>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</si>
  <si>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</si>
  <si>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</si>
  <si>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</si>
  <si>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</si>
  <si>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</si>
  <si>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</si>
  <si>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</si>
  <si>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</si>
  <si>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</si>
  <si>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</si>
  <si>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</si>
  <si>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</si>
  <si>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</si>
  <si>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</si>
  <si>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</si>
  <si>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</si>
  <si>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</si>
  <si>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</si>
  <si>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</si>
  <si>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</si>
  <si>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</si>
  <si>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</si>
  <si>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</si>
  <si>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</si>
  <si>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</si>
  <si>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</si>
  <si>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</si>
  <si>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</si>
  <si>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</si>
  <si>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</si>
  <si>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</si>
  <si>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</si>
  <si>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</si>
  <si>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</si>
  <si>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</si>
  <si>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</si>
  <si>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</si>
  <si>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</si>
  <si>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</si>
  <si>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</si>
  <si>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</si>
  <si>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</si>
  <si>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</si>
  <si>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</si>
  <si>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</si>
  <si>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</si>
  <si>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</si>
  <si>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</si>
  <si>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</si>
  <si>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</si>
  <si>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</si>
  <si>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</si>
  <si>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</si>
  <si>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</si>
  <si>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</si>
  <si>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</si>
  <si>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</si>
  <si>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</si>
  <si>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</si>
  <si>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</si>
  <si>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</si>
  <si>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</si>
  <si>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</si>
  <si>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</si>
  <si>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</si>
  <si>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</si>
  <si>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</si>
  <si>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</si>
  <si>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</si>
  <si>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</si>
  <si>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</si>
  <si>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</si>
  <si>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</si>
  <si>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</si>
  <si>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</si>
  <si>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</si>
  <si>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</si>
  <si>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</si>
  <si>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</si>
  <si>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</si>
  <si>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</si>
  <si>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</si>
  <si>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</si>
  <si>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</si>
  <si>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</si>
  <si>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</si>
  <si>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</si>
  <si>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</si>
  <si>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</si>
  <si>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</si>
  <si>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</si>
  <si>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</si>
  <si>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</si>
  <si>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</si>
  <si>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</si>
  <si>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</si>
  <si>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</si>
  <si>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</si>
  <si>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</si>
  <si>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</si>
  <si>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</si>
  <si>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</si>
  <si>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</si>
  <si>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</si>
  <si>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</si>
  <si>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</si>
  <si>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</si>
  <si>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</si>
  <si>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</si>
  <si>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</si>
  <si>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</si>
  <si>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</si>
  <si>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</si>
  <si>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</si>
  <si>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</si>
  <si>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</si>
  <si>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</si>
  <si>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</si>
  <si>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</si>
  <si>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</si>
  <si>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</si>
  <si>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</si>
  <si>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</si>
  <si>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</si>
  <si>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</si>
  <si>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</si>
  <si>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</si>
  <si>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</si>
  <si>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</si>
  <si>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</si>
  <si>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</si>
  <si>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</si>
  <si>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</si>
  <si>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</si>
  <si>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</si>
  <si>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</si>
  <si>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</si>
  <si>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</si>
  <si>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</si>
  <si>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</si>
  <si>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</si>
  <si>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</si>
  <si>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</si>
  <si>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</si>
  <si>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</si>
  <si>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</si>
  <si>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</si>
  <si>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</si>
  <si>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</si>
  <si>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</si>
  <si>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</si>
  <si>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</si>
  <si>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</si>
  <si>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</si>
  <si>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</si>
  <si>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</si>
  <si>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</si>
  <si>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</si>
  <si>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</si>
  <si>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</si>
  <si>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</si>
  <si>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</si>
  <si>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</si>
  <si>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</si>
  <si>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</si>
  <si>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</si>
  <si>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</si>
  <si>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</si>
  <si>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</si>
  <si>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</si>
  <si>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</si>
  <si>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</si>
  <si>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</si>
  <si>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</si>
  <si>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</si>
  <si>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</si>
  <si>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</si>
  <si>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</si>
  <si>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</si>
  <si>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</si>
  <si>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</si>
  <si>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</si>
  <si>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</si>
  <si>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</si>
  <si>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</si>
  <si>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</si>
  <si>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</si>
  <si>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</si>
  <si>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</si>
  <si>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</si>
  <si>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</si>
  <si>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</si>
  <si>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</si>
  <si>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</si>
  <si>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</si>
  <si>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</si>
  <si>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</si>
  <si>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</si>
  <si>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</si>
  <si>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</si>
  <si>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</si>
  <si>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</si>
  <si>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</si>
  <si>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</si>
  <si>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</si>
  <si>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</si>
  <si>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</si>
  <si>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</si>
  <si>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</si>
  <si>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</si>
  <si>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</si>
  <si>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</si>
  <si>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</si>
  <si>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</si>
  <si>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</si>
  <si>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</si>
  <si>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</si>
  <si>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</si>
  <si>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</si>
  <si>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</si>
  <si>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</si>
  <si>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</si>
  <si>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</si>
  <si>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</si>
  <si>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</si>
  <si>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</si>
  <si>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</si>
  <si>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</si>
  <si>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</si>
  <si>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</si>
  <si>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</si>
  <si>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</si>
  <si>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</si>
  <si>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</si>
  <si>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</si>
  <si>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</si>
  <si>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</si>
  <si>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</si>
  <si>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</si>
  <si>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</si>
  <si>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</si>
  <si>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</si>
  <si>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</si>
  <si>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</si>
  <si>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</si>
  <si>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</si>
  <si>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</si>
  <si>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</si>
  <si>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</si>
  <si>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</si>
  <si>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</si>
  <si>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</si>
  <si>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</si>
  <si>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</si>
  <si>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</si>
  <si>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</si>
  <si>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</si>
  <si>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</si>
  <si>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</si>
  <si>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</si>
  <si>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</si>
  <si>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</si>
  <si>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</si>
  <si>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</si>
  <si>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</si>
  <si>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</si>
  <si>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</si>
  <si>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</si>
  <si>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</si>
  <si>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</si>
  <si>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</si>
  <si>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</si>
  <si>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</si>
  <si>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</si>
  <si>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</si>
  <si>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</si>
  <si>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</si>
  <si>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</si>
  <si>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</si>
  <si>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</si>
  <si>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</si>
  <si>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</si>
  <si>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</si>
  <si>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</si>
  <si>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</si>
  <si>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</si>
  <si>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</si>
  <si>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</si>
  <si>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</si>
  <si>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</si>
  <si>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</si>
  <si>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</si>
  <si>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</si>
  <si>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</si>
  <si>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</si>
  <si>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</si>
  <si>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</si>
  <si>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</si>
  <si>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</si>
  <si>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</si>
  <si>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</si>
  <si>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</si>
  <si>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</si>
  <si>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</si>
  <si>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</si>
  <si>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</si>
  <si>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</si>
  <si>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</si>
  <si>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</si>
  <si>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</si>
  <si>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</si>
  <si>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</si>
  <si>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</si>
  <si>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</si>
  <si>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</si>
  <si>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</si>
  <si>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</si>
  <si>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</si>
  <si>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</si>
  <si>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</si>
  <si>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</si>
  <si>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</si>
  <si>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</si>
  <si>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</si>
  <si>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</si>
  <si>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</si>
  <si>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</si>
  <si>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</si>
  <si>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</si>
  <si>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</si>
  <si>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</si>
  <si>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</si>
  <si>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</si>
  <si>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</si>
  <si>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</si>
  <si>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</si>
  <si>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</si>
  <si>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</si>
  <si>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</si>
  <si>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</si>
  <si>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</si>
  <si>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</si>
  <si>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</si>
  <si>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</si>
  <si>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</si>
  <si>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</si>
  <si>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</si>
  <si>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</si>
  <si>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</si>
  <si>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</si>
  <si>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</si>
  <si>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</si>
  <si>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</si>
  <si>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</si>
  <si>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</si>
  <si>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</si>
  <si>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</si>
  <si>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</si>
  <si>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</si>
  <si>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</si>
  <si>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</si>
  <si>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</si>
  <si>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</si>
  <si>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</si>
  <si>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</si>
  <si>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</si>
  <si>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</si>
  <si>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</si>
  <si>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</si>
  <si>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</si>
  <si>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</si>
  <si>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</si>
  <si>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</si>
  <si>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</si>
  <si>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</si>
  <si>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</si>
  <si>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</si>
  <si>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</si>
  <si>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</si>
  <si>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</si>
  <si>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</si>
  <si>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</si>
  <si>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</si>
  <si>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</si>
  <si>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</si>
  <si>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</si>
  <si>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</si>
  <si>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</si>
  <si>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</si>
  <si>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</si>
  <si>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</si>
  <si>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</si>
  <si>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</si>
  <si>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</si>
  <si>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</si>
  <si>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</si>
  <si>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</si>
  <si>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</si>
  <si>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</si>
  <si>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</si>
  <si>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</si>
  <si>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</si>
  <si>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</si>
  <si>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</si>
  <si>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</si>
  <si>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</si>
  <si>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</si>
  <si>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</si>
  <si>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</si>
  <si>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</si>
  <si>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</si>
  <si>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</si>
  <si>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</si>
  <si>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</si>
  <si>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</si>
  <si>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</si>
  <si>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</si>
  <si>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</si>
  <si>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</si>
  <si>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</si>
  <si>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</si>
  <si>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</si>
  <si>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</si>
  <si>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</si>
  <si>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</si>
  <si>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</si>
  <si>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</si>
  <si>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</si>
  <si>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</si>
  <si>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</si>
  <si>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</si>
  <si>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</si>
  <si>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</si>
  <si>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</si>
  <si>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</si>
  <si>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</si>
  <si>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</si>
  <si>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</si>
  <si>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</si>
  <si>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</si>
  <si>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</si>
  <si>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</si>
  <si>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</si>
  <si>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</si>
  <si>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</si>
  <si>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</si>
  <si>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</si>
  <si>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</si>
  <si>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</si>
  <si>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</si>
  <si>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</si>
  <si>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</si>
  <si>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</si>
  <si>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</si>
  <si>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</si>
  <si>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</si>
  <si>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</si>
  <si>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</si>
  <si>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</si>
  <si>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</si>
  <si>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</si>
  <si>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</si>
  <si>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</si>
  <si>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</si>
  <si>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</si>
  <si>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</si>
  <si>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</si>
  <si>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</si>
  <si>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</si>
  <si>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</si>
  <si>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</si>
  <si>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</si>
  <si>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</si>
  <si>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</si>
  <si>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</si>
  <si>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</si>
  <si>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</si>
  <si>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</si>
  <si>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</si>
  <si>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</si>
  <si>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</si>
  <si>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</si>
  <si>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</si>
  <si>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</si>
  <si>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</si>
  <si>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</si>
  <si>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</si>
  <si>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</si>
  <si>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</si>
  <si>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</si>
  <si>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</si>
  <si>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</si>
  <si>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</si>
  <si>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</si>
  <si>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</si>
  <si>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</si>
  <si>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</si>
  <si>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</si>
  <si>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</si>
  <si>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</si>
  <si>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</si>
  <si>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</si>
  <si>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</si>
  <si>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</si>
  <si>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</si>
  <si>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</si>
  <si>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</si>
  <si>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</si>
  <si>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</si>
  <si>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</si>
  <si>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</si>
  <si>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</si>
  <si>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</si>
  <si>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</si>
  <si>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</si>
  <si>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</si>
  <si>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</si>
  <si>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</si>
  <si>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</si>
  <si>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</si>
  <si>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</si>
  <si>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</si>
  <si>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</si>
  <si>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</si>
  <si>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</si>
  <si>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</si>
  <si>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</si>
  <si>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</si>
  <si>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</si>
  <si>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</si>
  <si>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</si>
  <si>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</si>
  <si>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</si>
  <si>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</si>
  <si>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</si>
  <si>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</si>
  <si>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</si>
  <si>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</si>
  <si>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</si>
  <si>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</si>
  <si>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</si>
  <si>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</si>
  <si>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</si>
  <si>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</si>
  <si>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</si>
  <si>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</si>
  <si>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</si>
  <si>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</si>
  <si>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</si>
  <si>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</si>
  <si>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</si>
  <si>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</si>
  <si>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</si>
  <si>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</si>
  <si>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</si>
  <si>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</si>
  <si>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</si>
  <si>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</si>
  <si>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</si>
  <si>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</si>
  <si>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</si>
  <si>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</si>
  <si>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</si>
  <si>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</si>
  <si>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</si>
  <si>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</si>
  <si>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</si>
  <si>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</si>
  <si>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</si>
  <si>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</si>
  <si>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</si>
  <si>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</si>
  <si>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</si>
  <si>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</si>
  <si>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</si>
  <si>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</si>
  <si>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</si>
  <si>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</si>
  <si>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</si>
  <si>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</si>
  <si>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</si>
  <si>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</si>
  <si>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</si>
  <si>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</si>
  <si>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</si>
  <si>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</si>
  <si>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</si>
  <si>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</si>
  <si>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</si>
  <si>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</si>
  <si>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</si>
  <si>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</si>
  <si>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</si>
  <si>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</si>
  <si>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</si>
  <si>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</si>
  <si>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</si>
  <si>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</si>
  <si>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</si>
  <si>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</si>
  <si>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</si>
  <si>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</si>
  <si>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</si>
  <si>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</si>
  <si>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</si>
  <si>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</si>
  <si>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</si>
  <si>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</si>
  <si>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</si>
  <si>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</si>
  <si>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</si>
  <si>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</si>
  <si>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</si>
  <si>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</si>
  <si>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</si>
  <si>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</si>
  <si>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</si>
  <si>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</si>
  <si>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</si>
  <si>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</si>
  <si>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</si>
  <si>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</si>
  <si>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</si>
  <si>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</si>
  <si>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</si>
  <si>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</si>
  <si>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</si>
  <si>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</si>
  <si>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</si>
  <si>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</si>
  <si>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</si>
  <si>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</si>
  <si>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</si>
  <si>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</si>
  <si>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</si>
  <si>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</si>
  <si>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</si>
  <si>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</si>
  <si>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</si>
  <si>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</si>
  <si>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</si>
  <si>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</si>
  <si>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</si>
  <si>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</si>
  <si>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</si>
  <si>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</si>
  <si>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</si>
  <si>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</si>
  <si>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</si>
  <si>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</si>
  <si>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</si>
  <si>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</si>
  <si>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</si>
  <si>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</si>
  <si>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</si>
  <si>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</si>
  <si>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</si>
  <si>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</si>
  <si>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</si>
  <si>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</si>
  <si>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</si>
  <si>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</si>
  <si>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</si>
  <si>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</si>
  <si>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</si>
  <si>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</si>
  <si>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</si>
  <si>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</si>
  <si>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</si>
  <si>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</si>
  <si>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</si>
  <si>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</si>
  <si>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</si>
  <si>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</si>
  <si>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</si>
  <si>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</si>
  <si>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</si>
  <si>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</si>
  <si>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</si>
  <si>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</si>
  <si>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</si>
  <si>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</si>
  <si>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</si>
  <si>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</si>
  <si>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</si>
  <si>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</si>
  <si>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</si>
  <si>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</si>
  <si>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</si>
  <si>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</si>
  <si>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</si>
  <si>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</si>
  <si>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</si>
  <si>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</si>
  <si>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</si>
  <si>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</si>
  <si>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</si>
  <si>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</si>
  <si>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</si>
  <si>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</si>
  <si>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</si>
  <si>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</si>
  <si>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</si>
  <si>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</si>
  <si>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</si>
  <si>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</si>
  <si>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</si>
  <si>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</si>
  <si>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</si>
  <si>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</si>
  <si>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</si>
  <si>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</si>
  <si>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</si>
  <si>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</si>
  <si>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</si>
  <si>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</si>
  <si>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</si>
  <si>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</si>
  <si>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</si>
  <si>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</si>
  <si>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</si>
  <si>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</si>
  <si>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</si>
  <si>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</si>
  <si>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</si>
  <si>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</si>
  <si>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</si>
  <si>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</si>
  <si>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</si>
  <si>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</si>
  <si>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</si>
  <si>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</si>
  <si>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</si>
  <si>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</si>
  <si>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</si>
  <si>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</si>
  <si>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</si>
  <si>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</si>
  <si>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</si>
  <si>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</si>
  <si>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</si>
  <si>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</si>
  <si>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</si>
  <si>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</si>
  <si>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</si>
  <si>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</si>
  <si>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</si>
  <si>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</si>
  <si>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</si>
  <si>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</si>
  <si>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</si>
  <si>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</si>
  <si>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</si>
  <si>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</si>
  <si>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</si>
  <si>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</si>
  <si>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</si>
  <si>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</si>
  <si>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</si>
  <si>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</si>
  <si>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</si>
  <si>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</si>
  <si>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</si>
  <si>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</si>
  <si>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</si>
  <si>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</si>
  <si>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</si>
  <si>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</si>
  <si>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</si>
  <si>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</si>
  <si>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</si>
  <si>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</si>
  <si>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</si>
  <si>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</si>
  <si>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</si>
  <si>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</si>
  <si>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</si>
  <si>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</si>
  <si>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</si>
  <si>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</si>
  <si>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</si>
  <si>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</si>
  <si>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</si>
  <si>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</si>
  <si>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</si>
  <si>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</si>
  <si>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</si>
  <si>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</si>
  <si>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</si>
  <si>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</si>
  <si>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</si>
  <si>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</si>
  <si>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</si>
  <si>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</si>
  <si>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</si>
  <si>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</si>
  <si>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</si>
  <si>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</si>
  <si>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</si>
  <si>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</si>
  <si>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</si>
  <si>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</si>
  <si>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</si>
  <si>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</si>
  <si>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</si>
  <si>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</si>
  <si>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</si>
  <si>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</si>
  <si>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</si>
  <si>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</si>
  <si>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</si>
  <si>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</si>
  <si>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</si>
  <si>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</si>
  <si>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</si>
  <si>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</si>
  <si>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</si>
  <si>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</si>
  <si>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</si>
  <si>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</si>
  <si>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</si>
  <si>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</si>
  <si>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</si>
  <si>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</si>
  <si>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</si>
  <si>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</si>
  <si>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</si>
  <si>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</si>
  <si>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</si>
  <si>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</si>
  <si>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</si>
  <si>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</si>
  <si>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</si>
  <si>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</si>
  <si>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</si>
  <si>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</si>
  <si>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</si>
  <si>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</si>
  <si>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</si>
  <si>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</si>
  <si>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</si>
  <si>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</si>
  <si>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</si>
  <si>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</si>
  <si>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</si>
  <si>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</si>
  <si>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</si>
  <si>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</si>
  <si>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</si>
  <si>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</si>
  <si>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</si>
  <si>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</si>
  <si>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</si>
  <si>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</si>
  <si>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</si>
  <si>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</si>
  <si>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</si>
  <si>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</si>
  <si>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</si>
  <si>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</si>
  <si>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</si>
  <si>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</si>
  <si>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</si>
  <si>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</si>
  <si>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</si>
  <si>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</si>
  <si>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</si>
  <si>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</si>
  <si>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</si>
  <si>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</si>
  <si>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</si>
  <si>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</si>
  <si>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</si>
  <si>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</si>
  <si>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</si>
  <si>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</si>
  <si>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</si>
  <si>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</si>
  <si>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</si>
  <si>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</si>
  <si>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</si>
  <si>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</si>
  <si>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</si>
  <si>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</si>
  <si>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</si>
  <si>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</si>
  <si>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</si>
  <si>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</si>
  <si>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</si>
  <si>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</si>
  <si>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</si>
  <si>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</si>
  <si>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</si>
  <si>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</si>
  <si>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</si>
  <si>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</si>
  <si>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</si>
  <si>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</si>
  <si>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</si>
  <si>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</si>
  <si>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</si>
  <si>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</si>
  <si>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</si>
  <si>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</si>
  <si>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</si>
  <si>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</si>
  <si>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</si>
  <si>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</si>
  <si>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</si>
  <si>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</si>
  <si>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</si>
  <si>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</si>
  <si>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</si>
  <si>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</si>
  <si>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</si>
  <si>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</si>
  <si>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</si>
  <si>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</si>
  <si>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</si>
  <si>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</si>
  <si>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</si>
  <si>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</si>
  <si>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</si>
  <si>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</si>
  <si>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</si>
  <si>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</si>
  <si>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</si>
  <si>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</si>
  <si>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</si>
  <si>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</si>
  <si>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</si>
  <si>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</si>
  <si>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</si>
  <si>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</si>
  <si>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</si>
  <si>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</si>
  <si>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</si>
  <si>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</si>
  <si>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</si>
  <si>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</si>
  <si>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</si>
  <si>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</si>
  <si>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</si>
  <si>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</si>
  <si>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</si>
  <si>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</si>
  <si>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</si>
  <si>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</si>
  <si>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</si>
  <si>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</si>
  <si>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</si>
  <si>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</si>
  <si>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</si>
  <si>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</si>
  <si>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</si>
  <si>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</si>
  <si>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</si>
  <si>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</si>
  <si>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</si>
  <si>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</si>
  <si>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</si>
  <si>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</si>
  <si>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</si>
  <si>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</si>
  <si>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</si>
  <si>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</si>
  <si>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</si>
  <si>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</si>
  <si>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</si>
  <si>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</si>
  <si>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</si>
  <si>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</si>
  <si>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</si>
  <si>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</si>
  <si>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</si>
  <si>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</si>
  <si>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</si>
  <si>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</si>
  <si>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</si>
  <si>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</si>
  <si>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</si>
  <si>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</si>
  <si>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</si>
  <si>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</si>
  <si>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</si>
  <si>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</si>
  <si>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</si>
  <si>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</si>
  <si>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</si>
  <si>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</si>
  <si>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</si>
  <si>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</si>
  <si>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</si>
  <si>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</si>
  <si>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</si>
  <si>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</si>
  <si>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</si>
  <si>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</si>
  <si>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</si>
  <si>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</si>
  <si>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</si>
  <si>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</si>
  <si>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</si>
  <si>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</si>
  <si>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</si>
  <si>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</si>
  <si>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</si>
  <si>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</si>
  <si>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</si>
  <si>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</si>
  <si>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</si>
  <si>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</si>
  <si>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</si>
  <si>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</si>
  <si>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</si>
  <si>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</si>
  <si>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</si>
  <si>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</si>
  <si>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</si>
  <si>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</si>
  <si>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</si>
  <si>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</si>
  <si>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</si>
  <si>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</si>
  <si>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</si>
  <si>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</si>
  <si>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</si>
  <si>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</si>
  <si>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</si>
  <si>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</si>
  <si>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</si>
  <si>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</si>
  <si>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</si>
  <si>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</si>
  <si>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</si>
  <si>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</si>
  <si>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</si>
  <si>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</si>
  <si>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</si>
  <si>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</si>
  <si>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</si>
  <si>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</si>
  <si>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</si>
  <si>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</si>
  <si>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</si>
  <si>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</si>
  <si>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</si>
  <si>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</si>
  <si>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</si>
  <si>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</si>
  <si>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</si>
  <si>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</si>
  <si>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</si>
  <si>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</si>
  <si>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</si>
  <si>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</si>
  <si>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</si>
  <si>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</si>
  <si>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</si>
  <si>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</si>
  <si>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</si>
  <si>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</si>
  <si>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</si>
  <si>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</si>
  <si>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</si>
  <si>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</si>
  <si>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</si>
  <si>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</si>
  <si>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</si>
  <si>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</si>
  <si>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</si>
  <si>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</si>
  <si>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</si>
  <si>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</si>
  <si>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</si>
  <si>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</si>
  <si>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</si>
  <si>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</si>
  <si>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</si>
  <si>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</si>
  <si>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</si>
  <si>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</si>
  <si>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</si>
  <si>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</si>
  <si>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</si>
  <si>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</si>
  <si>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</si>
  <si>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</si>
  <si>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</si>
  <si>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</si>
  <si>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</si>
  <si>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</si>
  <si>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</si>
  <si>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</si>
  <si>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</si>
  <si>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</si>
  <si>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</si>
  <si>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</si>
  <si>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</si>
  <si>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</si>
  <si>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</si>
  <si>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</si>
  <si>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</si>
  <si>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</si>
  <si>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</si>
  <si>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</si>
  <si>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</si>
  <si>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</si>
  <si>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</si>
  <si>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</si>
  <si>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</si>
  <si>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</si>
  <si>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</si>
  <si>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</si>
  <si>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</si>
  <si>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</si>
  <si>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</si>
  <si>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</si>
  <si>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</si>
  <si>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</si>
  <si>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</si>
  <si>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</si>
  <si>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</si>
  <si>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</si>
  <si>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</si>
  <si>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</si>
  <si>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</si>
  <si>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</si>
  <si>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</si>
  <si>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</si>
  <si>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</si>
  <si>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</si>
  <si>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</si>
  <si>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</si>
  <si>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</si>
  <si>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</si>
  <si>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</si>
  <si>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</si>
  <si>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</si>
  <si>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</si>
  <si>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</si>
  <si>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</si>
  <si>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</si>
  <si>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</si>
  <si>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</si>
  <si>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</si>
  <si>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</si>
  <si>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</si>
  <si>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</si>
  <si>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</si>
  <si>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</si>
  <si>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</si>
  <si>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</si>
  <si>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</si>
  <si>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</si>
  <si>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</si>
  <si>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</si>
  <si>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</si>
  <si>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</si>
  <si>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</si>
  <si>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</si>
  <si>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</si>
  <si>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</si>
  <si>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</si>
  <si>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</si>
  <si>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</si>
  <si>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</si>
  <si>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</si>
  <si>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</si>
  <si>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</si>
  <si>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</si>
  <si>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</si>
  <si>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</si>
  <si>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</si>
  <si>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</si>
  <si>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</si>
  <si>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</si>
  <si>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</si>
  <si>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</si>
  <si>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</si>
  <si>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</si>
  <si>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</si>
  <si>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</si>
  <si>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</si>
  <si>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</si>
  <si>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</si>
  <si>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</si>
  <si>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</si>
  <si>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</si>
  <si>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</si>
  <si>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</si>
  <si>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</si>
  <si>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</si>
  <si>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</si>
  <si>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</si>
  <si>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</si>
  <si>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</si>
  <si>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</si>
  <si>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</si>
  <si>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</si>
  <si>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</si>
  <si>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</si>
  <si>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</si>
  <si>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</si>
  <si>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</si>
  <si>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</si>
  <si>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</si>
  <si>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</si>
  <si>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</si>
  <si>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</si>
  <si>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</si>
  <si>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</si>
  <si>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</si>
  <si>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</si>
  <si>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</si>
  <si>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</si>
  <si>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</si>
  <si>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</si>
  <si>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</si>
  <si>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</si>
  <si>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</si>
  <si>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</si>
  <si>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</si>
  <si>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</si>
  <si>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</si>
  <si>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</si>
  <si>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</si>
  <si>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</si>
  <si>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</si>
  <si>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</si>
  <si>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</si>
  <si>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</si>
  <si>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</si>
  <si>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</si>
  <si>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</si>
  <si>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</si>
  <si>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</si>
  <si>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</si>
  <si>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</si>
  <si>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</si>
  <si>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</si>
  <si>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</si>
  <si>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</si>
  <si>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</si>
  <si>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</si>
  <si>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</si>
  <si>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</si>
  <si>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</si>
  <si>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</si>
  <si>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</si>
  <si>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</si>
  <si>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</si>
  <si>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</si>
  <si>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</si>
  <si>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</si>
  <si>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</si>
  <si>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</si>
  <si>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</si>
  <si>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</si>
  <si>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</si>
  <si>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</si>
  <si>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</si>
  <si>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</si>
  <si>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</si>
  <si>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</si>
  <si>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</si>
  <si>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</si>
  <si>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</si>
  <si>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</si>
  <si>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</si>
  <si>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</si>
  <si>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</si>
  <si>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</si>
  <si>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</si>
  <si>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</si>
  <si>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</si>
  <si>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</si>
  <si>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</si>
  <si>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</si>
  <si>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</si>
  <si>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</si>
  <si>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</si>
  <si>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</si>
  <si>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</si>
  <si>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</si>
  <si>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</si>
  <si>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</si>
  <si>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</si>
  <si>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</si>
  <si>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</si>
  <si>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</si>
  <si>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</si>
  <si>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</si>
  <si>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</si>
  <si>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</si>
  <si>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</si>
  <si>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</si>
  <si>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</si>
  <si>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</si>
  <si>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</si>
  <si>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</si>
  <si>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</si>
  <si>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</si>
  <si>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</si>
  <si>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</si>
  <si>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</si>
  <si>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</si>
  <si>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</si>
  <si>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</si>
  <si>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</si>
  <si>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</si>
  <si>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</si>
  <si>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</si>
  <si>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</si>
  <si>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</si>
  <si>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</si>
  <si>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</si>
  <si>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</si>
  <si>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</si>
  <si>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</si>
  <si>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</si>
  <si>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</si>
  <si>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</si>
  <si>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</si>
  <si>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</si>
  <si>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</si>
  <si>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</si>
  <si>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</si>
  <si>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</si>
  <si>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</si>
  <si>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</si>
  <si>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</si>
  <si>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</si>
  <si>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</si>
  <si>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</si>
  <si>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</si>
  <si>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</si>
  <si>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</si>
  <si>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</si>
  <si>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</si>
  <si>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</si>
  <si>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</si>
  <si>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</si>
  <si>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</si>
  <si>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</si>
  <si>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</si>
  <si>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</si>
  <si>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</si>
  <si>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</si>
  <si>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</si>
  <si>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</si>
  <si>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</si>
  <si>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</si>
  <si>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</si>
  <si>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</si>
  <si>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</si>
  <si>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</si>
  <si>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</si>
  <si>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</si>
  <si>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</si>
  <si>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</si>
  <si>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</si>
  <si>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</si>
  <si>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</si>
  <si>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</si>
  <si>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</si>
  <si>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</si>
  <si>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</si>
  <si>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</si>
  <si>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</si>
  <si>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</si>
  <si>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</si>
  <si>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</si>
  <si>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</si>
  <si>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</si>
  <si>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</si>
  <si>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</si>
  <si>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</si>
  <si>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</si>
  <si>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</si>
  <si>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</si>
  <si>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</si>
  <si>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</si>
  <si>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</si>
  <si>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</si>
  <si>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</si>
  <si>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</si>
  <si>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</si>
  <si>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</si>
  <si>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</si>
  <si>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</si>
  <si>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</si>
  <si>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</si>
  <si>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</si>
  <si>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</si>
  <si>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</si>
  <si>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</si>
  <si>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</si>
  <si>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</si>
  <si>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</si>
  <si>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</si>
  <si>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</si>
  <si>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</si>
  <si>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</si>
  <si>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</si>
  <si>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</si>
  <si>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</si>
  <si>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</si>
  <si>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</si>
  <si>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</si>
  <si>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</si>
  <si>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</si>
  <si>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</si>
  <si>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</si>
  <si>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</si>
  <si>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</si>
  <si>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</si>
  <si>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</si>
  <si>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</si>
  <si>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</si>
  <si>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</si>
  <si>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</si>
  <si>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</si>
  <si>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</si>
  <si>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</si>
  <si>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</si>
  <si>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</si>
  <si>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</si>
  <si>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</si>
  <si>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</si>
  <si>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</si>
  <si>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</si>
  <si>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</si>
  <si>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</si>
  <si>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</si>
  <si>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</si>
  <si>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</si>
  <si>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</si>
  <si>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</si>
  <si>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</si>
  <si>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</si>
  <si>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</si>
  <si>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</si>
  <si>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</si>
  <si>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</si>
  <si>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</si>
  <si>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</si>
  <si>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</si>
  <si>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</si>
  <si>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</si>
  <si>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</si>
  <si>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</si>
  <si>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</si>
  <si>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</si>
  <si>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</si>
  <si>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</si>
  <si>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</si>
  <si>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</si>
  <si>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</si>
  <si>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</si>
  <si>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</si>
  <si>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</si>
  <si>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</si>
  <si>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</si>
  <si>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</si>
  <si>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</si>
  <si>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</si>
  <si>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</si>
  <si>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</si>
  <si>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</si>
  <si>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</si>
  <si>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</si>
  <si>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</si>
  <si>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</si>
  <si>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</si>
  <si>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</si>
  <si>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</si>
  <si>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</si>
  <si>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</si>
  <si>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</si>
  <si>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</si>
  <si>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</si>
  <si>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</si>
  <si>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</si>
  <si>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</si>
  <si>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</si>
  <si>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</si>
  <si>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</si>
  <si>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</si>
  <si>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</si>
  <si>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</si>
  <si>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</si>
  <si>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</si>
  <si>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</si>
  <si>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</si>
  <si>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</si>
  <si>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</si>
  <si>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</si>
  <si>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</si>
  <si>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</si>
  <si>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</si>
  <si>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</si>
  <si>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</si>
  <si>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</si>
  <si>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</si>
  <si>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</si>
  <si>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</si>
  <si>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</si>
  <si>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</si>
  <si>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</si>
  <si>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</si>
  <si>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</si>
  <si>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</si>
  <si>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</si>
  <si>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</si>
  <si>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</si>
  <si>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</si>
  <si>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</si>
  <si>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</si>
  <si>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</si>
  <si>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</si>
  <si>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</si>
  <si>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</si>
  <si>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</si>
  <si>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</si>
  <si>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</si>
  <si>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</si>
  <si>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</si>
  <si>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</si>
  <si>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</si>
  <si>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</si>
  <si>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</si>
  <si>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</si>
  <si>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</si>
  <si>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</si>
  <si>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</si>
  <si>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</si>
  <si>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</si>
  <si>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</si>
  <si>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</si>
  <si>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</si>
  <si>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</si>
  <si>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</si>
  <si>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</si>
  <si>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</si>
  <si>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</si>
  <si>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</si>
  <si>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</si>
  <si>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</si>
  <si>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</si>
  <si>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</si>
  <si>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</si>
  <si>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</si>
  <si>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</si>
  <si>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</si>
  <si>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</si>
  <si>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</si>
  <si>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</si>
  <si>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</si>
  <si>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</si>
  <si>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</si>
  <si>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</si>
  <si>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</si>
  <si>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</si>
  <si>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</si>
  <si>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</si>
  <si>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</si>
  <si>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</si>
  <si>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</si>
  <si>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</si>
  <si>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</si>
  <si>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</si>
  <si>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</si>
  <si>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</si>
  <si>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</si>
  <si>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</si>
  <si>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</si>
  <si>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</si>
  <si>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</si>
  <si>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</si>
  <si>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</si>
  <si>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</si>
  <si>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</si>
  <si>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</si>
  <si>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</si>
  <si>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</si>
  <si>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</si>
  <si>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</si>
  <si>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</si>
  <si>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</si>
  <si>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</si>
  <si>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</si>
  <si>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</si>
  <si>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</si>
  <si>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</si>
  <si>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</si>
  <si>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</si>
  <si>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</si>
  <si>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</si>
  <si>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</si>
  <si>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</si>
  <si>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</si>
  <si>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</si>
  <si>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</si>
  <si>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</si>
  <si>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</si>
  <si>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</si>
  <si>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</si>
  <si>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</si>
  <si>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</si>
  <si>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</si>
  <si>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</si>
  <si>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</si>
  <si>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</si>
  <si>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</si>
  <si>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</si>
  <si>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</si>
  <si>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</si>
  <si>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</si>
  <si>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</si>
  <si>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</si>
  <si>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</si>
  <si>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</si>
  <si>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</si>
  <si>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</si>
  <si>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</si>
  <si>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</si>
  <si>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</si>
  <si>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</si>
  <si>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</si>
  <si>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</si>
  <si>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</si>
  <si>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</si>
  <si>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</si>
  <si>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</si>
  <si>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</si>
  <si>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</si>
  <si>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</si>
  <si>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</si>
  <si>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</si>
  <si>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</si>
  <si>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</si>
  <si>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</si>
  <si>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</si>
  <si>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</si>
  <si>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</si>
  <si>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</si>
  <si>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</si>
  <si>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</si>
  <si>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</si>
  <si>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</si>
  <si>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</si>
  <si>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</si>
  <si>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</si>
  <si>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</si>
  <si>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</si>
  <si>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</si>
  <si>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</si>
  <si>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</si>
  <si>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</si>
  <si>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</si>
  <si>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</si>
  <si>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</si>
  <si>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</si>
  <si>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</si>
  <si>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</si>
  <si>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</si>
  <si>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</si>
  <si>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</si>
  <si>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</si>
  <si>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</si>
  <si>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</si>
  <si>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</si>
  <si>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</si>
  <si>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</si>
  <si>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</si>
  <si>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</si>
  <si>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</si>
  <si>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</si>
  <si>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</si>
  <si>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</si>
  <si>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</si>
  <si>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</si>
  <si>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</si>
  <si>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</si>
  <si>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</si>
  <si>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</si>
  <si>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</si>
  <si>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</si>
  <si>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</si>
  <si>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</si>
  <si>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</si>
  <si>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</si>
  <si>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</si>
  <si>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</si>
  <si>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</si>
  <si>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</si>
  <si>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</si>
  <si>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</si>
  <si>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</si>
  <si>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</si>
  <si>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</si>
  <si>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</si>
  <si>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</si>
  <si>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</si>
  <si>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</si>
  <si>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</si>
  <si>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</si>
  <si>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</si>
  <si>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</si>
  <si>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</si>
  <si>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</si>
  <si>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</si>
  <si>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</si>
  <si>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</si>
  <si>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</si>
  <si>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</si>
  <si>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</si>
  <si>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</si>
  <si>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</si>
  <si>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</si>
  <si>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</si>
  <si>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</si>
  <si>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</si>
  <si>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</si>
  <si>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</si>
  <si>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</si>
  <si>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</si>
  <si>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</si>
  <si>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</si>
  <si>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</si>
  <si>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</si>
  <si>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</si>
  <si>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</si>
  <si>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</si>
  <si>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</si>
  <si>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</si>
  <si>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</si>
  <si>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</si>
  <si>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</si>
  <si>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</si>
  <si>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</si>
  <si>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</si>
  <si>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</si>
  <si>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</si>
  <si>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</si>
  <si>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</si>
  <si>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</si>
  <si>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</si>
  <si>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</si>
  <si>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</si>
  <si>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</si>
  <si>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</si>
  <si>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</si>
  <si>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</si>
  <si>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</si>
  <si>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</si>
  <si>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</si>
  <si>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</si>
  <si>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</si>
  <si>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</si>
  <si>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</si>
  <si>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</si>
  <si>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</si>
  <si>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</si>
  <si>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</si>
  <si>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</si>
  <si>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</si>
  <si>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</si>
  <si>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</si>
  <si>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</si>
  <si>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</si>
  <si>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</si>
  <si>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</si>
  <si>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</si>
  <si>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</si>
  <si>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</si>
  <si>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</si>
  <si>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</si>
  <si>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</si>
  <si>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</si>
  <si>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</si>
  <si>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</si>
  <si>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</si>
  <si>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</si>
  <si>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</si>
  <si>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</si>
  <si>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</si>
  <si>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</si>
  <si>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</si>
  <si>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</si>
  <si>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</si>
  <si>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</si>
  <si>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</si>
  <si>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</si>
  <si>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</si>
  <si>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</si>
  <si>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</si>
  <si>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</si>
  <si>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</si>
  <si>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</si>
  <si>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</si>
  <si>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</si>
  <si>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</si>
  <si>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</si>
  <si>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</si>
  <si>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</si>
  <si>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</si>
  <si>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</si>
  <si>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</si>
  <si>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</si>
  <si>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</si>
  <si>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</si>
  <si>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</si>
  <si>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</si>
  <si>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</si>
  <si>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</si>
  <si>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</si>
  <si>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</si>
  <si>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</si>
  <si>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</si>
  <si>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</si>
  <si>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</si>
  <si>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</si>
  <si>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</si>
  <si>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</si>
  <si>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</si>
  <si>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</si>
  <si>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</si>
  <si>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</si>
  <si>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</si>
  <si>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</si>
  <si>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</si>
  <si>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</si>
  <si>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</si>
  <si>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</si>
  <si>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</si>
  <si>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</si>
  <si>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</si>
  <si>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</si>
  <si>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</si>
  <si>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</si>
  <si>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</si>
  <si>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</si>
  <si>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</si>
  <si>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</si>
  <si>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</si>
  <si>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</si>
  <si>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</si>
  <si>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</si>
  <si>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</si>
  <si>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</si>
  <si>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</si>
  <si>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</si>
  <si>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</si>
  <si>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</si>
  <si>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</si>
  <si>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</si>
  <si>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</si>
  <si>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</si>
  <si>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</si>
  <si>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</si>
  <si>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</si>
  <si>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</si>
  <si>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</si>
  <si>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</si>
  <si>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</si>
  <si>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</si>
  <si>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</si>
  <si>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</si>
  <si>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</si>
  <si>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</si>
  <si>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</si>
  <si>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</si>
  <si>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</si>
  <si>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</si>
  <si>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</si>
  <si>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</si>
  <si>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</si>
  <si>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</si>
  <si>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</si>
  <si>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</si>
  <si>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</si>
  <si>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</si>
  <si>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</si>
  <si>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</si>
  <si>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</si>
  <si>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</si>
  <si>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</si>
  <si>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</si>
  <si>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</si>
  <si>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</si>
  <si>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</si>
  <si>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</si>
  <si>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</si>
  <si>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</si>
  <si>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</si>
  <si>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</si>
  <si>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</si>
  <si>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</si>
  <si>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</si>
  <si>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</si>
  <si>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</si>
  <si>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</si>
  <si>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</si>
  <si>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</si>
  <si>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</si>
  <si>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</si>
  <si>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</si>
  <si>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</si>
  <si>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</si>
  <si>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</si>
  <si>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</si>
  <si>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</si>
  <si>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</si>
  <si>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</si>
  <si>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</si>
  <si>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</si>
  <si>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</si>
  <si>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</si>
  <si>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</si>
  <si>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</si>
  <si>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</si>
  <si>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</si>
  <si>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</si>
  <si>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</si>
  <si>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</si>
  <si>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</si>
  <si>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</si>
  <si>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</si>
  <si>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</si>
  <si>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</si>
  <si>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</si>
  <si>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</si>
  <si>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</si>
  <si>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</si>
  <si>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</si>
  <si>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</si>
  <si>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</si>
  <si>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</si>
  <si>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</si>
  <si>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</si>
  <si>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</si>
  <si>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</si>
  <si>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</si>
  <si>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</si>
  <si>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</si>
  <si>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</si>
  <si>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</si>
  <si>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</si>
  <si>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</si>
  <si>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</si>
  <si>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</si>
  <si>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</si>
  <si>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</si>
  <si>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</si>
  <si>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</si>
  <si>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</si>
  <si>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</si>
  <si>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</si>
  <si>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</si>
  <si>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</si>
  <si>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</si>
  <si>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</si>
  <si>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</si>
  <si>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</si>
  <si>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</si>
  <si>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</si>
  <si>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</si>
  <si>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</si>
  <si>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</si>
  <si>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</si>
  <si>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</si>
  <si>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</si>
  <si>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</si>
  <si>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</si>
  <si>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</si>
  <si>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</si>
  <si>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</si>
  <si>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</si>
  <si>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</si>
  <si>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</si>
  <si>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</si>
  <si>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</si>
  <si>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</si>
  <si>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</si>
  <si>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</si>
  <si>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</si>
  <si>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</si>
  <si>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</si>
  <si>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</si>
  <si>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</si>
  <si>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</si>
  <si>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</si>
  <si>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</si>
  <si>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</si>
  <si>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</si>
  <si>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</si>
  <si>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</si>
  <si>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</si>
  <si>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</si>
  <si>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</si>
  <si>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</si>
  <si>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</si>
  <si>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</si>
  <si>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</si>
  <si>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</si>
  <si>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</si>
  <si>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</si>
  <si>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</si>
  <si>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</si>
  <si>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</si>
  <si>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</si>
  <si>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</si>
  <si>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</si>
  <si>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</si>
  <si>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</si>
  <si>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</si>
  <si>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</si>
  <si>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</si>
  <si>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</si>
  <si>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</si>
  <si>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</si>
  <si>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</si>
  <si>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</si>
  <si>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</si>
  <si>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</si>
  <si>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</si>
  <si>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</si>
  <si>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</si>
  <si>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</si>
  <si>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</si>
  <si>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</si>
  <si>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</si>
  <si>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</si>
  <si>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</si>
  <si>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</si>
  <si>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</si>
  <si>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</si>
  <si>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</si>
  <si>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</si>
  <si>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</si>
  <si>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</si>
  <si>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</si>
  <si>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</si>
  <si>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</si>
  <si>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</si>
  <si>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</si>
  <si>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</si>
  <si>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</si>
  <si>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</si>
  <si>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</si>
  <si>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</si>
  <si>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</si>
  <si>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</si>
  <si>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</si>
  <si>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</si>
  <si>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</si>
  <si>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</si>
  <si>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</si>
  <si>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</si>
  <si>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</si>
  <si>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</si>
  <si>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</si>
  <si>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</si>
  <si>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</si>
  <si>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</si>
  <si>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</si>
  <si>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</si>
  <si>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</si>
  <si>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</si>
  <si>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</si>
  <si>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</si>
  <si>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</si>
  <si>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</si>
  <si>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</si>
  <si>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</si>
  <si>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</si>
  <si>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</si>
  <si>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</si>
  <si>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</si>
  <si>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</si>
  <si>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</si>
  <si>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</si>
  <si>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</si>
  <si>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</si>
  <si>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</si>
  <si>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</si>
  <si>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</si>
  <si>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</si>
  <si>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</si>
  <si>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</si>
  <si>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</si>
  <si>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</si>
  <si>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</si>
  <si>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</si>
  <si>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</si>
  <si>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</si>
  <si>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</si>
  <si>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</si>
  <si>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</si>
  <si>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</si>
  <si>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</si>
  <si>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</si>
  <si>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</si>
  <si>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</si>
  <si>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</si>
  <si>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</si>
  <si>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</si>
  <si>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</si>
  <si>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</si>
  <si>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</si>
  <si>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</si>
  <si>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</si>
  <si>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</si>
  <si>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</si>
  <si>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</si>
  <si>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</si>
  <si>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</si>
  <si>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</si>
  <si>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</si>
  <si>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</si>
  <si>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</si>
  <si>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</si>
  <si>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</si>
  <si>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</si>
  <si>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</si>
  <si>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</si>
  <si>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</si>
  <si>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</si>
  <si>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</si>
  <si>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</si>
  <si>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</si>
  <si>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</si>
  <si>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</si>
  <si>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</si>
  <si>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</si>
  <si>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</si>
  <si>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</si>
  <si>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</si>
  <si>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</si>
  <si>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</si>
  <si>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</si>
  <si>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</si>
  <si>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</si>
  <si>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</si>
  <si>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</si>
  <si>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</si>
  <si>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</si>
  <si>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</si>
  <si>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</si>
  <si>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</si>
  <si>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</si>
  <si>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</si>
  <si>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</si>
  <si>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</si>
  <si>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</si>
  <si>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</si>
  <si>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</si>
  <si>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</si>
  <si>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</si>
  <si>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</si>
  <si>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</si>
  <si>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</si>
  <si>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</si>
  <si>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</si>
  <si>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</si>
  <si>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</si>
  <si>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</si>
  <si>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</si>
  <si>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</si>
  <si>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</si>
  <si>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</si>
  <si>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</si>
  <si>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</si>
  <si>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</si>
  <si>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</si>
  <si>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</si>
  <si>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</si>
  <si>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</si>
  <si>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</si>
  <si>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</si>
  <si>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</si>
  <si>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</si>
  <si>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</si>
  <si>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</si>
  <si>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</si>
  <si>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</si>
  <si>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</si>
  <si>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</si>
  <si>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</si>
  <si>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</si>
  <si>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</si>
  <si>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</si>
  <si>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</si>
  <si>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</si>
  <si>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</si>
  <si>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</si>
  <si>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</si>
  <si>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</si>
  <si>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</si>
  <si>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</si>
  <si>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</si>
  <si>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</si>
  <si>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</si>
  <si>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</si>
  <si>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</si>
  <si>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</si>
  <si>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</si>
  <si>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</si>
  <si>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</si>
  <si>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</si>
  <si>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</si>
  <si>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</si>
  <si>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</si>
  <si>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</si>
  <si>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</si>
  <si>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</si>
  <si>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</si>
  <si>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</si>
  <si>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</si>
  <si>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</si>
  <si>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</si>
  <si>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</si>
  <si>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</si>
  <si>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</si>
  <si>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</si>
  <si>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</si>
  <si>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</si>
  <si>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</si>
  <si>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</si>
  <si>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</si>
  <si>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</si>
  <si>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</si>
  <si>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</si>
  <si>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</si>
  <si>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</si>
  <si>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</si>
  <si>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</si>
  <si>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</si>
  <si>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</si>
  <si>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</si>
  <si>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</si>
  <si>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</si>
  <si>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</si>
  <si>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</si>
  <si>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</si>
  <si>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</si>
  <si>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</si>
  <si>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</si>
  <si>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</si>
  <si>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</si>
  <si>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</si>
  <si>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</si>
  <si>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</si>
  <si>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</si>
  <si>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</si>
  <si>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</si>
  <si>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</si>
  <si>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</si>
  <si>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</si>
  <si>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</si>
  <si>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</si>
  <si>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</si>
  <si>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</si>
  <si>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</si>
  <si>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</si>
  <si>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</si>
  <si>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</si>
  <si>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</si>
  <si>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</si>
  <si>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</si>
  <si>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</si>
  <si>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</si>
  <si>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</si>
  <si>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</si>
  <si>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</si>
  <si>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</si>
  <si>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</si>
  <si>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</si>
  <si>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</si>
  <si>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</si>
  <si>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</si>
  <si>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</si>
  <si>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</si>
  <si>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</si>
  <si>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</si>
  <si>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</si>
  <si>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</si>
  <si>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</si>
  <si>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</si>
  <si>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</si>
  <si>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</si>
  <si>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</si>
  <si>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</si>
  <si>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</si>
  <si>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</si>
  <si>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</si>
  <si>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</si>
  <si>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</si>
  <si>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</si>
  <si>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</si>
  <si>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</si>
  <si>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</si>
  <si>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</si>
  <si>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</si>
  <si>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</si>
  <si>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</si>
  <si>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</si>
  <si>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</si>
  <si>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</si>
  <si>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</si>
  <si>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</si>
  <si>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</si>
  <si>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</si>
  <si>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</si>
  <si>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</si>
  <si>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</si>
  <si>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</si>
  <si>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</si>
  <si>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</si>
  <si>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</si>
  <si>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</si>
  <si>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</si>
  <si>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</si>
  <si>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</si>
  <si>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</si>
  <si>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</si>
  <si>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</si>
  <si>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</si>
  <si>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</si>
  <si>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</si>
  <si>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</si>
  <si>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</si>
  <si>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</si>
  <si>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</si>
  <si>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</si>
  <si>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</si>
  <si>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</si>
  <si>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</si>
  <si>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</si>
  <si>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</si>
  <si>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</si>
  <si>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</si>
  <si>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</si>
  <si>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</si>
  <si>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</si>
  <si>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</si>
  <si>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</si>
  <si>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</si>
  <si>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</si>
  <si>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</si>
  <si>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</si>
  <si>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</si>
  <si>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</si>
  <si>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</si>
  <si>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</si>
  <si>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</si>
  <si>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</si>
  <si>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</si>
  <si>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</si>
  <si>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</si>
  <si>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</si>
  <si>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</si>
  <si>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</si>
  <si>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</si>
  <si>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</si>
  <si>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</si>
  <si>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</si>
  <si>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</si>
  <si>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</si>
  <si>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</si>
  <si>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</si>
  <si>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</si>
  <si>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</si>
  <si>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</si>
  <si>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</si>
  <si>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</si>
  <si>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</si>
  <si>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</si>
  <si>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</si>
  <si>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</si>
  <si>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</si>
  <si>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</si>
  <si>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</si>
  <si>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</si>
  <si>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</si>
  <si>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</si>
  <si>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</si>
  <si>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</si>
  <si>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</si>
  <si>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</si>
  <si>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</si>
  <si>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</si>
  <si>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</si>
  <si>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</si>
  <si>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</si>
  <si>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</si>
  <si>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</si>
  <si>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</si>
  <si>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</si>
  <si>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</si>
  <si>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</si>
  <si>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</si>
  <si>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</si>
  <si>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</si>
  <si>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</si>
  <si>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</si>
  <si>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</si>
  <si>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</si>
  <si>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</si>
  <si>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</si>
  <si>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</si>
  <si>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</si>
  <si>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</si>
  <si>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</si>
  <si>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</si>
  <si>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</si>
  <si>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</si>
  <si>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</si>
  <si>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</si>
  <si>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</si>
  <si>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</si>
  <si>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</si>
  <si>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</si>
  <si>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</si>
  <si>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</si>
  <si>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</si>
  <si>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</si>
  <si>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</si>
  <si>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</si>
  <si>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</si>
  <si>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</si>
  <si>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</si>
  <si>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</si>
  <si>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</si>
  <si>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</si>
  <si>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</si>
  <si>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</si>
  <si>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</si>
  <si>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</si>
  <si>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</si>
  <si>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</si>
  <si>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</si>
  <si>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</si>
  <si>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</si>
  <si>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</si>
  <si>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</si>
  <si>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</si>
  <si>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</si>
  <si>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</si>
  <si>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</si>
  <si>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</si>
  <si>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</si>
  <si>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</si>
  <si>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</si>
  <si>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</si>
  <si>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</si>
  <si>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</si>
  <si>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</si>
  <si>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</si>
  <si>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</si>
  <si>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</si>
  <si>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</si>
  <si>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</si>
  <si>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</si>
  <si>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</si>
  <si>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</si>
  <si>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</si>
  <si>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</si>
  <si>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</si>
  <si>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</si>
  <si>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</si>
  <si>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</si>
  <si>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</si>
  <si>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</si>
  <si>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</si>
  <si>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</si>
  <si>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</si>
  <si>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</si>
  <si>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</si>
  <si>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</si>
  <si>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</si>
  <si>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</si>
  <si>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</si>
  <si>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</si>
  <si>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</si>
  <si>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</si>
  <si>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</si>
  <si>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</si>
  <si>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</si>
  <si>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</si>
  <si>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</si>
  <si>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</si>
  <si>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</si>
  <si>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</si>
  <si>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</si>
  <si>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</si>
  <si>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</si>
  <si>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</si>
  <si>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</si>
  <si>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</si>
  <si>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</si>
  <si>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</si>
  <si>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</si>
  <si>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</si>
  <si>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</si>
  <si>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</si>
  <si>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</si>
  <si>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</si>
  <si>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</si>
  <si>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</si>
  <si>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</si>
  <si>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</si>
  <si>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</si>
  <si>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</si>
  <si>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</si>
  <si>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</si>
  <si>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</si>
  <si>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</si>
  <si>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</si>
  <si>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</si>
  <si>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</si>
  <si>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</si>
  <si>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</si>
  <si>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</si>
  <si>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</si>
  <si>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</si>
  <si>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</si>
  <si>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</si>
  <si>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</si>
  <si>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</si>
  <si>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</si>
  <si>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</si>
  <si>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</si>
  <si>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</si>
  <si>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</si>
  <si>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</si>
  <si>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</si>
  <si>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</si>
  <si>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</si>
  <si>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</si>
  <si>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</si>
  <si>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</si>
  <si>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</si>
  <si>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</si>
  <si>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</si>
  <si>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</si>
  <si>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</si>
  <si>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</si>
  <si>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</si>
  <si>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</si>
  <si>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</si>
  <si>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</si>
  <si>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</si>
  <si>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</si>
  <si>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</si>
  <si>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</si>
  <si>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</si>
  <si>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</si>
  <si>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</si>
  <si>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</si>
  <si>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</si>
  <si>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</si>
  <si>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</si>
  <si>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</si>
  <si>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</si>
  <si>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</si>
  <si>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</si>
  <si>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</si>
  <si>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</si>
  <si>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</si>
  <si>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</si>
  <si>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</si>
  <si>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</si>
  <si>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</si>
  <si>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</si>
  <si>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</si>
  <si>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</si>
  <si>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</si>
  <si>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</si>
  <si>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</si>
  <si>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</si>
  <si>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</si>
  <si>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</si>
  <si>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</si>
  <si>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</si>
  <si>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</si>
  <si>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</si>
  <si>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</si>
  <si>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</si>
  <si>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</si>
  <si>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</si>
  <si>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</si>
  <si>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</si>
  <si>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</si>
  <si>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</si>
  <si>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</si>
  <si>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</si>
  <si>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</si>
  <si>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</si>
  <si>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</si>
  <si>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</si>
  <si>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</si>
  <si>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</si>
  <si>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</si>
  <si>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</si>
  <si>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</si>
  <si>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</si>
  <si>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</si>
  <si>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</si>
  <si>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</si>
  <si>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</si>
  <si>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</si>
  <si>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</si>
  <si>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</si>
  <si>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</si>
  <si>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</si>
  <si>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</si>
  <si>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</si>
  <si>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</si>
  <si>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</si>
  <si>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</si>
  <si>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</si>
  <si>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</si>
  <si>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</si>
  <si>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</si>
  <si>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</si>
  <si>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</si>
  <si>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</si>
  <si>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</si>
  <si>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</si>
  <si>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</si>
  <si>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</si>
  <si>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</si>
  <si>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</si>
  <si>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</si>
  <si>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</si>
  <si>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</si>
  <si>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</si>
  <si>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</si>
  <si>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</si>
  <si>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</si>
  <si>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</si>
  <si>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</si>
  <si>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</si>
  <si>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</si>
  <si>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</si>
  <si>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</si>
  <si>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</si>
  <si>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</si>
  <si>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</si>
  <si>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</si>
  <si>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</si>
  <si>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</si>
  <si>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</si>
  <si>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</si>
  <si>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</si>
  <si>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</si>
  <si>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</si>
  <si>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</si>
  <si>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</si>
  <si>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</si>
  <si>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</si>
  <si>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</si>
  <si>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</si>
  <si>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</si>
  <si>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</si>
  <si>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</si>
  <si>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</si>
  <si>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</si>
  <si>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</si>
  <si>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</si>
  <si>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</si>
  <si>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</si>
  <si>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</si>
  <si>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</si>
  <si>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</si>
  <si>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</si>
  <si>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</si>
  <si>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</si>
  <si>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</si>
  <si>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</si>
  <si>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</si>
  <si>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</si>
  <si>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</si>
  <si>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</si>
  <si>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</si>
  <si>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</si>
  <si>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</si>
  <si>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</si>
  <si>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</si>
  <si>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</si>
  <si>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</si>
  <si>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</si>
  <si>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</si>
  <si>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</si>
  <si>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</si>
  <si>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</si>
  <si>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</si>
  <si>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</si>
  <si>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</si>
  <si>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</si>
  <si>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</si>
  <si>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</si>
  <si>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</si>
  <si>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</si>
  <si>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</si>
  <si>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</si>
  <si>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</si>
  <si>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</si>
  <si>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</si>
  <si>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</si>
  <si>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</si>
  <si>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</si>
  <si>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</si>
  <si>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</si>
  <si>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</si>
  <si>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</si>
  <si>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</si>
  <si>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</si>
  <si>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</si>
  <si>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</si>
  <si>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</si>
  <si>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</si>
  <si>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</si>
  <si>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</si>
  <si>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</si>
  <si>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</si>
  <si>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</si>
  <si>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</si>
  <si>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</si>
  <si>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</si>
  <si>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</si>
  <si>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</si>
  <si>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</si>
  <si>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</si>
  <si>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</si>
  <si>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</si>
  <si>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</si>
  <si>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</si>
  <si>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</si>
  <si>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</si>
  <si>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</si>
  <si>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</si>
  <si>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</si>
  <si>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</si>
  <si>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</si>
  <si>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</si>
  <si>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</si>
  <si>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</si>
  <si>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</si>
  <si>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</si>
  <si>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</si>
  <si>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</si>
  <si>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</si>
  <si>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</si>
  <si>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</si>
  <si>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</si>
  <si>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</si>
  <si>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</si>
  <si>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</si>
  <si>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</si>
  <si>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</si>
  <si>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</si>
  <si>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</si>
  <si>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</si>
  <si>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</si>
  <si>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</si>
  <si>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</si>
  <si>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</si>
  <si>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</si>
  <si>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</si>
  <si>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</si>
  <si>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</si>
  <si>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</si>
  <si>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</si>
  <si>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</si>
  <si>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</si>
  <si>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</si>
  <si>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</si>
  <si>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</si>
  <si>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</si>
  <si>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</si>
  <si>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</si>
  <si>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</si>
  <si>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</si>
  <si>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</si>
  <si>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</si>
  <si>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</si>
  <si>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</si>
  <si>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</si>
  <si>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</si>
  <si>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</si>
  <si>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</si>
  <si>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</si>
  <si>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</si>
  <si>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</si>
  <si>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</si>
  <si>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</si>
  <si>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</si>
  <si>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</si>
  <si>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</si>
  <si>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</si>
  <si>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</si>
  <si>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</si>
  <si>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</si>
  <si>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</si>
  <si>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</si>
  <si>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</si>
  <si>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</si>
  <si>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</si>
  <si>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</si>
  <si>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</si>
  <si>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</si>
  <si>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</si>
  <si>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</si>
  <si>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</si>
  <si>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</si>
  <si>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</si>
  <si>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</si>
  <si>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</si>
  <si>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</si>
  <si>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</si>
  <si>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</si>
  <si>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</si>
  <si>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</si>
  <si>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</si>
  <si>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</si>
  <si>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</si>
  <si>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</si>
  <si>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</si>
  <si>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</si>
  <si>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</si>
  <si>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</si>
  <si>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</si>
  <si>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</si>
  <si>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</si>
  <si>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</si>
  <si>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</si>
  <si>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</si>
  <si>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</si>
  <si>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</si>
  <si>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</si>
  <si>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</si>
  <si>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</si>
  <si>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</si>
  <si>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</si>
  <si>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</si>
  <si>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</si>
  <si>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</si>
  <si>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</si>
  <si>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</si>
  <si>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</si>
  <si>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</si>
  <si>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</si>
  <si>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</si>
  <si>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</si>
  <si>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</si>
  <si>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</si>
  <si>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</si>
  <si>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</si>
  <si>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</si>
  <si>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</si>
  <si>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</si>
  <si>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</si>
  <si>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</si>
  <si>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</si>
  <si>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</si>
  <si>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</si>
  <si>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</si>
  <si>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</si>
  <si>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</si>
  <si>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</si>
  <si>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</si>
  <si>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</si>
  <si>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</si>
  <si>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</si>
  <si>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</si>
  <si>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</si>
  <si>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</si>
  <si>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</si>
  <si>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</si>
  <si>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</si>
  <si>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</si>
  <si>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</si>
  <si>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</si>
  <si>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</si>
  <si>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</si>
  <si>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</si>
  <si>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</si>
  <si>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</si>
  <si>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</si>
  <si>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</si>
  <si>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</si>
  <si>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</si>
  <si>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</si>
  <si>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</si>
  <si>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</si>
  <si>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</si>
  <si>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</si>
  <si>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</si>
  <si>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</si>
  <si>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</si>
  <si>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</si>
  <si>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</si>
  <si>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</si>
  <si>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</si>
  <si>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</si>
  <si>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</si>
  <si>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</si>
  <si>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</si>
  <si>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</si>
  <si>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</si>
  <si>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</si>
  <si>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</si>
  <si>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</si>
  <si>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</si>
  <si>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</si>
  <si>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</si>
  <si>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</si>
  <si>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</si>
  <si>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</si>
  <si>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</si>
  <si>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</si>
  <si>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</si>
  <si>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</si>
  <si>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</si>
  <si>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</si>
  <si>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</si>
  <si>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</si>
  <si>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</si>
  <si>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</si>
  <si>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</si>
  <si>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</si>
  <si>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</si>
  <si>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</si>
  <si>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</si>
  <si>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</si>
  <si>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</si>
  <si>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</si>
  <si>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</si>
  <si>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</si>
  <si>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</si>
  <si>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</si>
  <si>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</si>
  <si>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</si>
  <si>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</si>
  <si>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</si>
  <si>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</si>
  <si>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</si>
  <si>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</si>
  <si>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</si>
  <si>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</si>
  <si>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</si>
  <si>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</si>
  <si>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</si>
  <si>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</si>
  <si>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</si>
  <si>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</si>
  <si>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</si>
  <si>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</si>
  <si>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</si>
  <si>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</si>
  <si>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</si>
  <si>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</si>
  <si>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</si>
  <si>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</si>
  <si>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</si>
  <si>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</si>
  <si>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</si>
  <si>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</si>
  <si>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</si>
  <si>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</si>
  <si>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</si>
  <si>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</si>
  <si>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</si>
  <si>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</si>
  <si>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</si>
  <si>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</si>
  <si>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</si>
  <si>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</si>
  <si>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</si>
  <si>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</si>
  <si>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</si>
  <si>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</si>
  <si>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</si>
  <si>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</si>
  <si>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</si>
  <si>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</si>
  <si>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</si>
  <si>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</si>
  <si>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</si>
  <si>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</si>
  <si>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</si>
  <si>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</si>
  <si>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</si>
  <si>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</si>
  <si>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</si>
  <si>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</si>
  <si>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</si>
  <si>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</si>
  <si>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</si>
  <si>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</si>
  <si>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</si>
  <si>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</si>
  <si>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</si>
  <si>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</si>
  <si>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</si>
  <si>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</si>
  <si>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</si>
  <si>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</si>
  <si>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</si>
  <si>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</si>
  <si>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</si>
  <si>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</si>
  <si>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</si>
  <si>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</si>
  <si>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</si>
  <si>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</si>
  <si>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</si>
  <si>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</si>
  <si>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</si>
  <si>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</si>
  <si>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</si>
  <si>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</si>
  <si>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</si>
  <si>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</si>
  <si>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</si>
  <si>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</si>
  <si>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</si>
  <si>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</si>
  <si>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</si>
  <si>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</si>
  <si>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</si>
  <si>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</si>
  <si>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</si>
  <si>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</si>
  <si>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</si>
  <si>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</si>
  <si>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</si>
  <si>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</si>
  <si>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</si>
  <si>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</si>
  <si>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</si>
  <si>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</si>
  <si>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</si>
  <si>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</si>
  <si>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</si>
  <si>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</si>
  <si>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</si>
  <si>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</si>
  <si>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</si>
  <si>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</si>
  <si>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</si>
  <si>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</si>
  <si>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</si>
  <si>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</si>
  <si>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</si>
  <si>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</si>
  <si>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</si>
  <si>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</si>
  <si>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</si>
  <si>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</si>
  <si>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</si>
  <si>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</si>
  <si>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</si>
  <si>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</si>
  <si>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</si>
  <si>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</si>
  <si>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</si>
  <si>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</si>
  <si>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</si>
  <si>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</si>
  <si>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</si>
  <si>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</si>
  <si>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</si>
  <si>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</si>
  <si>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</si>
  <si>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</si>
  <si>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</si>
  <si>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</si>
  <si>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</si>
  <si>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</si>
  <si>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</si>
  <si>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</si>
  <si>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</si>
  <si>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</si>
  <si>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</si>
  <si>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</si>
  <si>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</si>
  <si>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</si>
  <si>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</si>
  <si>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</si>
  <si>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</si>
  <si>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</si>
  <si>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</si>
  <si>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</si>
  <si>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</si>
  <si>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</si>
  <si>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</si>
  <si>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</si>
  <si>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</si>
  <si>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</si>
  <si>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</si>
  <si>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</si>
  <si>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</si>
  <si>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</si>
  <si>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</si>
  <si>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</si>
  <si>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</si>
  <si>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</si>
  <si>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</si>
  <si>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</si>
  <si>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</si>
  <si>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</si>
  <si>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</si>
  <si>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</si>
  <si>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</si>
  <si>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</si>
  <si>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</si>
  <si>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</si>
  <si>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</si>
  <si>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</si>
  <si>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</si>
  <si>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</si>
  <si>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</si>
  <si>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</si>
  <si>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</si>
  <si>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</si>
  <si>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</si>
  <si>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</si>
  <si>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</si>
  <si>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</si>
  <si>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</si>
  <si>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</si>
  <si>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</si>
  <si>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</si>
  <si>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</si>
  <si>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</si>
  <si>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</si>
  <si>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</si>
  <si>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</si>
  <si>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</si>
  <si>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</si>
  <si>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</si>
  <si>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</si>
  <si>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</si>
  <si>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</si>
  <si>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</si>
  <si>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</si>
  <si>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</si>
  <si>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</si>
  <si>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</si>
  <si>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</si>
  <si>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</si>
  <si>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</si>
  <si>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</si>
  <si>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</si>
  <si>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</si>
  <si>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</si>
  <si>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</si>
  <si>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</si>
  <si>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</si>
  <si>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</si>
  <si>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</si>
  <si>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</si>
  <si>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</si>
  <si>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</si>
  <si>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</si>
  <si>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</si>
  <si>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</si>
  <si>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</si>
  <si>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</si>
  <si>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</si>
  <si>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</si>
  <si>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</si>
  <si>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</si>
  <si>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</si>
  <si>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</si>
  <si>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</si>
  <si>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</si>
  <si>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</si>
  <si>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</si>
  <si>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</si>
  <si>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</si>
  <si>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</si>
  <si>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</si>
  <si>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</si>
  <si>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</si>
  <si>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</si>
  <si>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</si>
  <si>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</si>
  <si>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</si>
  <si>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</si>
  <si>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</si>
  <si>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</si>
  <si>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</si>
  <si>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</si>
  <si>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</si>
  <si>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</si>
  <si>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</si>
  <si>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</si>
  <si>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</si>
  <si>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</si>
  <si>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</si>
  <si>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</si>
  <si>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</si>
  <si>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</si>
  <si>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</si>
  <si>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</si>
  <si>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</si>
  <si>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</si>
  <si>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</si>
  <si>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</si>
  <si>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</si>
  <si>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</si>
  <si>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</si>
  <si>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</si>
  <si>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</si>
  <si>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</si>
  <si>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</si>
  <si>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</si>
  <si>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</si>
  <si>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</si>
  <si>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</si>
  <si>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</si>
  <si>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</si>
  <si>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</si>
  <si>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</si>
  <si>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</si>
  <si>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</si>
  <si>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</si>
  <si>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</si>
  <si>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</si>
  <si>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</si>
  <si>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</si>
  <si>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</si>
  <si>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</si>
  <si>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</si>
  <si>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</si>
  <si>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</si>
  <si>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</si>
  <si>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</si>
  <si>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</si>
  <si>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</si>
  <si>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</si>
  <si>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</si>
  <si>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</si>
  <si>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</si>
  <si>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</si>
  <si>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</si>
  <si>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</si>
  <si>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</si>
  <si>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</si>
  <si>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</si>
  <si>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</si>
  <si>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</si>
  <si>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</si>
  <si>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</si>
  <si>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</si>
  <si>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</si>
  <si>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</si>
  <si>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</si>
  <si>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</si>
  <si>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</si>
  <si>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</si>
  <si>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</si>
  <si>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</si>
  <si>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</si>
  <si>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</si>
  <si>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</si>
  <si>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</si>
  <si>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</si>
  <si>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</si>
  <si>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</si>
  <si>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</si>
  <si>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</si>
  <si>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</si>
  <si>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</si>
  <si>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</si>
  <si>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</si>
  <si>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</si>
  <si>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</si>
  <si>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</si>
  <si>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</si>
  <si>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</si>
  <si>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</si>
  <si>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</si>
  <si>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</si>
  <si>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</si>
  <si>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</si>
  <si>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</si>
  <si>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</si>
  <si>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</si>
  <si>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</si>
  <si>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</si>
  <si>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</si>
  <si>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</si>
  <si>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</si>
  <si>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</si>
  <si>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</si>
  <si>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</si>
  <si>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</si>
  <si>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</si>
  <si>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</si>
  <si>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</si>
  <si>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</si>
  <si>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</si>
  <si>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</si>
  <si>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</si>
  <si>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</si>
  <si>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</si>
  <si>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</si>
  <si>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</si>
  <si>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</si>
  <si>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</si>
  <si>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</si>
  <si>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</si>
  <si>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</si>
  <si>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</si>
  <si>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</si>
  <si>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</si>
  <si>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</si>
  <si>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</si>
  <si>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</si>
  <si>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</si>
  <si>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</si>
  <si>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</si>
  <si>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</si>
  <si>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</si>
  <si>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</si>
  <si>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</si>
  <si>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</si>
  <si>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</si>
  <si>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</si>
  <si>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</si>
  <si>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</si>
  <si>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</si>
  <si>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</si>
  <si>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</si>
  <si>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</si>
  <si>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</si>
  <si>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</si>
  <si>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</si>
  <si>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</si>
  <si>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</si>
  <si>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</si>
  <si>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</si>
  <si>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</si>
  <si>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</si>
  <si>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</si>
  <si>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</si>
  <si>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</si>
  <si>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</si>
  <si>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</si>
  <si>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</si>
  <si>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</si>
  <si>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</si>
  <si>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</si>
  <si>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</si>
  <si>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</si>
  <si>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</si>
  <si>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</si>
  <si>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</si>
  <si>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</si>
  <si>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</si>
  <si>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</si>
  <si>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</si>
  <si>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</si>
  <si>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</si>
  <si>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</si>
  <si>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</si>
  <si>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</si>
  <si>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</si>
  <si>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</si>
  <si>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</si>
  <si>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</si>
  <si>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</si>
  <si>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</si>
  <si>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</si>
  <si>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</si>
  <si>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</si>
  <si>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</si>
  <si>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</si>
  <si>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</si>
  <si>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</si>
  <si>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</si>
  <si>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</si>
  <si>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</si>
  <si>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</si>
  <si>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</si>
  <si>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</si>
  <si>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</si>
  <si>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</si>
  <si>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</si>
  <si>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</si>
  <si>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</si>
  <si>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</si>
  <si>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</si>
  <si>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</si>
  <si>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</si>
  <si>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</si>
  <si>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</si>
  <si>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</si>
  <si>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</si>
  <si>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</si>
  <si>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</si>
  <si>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</si>
  <si>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</si>
  <si>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</si>
  <si>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</si>
  <si>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</si>
  <si>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</si>
  <si>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</si>
  <si>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</si>
  <si>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</si>
  <si>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</si>
  <si>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</si>
  <si>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</si>
  <si>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</si>
  <si>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</si>
  <si>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</si>
  <si>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</si>
  <si>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</si>
  <si>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</si>
  <si>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</si>
  <si>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</si>
  <si>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</si>
  <si>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</si>
  <si>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</si>
  <si>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</si>
  <si>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</si>
  <si>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</si>
  <si>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</si>
  <si>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</si>
  <si>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</si>
  <si>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</si>
  <si>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</si>
  <si>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</si>
  <si>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</si>
  <si>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</si>
  <si>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</si>
  <si>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</si>
  <si>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</si>
  <si>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</si>
  <si>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</si>
  <si>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</si>
  <si>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</si>
  <si>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</si>
  <si>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</si>
  <si>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</si>
  <si>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</si>
  <si>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</si>
  <si>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</si>
  <si>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</si>
  <si>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</si>
  <si>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</si>
  <si>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</si>
  <si>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</si>
  <si>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</si>
  <si>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</si>
  <si>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</si>
  <si>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</si>
  <si>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</si>
  <si>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</si>
  <si>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</si>
  <si>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</si>
  <si>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</si>
  <si>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</si>
  <si>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</si>
  <si>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</si>
  <si>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</si>
  <si>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</si>
  <si>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</si>
  <si>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</si>
  <si>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</si>
  <si>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</si>
  <si>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</si>
  <si>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</si>
  <si>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</si>
  <si>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</si>
  <si>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</si>
  <si>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</si>
  <si>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</si>
  <si>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</si>
  <si>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</si>
  <si>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</si>
  <si>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</si>
  <si>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</si>
  <si>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</si>
  <si>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</si>
  <si>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</si>
  <si>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</si>
  <si>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</si>
  <si>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</si>
  <si>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</si>
  <si>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</si>
  <si>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</si>
  <si>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</si>
  <si>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</si>
  <si>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</si>
  <si>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</si>
  <si>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</si>
  <si>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</si>
  <si>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</si>
  <si>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</si>
  <si>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</si>
  <si>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</si>
  <si>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</si>
  <si>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</si>
  <si>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</si>
  <si>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</si>
  <si>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</si>
  <si>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</si>
  <si>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</si>
  <si>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</si>
  <si>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</si>
  <si>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</si>
  <si>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</si>
  <si>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</si>
  <si>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</si>
  <si>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</si>
  <si>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</si>
  <si>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</si>
  <si>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</si>
  <si>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</si>
  <si>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</si>
  <si>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</si>
  <si>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</si>
  <si>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</si>
  <si>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</si>
  <si>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</si>
  <si>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</si>
  <si>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</si>
  <si>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</si>
  <si>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</si>
  <si>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</si>
  <si>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</si>
  <si>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</si>
  <si>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</si>
  <si>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</si>
  <si>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</si>
  <si>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</si>
  <si>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</si>
  <si>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</si>
  <si>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</si>
  <si>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</si>
  <si>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</si>
  <si>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</si>
  <si>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</si>
  <si>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</si>
  <si>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</si>
  <si>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</si>
  <si>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</si>
  <si>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</si>
  <si>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</si>
  <si>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</si>
  <si>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</si>
  <si>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</si>
  <si>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</si>
  <si>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</si>
  <si>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</si>
  <si>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</si>
  <si>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</si>
  <si>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</si>
  <si>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</si>
  <si>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</si>
  <si>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</si>
  <si>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</si>
  <si>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</si>
  <si>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</si>
  <si>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</si>
  <si>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</si>
  <si>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</si>
  <si>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</si>
  <si>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</si>
  <si>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</si>
  <si>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</si>
  <si>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</si>
  <si>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</si>
  <si>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</si>
  <si>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</si>
  <si>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</si>
  <si>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</si>
  <si>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</si>
  <si>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</si>
  <si>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</si>
  <si>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</si>
  <si>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</si>
  <si>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</si>
  <si>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</si>
  <si>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</si>
  <si>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</si>
  <si>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</si>
  <si>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</si>
  <si>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</si>
  <si>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</si>
  <si>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</si>
  <si>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</si>
  <si>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</si>
  <si>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</si>
  <si>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</si>
  <si>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</si>
  <si>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</si>
  <si>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</si>
  <si>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</si>
  <si>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</si>
  <si>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</si>
  <si>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</si>
  <si>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</si>
  <si>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</si>
  <si>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</si>
  <si>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</si>
  <si>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</si>
  <si>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</si>
  <si>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</si>
  <si>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</si>
  <si>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</si>
  <si>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</si>
  <si>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</si>
  <si>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</si>
  <si>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</si>
  <si>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</si>
  <si>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</si>
  <si>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</si>
  <si>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</si>
  <si>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</si>
  <si>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</si>
  <si>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</si>
  <si>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</si>
  <si>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</si>
  <si>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</si>
  <si>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</si>
  <si>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</si>
  <si>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</si>
  <si>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</si>
  <si>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</si>
  <si>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</si>
  <si>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</si>
  <si>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</si>
  <si>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</si>
  <si>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</si>
  <si>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</si>
  <si>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</si>
  <si>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</si>
  <si>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</si>
  <si>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</si>
  <si>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</si>
  <si>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</si>
  <si>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</si>
  <si>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</si>
  <si>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</si>
  <si>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</si>
  <si>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</si>
  <si>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</si>
  <si>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</si>
  <si>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</si>
  <si>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</si>
  <si>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</si>
  <si>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</si>
  <si>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</si>
  <si>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</si>
  <si>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</si>
  <si>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</si>
  <si>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</si>
  <si>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</si>
  <si>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</si>
  <si>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</si>
  <si>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</si>
  <si>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</si>
  <si>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</si>
  <si>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</si>
  <si>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</si>
  <si>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</si>
  <si>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</si>
  <si>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</si>
  <si>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</si>
  <si>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</si>
  <si>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</si>
  <si>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</si>
  <si>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</si>
  <si>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</si>
  <si>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</si>
  <si>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</si>
  <si>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</si>
  <si>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</si>
  <si>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</si>
  <si>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</si>
  <si>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</si>
  <si>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</si>
  <si>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</si>
  <si>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</si>
  <si>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</si>
  <si>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</si>
  <si>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</si>
  <si>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</si>
  <si>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</si>
  <si>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</si>
  <si>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</si>
  <si>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</si>
  <si>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</si>
  <si>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</si>
  <si>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</si>
  <si>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</si>
  <si>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</si>
  <si>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</si>
  <si>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</si>
  <si>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</si>
  <si>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</si>
  <si>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</si>
  <si>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</si>
  <si>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</si>
  <si>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</si>
  <si>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</si>
  <si>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</si>
  <si>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</si>
  <si>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</si>
  <si>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</si>
  <si>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</si>
  <si>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</si>
  <si>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</si>
  <si>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</si>
  <si>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</si>
  <si>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</si>
  <si>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</si>
  <si>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</si>
  <si>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</si>
  <si>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</si>
  <si>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</si>
  <si>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</si>
  <si>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</si>
  <si>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</si>
  <si>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</si>
  <si>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</si>
  <si>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</si>
  <si>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</si>
  <si>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</si>
  <si>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</si>
  <si>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</si>
  <si>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</si>
  <si>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</si>
  <si>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</si>
  <si>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</si>
  <si>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</si>
  <si>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</si>
  <si>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</si>
  <si>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</si>
  <si>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</si>
  <si>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</si>
  <si>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</si>
  <si>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</si>
  <si>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</si>
  <si>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</si>
  <si>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</si>
  <si>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</si>
  <si>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</si>
  <si>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</si>
  <si>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</si>
  <si>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</si>
  <si>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</si>
  <si>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</si>
  <si>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</si>
  <si>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</si>
  <si>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</si>
  <si>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</si>
  <si>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</si>
  <si>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</si>
  <si>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</si>
  <si>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</si>
  <si>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</si>
  <si>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</si>
  <si>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</si>
  <si>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</si>
  <si>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</si>
  <si>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</si>
  <si>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</si>
  <si>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</si>
  <si>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</si>
  <si>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</si>
  <si>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</si>
  <si>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</si>
  <si>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</si>
  <si>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</si>
  <si>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</si>
  <si>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</si>
  <si>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</si>
  <si>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</si>
  <si>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</si>
  <si>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</si>
  <si>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</si>
  <si>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</si>
  <si>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</si>
  <si>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</si>
  <si>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</si>
  <si>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</si>
  <si>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</si>
  <si>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</si>
  <si>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</si>
  <si>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</si>
  <si>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</si>
  <si>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</si>
  <si>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</si>
  <si>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</si>
  <si>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</si>
  <si>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</si>
  <si>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</si>
  <si>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</si>
  <si>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</si>
  <si>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</si>
  <si>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</si>
  <si>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</si>
  <si>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</si>
  <si>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</si>
  <si>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</si>
  <si>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</si>
  <si>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</si>
  <si>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</si>
  <si>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</si>
  <si>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</si>
  <si>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</si>
  <si>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</si>
  <si>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</si>
  <si>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</si>
  <si>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</si>
  <si>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</si>
  <si>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</si>
  <si>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</si>
  <si>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</si>
  <si>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</si>
  <si>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</si>
  <si>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</si>
  <si>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</si>
  <si>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</si>
  <si>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</si>
  <si>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</si>
  <si>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</si>
  <si>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</si>
  <si>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</si>
  <si>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</si>
  <si>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</si>
  <si>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</si>
  <si>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</si>
  <si>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</si>
  <si>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</si>
  <si>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</si>
  <si>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</si>
  <si>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</si>
  <si>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</si>
  <si>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</si>
  <si>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</si>
  <si>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</si>
  <si>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</si>
  <si>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</si>
  <si>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</si>
  <si>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</si>
  <si>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</si>
  <si>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</si>
  <si>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</si>
  <si>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</si>
  <si>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</si>
  <si>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</si>
  <si>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</si>
  <si>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</si>
  <si>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</si>
  <si>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</si>
  <si>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</si>
  <si>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</si>
  <si>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</si>
  <si>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</si>
  <si>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</si>
  <si>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</si>
  <si>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</si>
  <si>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</si>
  <si>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</si>
  <si>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</si>
  <si>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</si>
  <si>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</si>
  <si>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</si>
  <si>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</si>
  <si>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</si>
  <si>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</si>
  <si>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</si>
  <si>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</si>
  <si>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</si>
  <si>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</si>
  <si>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</si>
  <si>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</si>
  <si>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</si>
  <si>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</si>
  <si>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</si>
  <si>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</si>
  <si>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</si>
  <si>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</si>
  <si>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</si>
  <si>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</si>
  <si>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</si>
  <si>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</si>
  <si>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</si>
  <si>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</si>
  <si>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</si>
  <si>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</si>
  <si>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</si>
  <si>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</si>
  <si>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</si>
  <si>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</si>
  <si>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</si>
  <si>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</si>
  <si>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</si>
  <si>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</si>
  <si>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</si>
  <si>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</si>
  <si>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</si>
  <si>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</si>
  <si>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</si>
  <si>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</si>
  <si>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</si>
  <si>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</si>
  <si>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</si>
  <si>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</si>
  <si>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</si>
  <si>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</si>
  <si>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</si>
  <si>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</si>
  <si>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</si>
  <si>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</si>
  <si>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</si>
  <si>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</si>
  <si>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</si>
  <si>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</si>
  <si>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</si>
  <si>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</si>
  <si>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</si>
  <si>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</si>
  <si>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</si>
  <si>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</si>
  <si>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</si>
  <si>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</si>
  <si>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</si>
  <si>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</si>
  <si>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</si>
  <si>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</si>
  <si>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</si>
  <si>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</si>
  <si>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</si>
  <si>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</si>
  <si>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</si>
  <si>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</si>
  <si>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</si>
  <si>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</si>
  <si>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</si>
  <si>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</si>
  <si>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</si>
  <si>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</si>
  <si>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</si>
  <si>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</si>
  <si>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</si>
  <si>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</si>
  <si>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</si>
  <si>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</si>
  <si>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</si>
  <si>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</si>
  <si>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</si>
  <si>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</si>
  <si>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</si>
  <si>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</si>
  <si>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</si>
  <si>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</si>
  <si>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</si>
  <si>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</si>
  <si>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</si>
  <si>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</si>
  <si>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</si>
  <si>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</si>
  <si>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Depositted in BAHL new acc in the name of Pioneer</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</si>
  <si>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</si>
  <si>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</si>
  <si>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</si>
  <si>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</si>
  <si>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</si>
  <si>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</si>
  <si>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</si>
  <si>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</si>
  <si>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</si>
  <si>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</si>
  <si>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</si>
  <si>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</si>
  <si>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</si>
  <si>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</si>
  <si>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</si>
  <si>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</si>
  <si>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</si>
  <si>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</si>
  <si>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</si>
  <si>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</si>
  <si>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</si>
  <si>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</si>
  <si>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</si>
  <si>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</si>
  <si>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</si>
  <si>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</si>
  <si>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</si>
  <si>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</si>
  <si>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</si>
  <si>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</si>
  <si>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</si>
  <si>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</si>
  <si>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</si>
  <si>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</si>
  <si>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</si>
  <si>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</si>
  <si>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Pipe purchased from Ibraheem fittings</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</si>
  <si>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</si>
  <si>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</si>
  <si>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</si>
  <si>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</si>
  <si>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</si>
  <si>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</si>
  <si>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</si>
  <si>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</si>
  <si>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</si>
  <si>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</si>
  <si>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</si>
  <si>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</si>
  <si>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</si>
  <si>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</si>
  <si>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</si>
  <si>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</si>
  <si>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</si>
  <si>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</si>
  <si>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</si>
  <si>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</si>
  <si>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</si>
  <si>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</si>
  <si>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</si>
  <si>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</si>
  <si>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</si>
  <si>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</si>
  <si>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</si>
  <si>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</si>
  <si>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</si>
  <si>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</si>
  <si>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</si>
  <si>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</si>
  <si>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</si>
  <si>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</si>
  <si>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</si>
  <si>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</si>
  <si>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</si>
  <si>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</si>
  <si>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</si>
  <si>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</si>
  <si>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</si>
  <si>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</si>
  <si>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</si>
  <si>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</si>
  <si>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</si>
  <si>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</si>
  <si>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</si>
  <si>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</si>
  <si>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</si>
  <si>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</si>
  <si>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</si>
  <si>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</si>
  <si>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</si>
  <si>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</si>
  <si>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</si>
  <si>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</si>
  <si>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</si>
  <si>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</si>
  <si>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</si>
  <si>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</si>
  <si>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</si>
  <si>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</si>
  <si>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</si>
  <si>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</si>
  <si>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</si>
  <si>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</si>
  <si>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</si>
  <si>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</si>
  <si>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</si>
  <si>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</si>
  <si>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</si>
  <si>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</si>
  <si>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</si>
  <si>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</si>
  <si>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</si>
  <si>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</si>
  <si>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</si>
  <si>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</si>
  <si>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</si>
  <si>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</si>
  <si>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</si>
  <si>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</si>
  <si>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</si>
  <si>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</si>
  <si>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</si>
  <si>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</si>
  <si>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</si>
  <si>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</si>
  <si>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</si>
  <si>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</si>
  <si>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</si>
  <si>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</si>
  <si>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</si>
  <si>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</si>
  <si>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</si>
  <si>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</si>
  <si>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</si>
  <si>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</si>
  <si>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</si>
  <si>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</si>
  <si>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</si>
  <si>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</si>
  <si>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</si>
  <si>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</si>
  <si>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</si>
  <si>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</si>
  <si>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</si>
  <si>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</si>
  <si>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</si>
  <si>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</si>
  <si>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</si>
  <si>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</si>
  <si>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</si>
  <si>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</si>
  <si>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</si>
  <si>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</si>
  <si>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</si>
  <si>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</si>
  <si>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</si>
  <si>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</si>
  <si>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</si>
  <si>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</si>
  <si>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</si>
  <si>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</si>
  <si>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</si>
  <si>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</si>
  <si>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</si>
  <si>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</si>
  <si>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</si>
  <si>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</si>
  <si>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</si>
  <si>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</si>
  <si>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</si>
  <si>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</si>
  <si>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</si>
  <si>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</si>
  <si>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</si>
  <si>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</si>
  <si>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</si>
  <si>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</si>
  <si>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</si>
  <si>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</si>
  <si>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</si>
  <si>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</si>
  <si>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</si>
  <si>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</si>
  <si>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</si>
  <si>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</si>
  <si>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</si>
  <si>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</si>
  <si>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</si>
  <si>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</si>
  <si>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</si>
  <si>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</si>
  <si>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</si>
  <si>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</si>
  <si>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</si>
  <si>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</si>
  <si>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</si>
  <si>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</si>
  <si>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</si>
  <si>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</si>
  <si>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</si>
  <si>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</si>
  <si>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</si>
  <si>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</si>
  <si>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</si>
  <si>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</si>
  <si>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</si>
  <si>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</si>
  <si>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</si>
  <si>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</si>
  <si>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</si>
  <si>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</si>
  <si>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</si>
  <si>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</si>
  <si>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</si>
  <si>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</si>
  <si>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</si>
  <si>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</si>
  <si>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</si>
  <si>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</si>
  <si>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</si>
  <si>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</si>
  <si>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</si>
  <si>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</si>
  <si>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</si>
  <si>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</si>
  <si>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</si>
  <si>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</si>
  <si>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</si>
  <si>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</si>
  <si>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</si>
  <si>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</si>
  <si>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</si>
  <si>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</si>
  <si>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</si>
  <si>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</si>
  <si>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</si>
  <si>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</si>
  <si>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</si>
  <si>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</si>
  <si>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</si>
  <si>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</si>
  <si>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</si>
  <si>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</si>
  <si>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</si>
  <si>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</si>
  <si>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</si>
  <si>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</si>
  <si>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sajid insulator</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</si>
  <si>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</si>
  <si>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</si>
  <si>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</si>
  <si>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</si>
  <si>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</si>
  <si>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</si>
  <si>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</si>
  <si>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</si>
  <si>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</si>
  <si>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</si>
  <si>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</si>
  <si>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</si>
  <si>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</si>
  <si>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</si>
  <si>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</si>
  <si>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</si>
  <si>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</si>
  <si>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</si>
  <si>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</si>
  <si>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</si>
  <si>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</si>
  <si>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</si>
  <si>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</si>
  <si>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</si>
  <si>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</si>
  <si>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</si>
  <si>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</si>
  <si>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</si>
  <si>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</si>
  <si>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</si>
  <si>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</si>
  <si>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O/ M VISA office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</si>
  <si>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</si>
  <si>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</si>
  <si>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</si>
  <si>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</si>
  <si>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</si>
  <si>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</si>
  <si>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</si>
  <si>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</si>
  <si>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</si>
  <si>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</si>
  <si>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</si>
  <si>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</si>
  <si>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</si>
  <si>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</si>
  <si>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</si>
  <si>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</si>
  <si>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</si>
  <si>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</si>
  <si>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</si>
  <si>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</si>
  <si>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</si>
  <si>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</si>
  <si>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</si>
  <si>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</si>
  <si>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</si>
  <si>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</si>
  <si>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</si>
  <si>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</si>
  <si>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</si>
  <si>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</si>
  <si>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</si>
  <si>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</si>
  <si>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</si>
  <si>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</si>
  <si>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</si>
  <si>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</si>
  <si>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</si>
  <si>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</si>
  <si>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</si>
  <si>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</si>
  <si>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</si>
  <si>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</si>
  <si>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</si>
  <si>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</si>
  <si>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</si>
  <si>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</si>
  <si>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</si>
  <si>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</si>
  <si>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</si>
  <si>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</si>
  <si>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</si>
  <si>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</si>
  <si>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</si>
  <si>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</si>
  <si>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</si>
  <si>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</si>
  <si>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</si>
  <si>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</si>
  <si>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</si>
  <si>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</si>
  <si>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</si>
  <si>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</si>
  <si>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</si>
  <si>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</si>
  <si>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</si>
  <si>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</si>
  <si>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</si>
  <si>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</si>
  <si>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</si>
  <si>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</si>
  <si>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</si>
  <si>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</si>
  <si>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</si>
  <si>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</si>
  <si>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</si>
  <si>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</si>
  <si>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</si>
  <si>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</si>
  <si>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</si>
  <si>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</si>
  <si>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</si>
  <si>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</si>
  <si>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</si>
  <si>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</si>
  <si>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Water tank and main gutter repairing &amp; water proofing</t>
  </si>
  <si>
    <t>moazzam insulator</t>
  </si>
  <si>
    <t>cash paid for 10 pearl for units insulation</t>
  </si>
  <si>
    <t>purchased scres for LAMA</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</si>
  <si>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</si>
  <si>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</si>
  <si>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</si>
  <si>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</si>
  <si>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</si>
  <si>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</si>
  <si>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</si>
  <si>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</si>
  <si>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</si>
  <si>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</si>
  <si>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</si>
  <si>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</si>
  <si>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</si>
  <si>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</si>
  <si>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</si>
  <si>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</si>
  <si>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</si>
  <si>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</si>
  <si>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</si>
  <si>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</si>
  <si>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</si>
  <si>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</si>
  <si>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</si>
  <si>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</si>
  <si>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</si>
  <si>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</si>
  <si>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</si>
  <si>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</si>
  <si>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</si>
  <si>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</si>
  <si>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</si>
  <si>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Noman ducting</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</si>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</sst>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8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0" fontId="12" fillId="10" borderId="1" xfId="0" applyFont="1" applyFill="1" applyBorder="1" applyAlignment="1">
      <alignment vertical="center" wrapText="1"/>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3"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719">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18-Sep-24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27</xdr:row>
      <xdr:rowOff>47625</xdr:rowOff>
    </xdr:from>
    <xdr:to>
      <xdr:col>13</xdr:col>
      <xdr:colOff>115390</xdr:colOff>
      <xdr:row>55</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7600950" y="6924675"/>
          <a:ext cx="7811590" cy="6801799"/>
        </a:xfrm>
        <a:prstGeom prst="rect">
          <a:avLst/>
        </a:prstGeom>
      </xdr:spPr>
    </xdr:pic>
    <xdr:clientData/>
  </xdr:twoCellAnchor>
  <xdr:twoCellAnchor editAs="oneCell">
    <xdr:from>
      <xdr:col>11</xdr:col>
      <xdr:colOff>304800</xdr:colOff>
      <xdr:row>37</xdr:row>
      <xdr:rowOff>180975</xdr:rowOff>
    </xdr:from>
    <xdr:to>
      <xdr:col>14</xdr:col>
      <xdr:colOff>400610</xdr:colOff>
      <xdr:row>44</xdr:row>
      <xdr:rowOff>181208</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906375" y="9439275"/>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53.726390162039" createdVersion="5" refreshedVersion="8" minRefreshableVersion="3" recordCount="4401" xr:uid="{00000000-000A-0000-FFFF-FFFF2F000000}">
  <cacheSource type="worksheet">
    <worksheetSource ref="A1:H5786" sheet="Supplier"/>
  </cacheSource>
  <cacheFields count="8">
    <cacheField name="Date" numFmtId="0">
      <sharedItems containsNonDate="0" containsDate="1" containsString="0" containsBlank="1" minDate="2015-11-24T00:00:00" maxDate="2024-09-17T00:00:00" count="1449">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8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1T00:00:00"/>
        <d v="2024-09-12T00:00:00"/>
        <d v="2024-09-16T00:00:00"/>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CITI Bank"/>
        <s v="Gul Ahmed"/>
        <s v="DHL office"/>
        <s v="J out let DML"/>
        <s v="Karachi parsi club"/>
        <s v="10 Pearl NASTP"/>
        <s v="Manto DML"/>
        <s v="LAMA Outlet"/>
        <s v="Sana safinaz DML"/>
        <s v="Eat On Project"/>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53.737468749998" createdVersion="5" refreshedVersion="8" minRefreshableVersion="3" recordCount="21042" xr:uid="{00000000-000A-0000-FFFF-FFFF2E000000}">
  <cacheSource type="worksheet">
    <worksheetSource ref="A1:H21794" sheet="Posting"/>
  </cacheSource>
  <cacheFields count="8">
    <cacheField name="Date" numFmtId="0">
      <sharedItems containsNonDate="0" containsDate="1" containsBlank="1" containsMixedTypes="1" minDate="2013-12-15T00:00:00" maxDate="2024-09-19T00:00:00" count="243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69">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Various sites"/>
        <s v="Manto DML"/>
        <s v="New Jubilee"/>
        <s v="LAMA Outlet"/>
        <s v="Orient DML"/>
        <s v="Eat On Project"/>
        <s v="O/ M VISA office"/>
        <s v="IT Work Duetche Bank"/>
        <s v="j outelet" u="1"/>
        <s v="Generation Store" u="1"/>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5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sajid insulator"/>
        <s v="Usman Enterprise"/>
        <s v="Faisan Qazi"/>
        <s v="ISRAR bhai"/>
        <s v="Sauna Heater"/>
        <s v="INGENIOUS ENGINEERING PRODUCTS"/>
        <s v="piping"/>
        <s v="Water proofing"/>
        <s v="Insulation"/>
        <s v="Noman ducting"/>
        <s v="Fahad Afridi SEM"/>
        <s v="Safe and sounf engineering"/>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903"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s v="paid for builty for copper pipes for cargo"/>
        <s v="purchased wire mech by ahsan 50 Rft"/>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To abid for welding lead and other material"/>
        <s v="purchased Coolent"/>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Final payment for Inco Welding plant (given by nadeem bhai)"/>
        <s v="Rehan aunty ufone jazz balance"/>
        <s v="paid to talha for site expenses (recommend by Nadeem)"/>
        <s v="Paid to irfan unit piping drain piping (Given by BH)"/>
        <s v="Water tank and main gutter repairing &amp; water proofing"/>
        <s v="cash paid for 10 pearl for units insulation"/>
        <s v="paid for cargo from karachi to lahore for sprinklers"/>
        <s v="purchased scres for LAMA"/>
        <s v="Online by adeel to IIL for ERW pipe 4&quot; Dia"/>
        <s v="Online by adeel to Ayaz ur Rehman for Water proofing for DHL office"/>
        <s v="Online by adeel to VOLDAM for exhaust fan 8&quot; Dia for DHL Office"/>
        <s v="Online by Bilal bhai to faheem"/>
        <s v="Online by adeel to Owais ul islam for Sana Safina insulation"/>
        <s v="Given to Kousar Maasi (recommend by Nadeem bhai)"/>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Received advance from IK in DHL (rec Meezan chq # A-94402495 given to ST brothers care off fakhri brothers)"/>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0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13"/>
    <m/>
    <m/>
    <n v="1500000"/>
    <n v="-1500000"/>
    <s v="Material purchased by BH and charge to sami acc"/>
  </r>
  <r>
    <x v="1217"/>
    <x v="129"/>
    <x v="22"/>
    <s v="2591"/>
    <n v="12000"/>
    <m/>
    <n v="12000"/>
    <m/>
  </r>
  <r>
    <x v="1217"/>
    <x v="105"/>
    <x v="32"/>
    <m/>
    <m/>
    <n v="403164"/>
    <n v="-403164"/>
    <s v="Adjusted"/>
  </r>
  <r>
    <x v="1217"/>
    <x v="105"/>
    <x v="31"/>
    <m/>
    <m/>
    <n v="530000"/>
    <n v="-530000"/>
    <s v="Adjusted"/>
  </r>
  <r>
    <x v="1217"/>
    <x v="105"/>
    <x v="30"/>
    <m/>
    <m/>
    <n v="394000"/>
    <n v="-394000"/>
    <s v="Adjusted"/>
  </r>
  <r>
    <x v="1217"/>
    <x v="0"/>
    <x v="2"/>
    <m/>
    <n v="17519"/>
    <m/>
    <n v="17519"/>
    <m/>
  </r>
  <r>
    <x v="1218"/>
    <x v="122"/>
    <x v="20"/>
    <s v="181"/>
    <n v="339606"/>
    <m/>
    <n v="339606"/>
    <m/>
  </r>
  <r>
    <x v="1219"/>
    <x v="122"/>
    <x v="3"/>
    <s v="5344"/>
    <n v="2106"/>
    <m/>
    <n v="2106"/>
    <m/>
  </r>
  <r>
    <x v="1220"/>
    <x v="107"/>
    <x v="3"/>
    <s v="5401"/>
    <n v="4678"/>
    <m/>
    <n v="4678"/>
    <m/>
  </r>
  <r>
    <x v="1221"/>
    <x v="102"/>
    <x v="0"/>
    <m/>
    <m/>
    <n v="135900"/>
    <n v="-135900"/>
    <s v="Cash from al madian = 275000"/>
  </r>
  <r>
    <x v="1221"/>
    <x v="105"/>
    <x v="0"/>
    <m/>
    <m/>
    <n v="48390"/>
    <n v="-48390"/>
    <m/>
  </r>
  <r>
    <x v="1221"/>
    <x v="123"/>
    <x v="0"/>
    <m/>
    <m/>
    <n v="90710"/>
    <n v="-90710"/>
    <m/>
  </r>
  <r>
    <x v="1222"/>
    <x v="102"/>
    <x v="4"/>
    <m/>
    <m/>
    <n v="90000"/>
    <n v="-90000"/>
    <s v="Rec from NEC in acc of Engro"/>
  </r>
  <r>
    <x v="1222"/>
    <x v="122"/>
    <x v="4"/>
    <m/>
    <m/>
    <n v="10000"/>
    <n v="-10000"/>
    <m/>
  </r>
  <r>
    <x v="1222"/>
    <x v="127"/>
    <x v="4"/>
    <m/>
    <m/>
    <n v="200000"/>
    <n v="-200000"/>
    <m/>
  </r>
  <r>
    <x v="1222"/>
    <x v="129"/>
    <x v="16"/>
    <s v="14918"/>
    <n v="17185"/>
    <m/>
    <n v="17185"/>
    <m/>
  </r>
  <r>
    <x v="1223"/>
    <x v="108"/>
    <x v="3"/>
    <s v="5550"/>
    <n v="14301"/>
    <m/>
    <n v="14301"/>
    <m/>
  </r>
  <r>
    <x v="1223"/>
    <x v="123"/>
    <x v="20"/>
    <s v="182"/>
    <n v="600551"/>
    <m/>
    <n v="600551"/>
    <m/>
  </r>
  <r>
    <x v="1223"/>
    <x v="123"/>
    <x v="4"/>
    <s v="5201"/>
    <n v="18500"/>
    <m/>
    <n v="18500"/>
    <m/>
  </r>
  <r>
    <x v="1224"/>
    <x v="123"/>
    <x v="3"/>
    <s v="5594"/>
    <n v="2016"/>
    <m/>
    <n v="2016"/>
    <m/>
  </r>
  <r>
    <x v="1224"/>
    <x v="105"/>
    <x v="33"/>
    <m/>
    <n v="320000"/>
    <m/>
    <n v="320000"/>
    <m/>
  </r>
  <r>
    <x v="1224"/>
    <x v="115"/>
    <x v="33"/>
    <m/>
    <n v="62000"/>
    <m/>
    <n v="62000"/>
    <m/>
  </r>
  <r>
    <x v="1224"/>
    <x v="125"/>
    <x v="33"/>
    <m/>
    <n v="83000"/>
    <m/>
    <n v="83000"/>
    <m/>
  </r>
  <r>
    <x v="1224"/>
    <x v="102"/>
    <x v="33"/>
    <m/>
    <n v="21000"/>
    <m/>
    <n v="21000"/>
    <m/>
  </r>
  <r>
    <x v="1224"/>
    <x v="127"/>
    <x v="33"/>
    <m/>
    <n v="40000"/>
    <m/>
    <n v="40000"/>
    <m/>
  </r>
  <r>
    <x v="1224"/>
    <x v="123"/>
    <x v="20"/>
    <m/>
    <m/>
    <n v="500000"/>
    <n v="-500000"/>
    <s v="Sheet adjust from Al madina steel = 500,000"/>
  </r>
  <r>
    <x v="1225"/>
    <x v="128"/>
    <x v="16"/>
    <s v="14956"/>
    <n v="133650"/>
    <m/>
    <n v="133650"/>
    <m/>
  </r>
  <r>
    <x v="1225"/>
    <x v="129"/>
    <x v="16"/>
    <s v="14957"/>
    <n v="7632"/>
    <m/>
    <n v="7632"/>
    <m/>
  </r>
  <r>
    <x v="1225"/>
    <x v="102"/>
    <x v="16"/>
    <s v="14951"/>
    <n v="3412"/>
    <m/>
    <n v="3412"/>
    <m/>
  </r>
  <r>
    <x v="1226"/>
    <x v="123"/>
    <x v="20"/>
    <s v="183"/>
    <n v="33474"/>
    <m/>
    <n v="33474"/>
    <m/>
  </r>
  <r>
    <x v="1226"/>
    <x v="123"/>
    <x v="4"/>
    <s v="5212"/>
    <n v="18500"/>
    <m/>
    <n v="18500"/>
    <m/>
  </r>
  <r>
    <x v="1227"/>
    <x v="107"/>
    <x v="15"/>
    <m/>
    <m/>
    <n v="250000"/>
    <n v="-250000"/>
    <s v="Online to raees brother Total amount is 500,000 (Online by al madina)"/>
  </r>
  <r>
    <x v="1227"/>
    <x v="130"/>
    <x v="15"/>
    <m/>
    <m/>
    <n v="250000"/>
    <n v="-250000"/>
    <m/>
  </r>
  <r>
    <x v="1228"/>
    <x v="102"/>
    <x v="20"/>
    <m/>
    <m/>
    <n v="250000"/>
    <n v="-250000"/>
    <s v="Sheet adjust from Al madina steel = 500,000"/>
  </r>
  <r>
    <x v="1228"/>
    <x v="122"/>
    <x v="20"/>
    <m/>
    <m/>
    <n v="250000"/>
    <n v="-250000"/>
    <m/>
  </r>
  <r>
    <x v="1228"/>
    <x v="123"/>
    <x v="4"/>
    <s v="5225"/>
    <n v="20211"/>
    <m/>
    <n v="20211"/>
    <m/>
  </r>
  <r>
    <x v="1229"/>
    <x v="128"/>
    <x v="3"/>
    <s v="5887"/>
    <n v="1008"/>
    <m/>
    <n v="1008"/>
    <m/>
  </r>
  <r>
    <x v="1229"/>
    <x v="102"/>
    <x v="22"/>
    <s v="55449"/>
    <n v="78900"/>
    <m/>
    <n v="78900"/>
    <m/>
  </r>
  <r>
    <x v="1229"/>
    <x v="128"/>
    <x v="13"/>
    <m/>
    <m/>
    <n v="300000"/>
    <n v="-300000"/>
    <s v="Sheet hawala to Sami ducting (from Al madina)"/>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8"/>
    <x v="3"/>
    <m/>
    <m/>
    <n v="387"/>
    <n v="-387"/>
    <m/>
  </r>
  <r>
    <x v="1230"/>
    <x v="128"/>
    <x v="16"/>
    <s v="15056"/>
    <n v="90306"/>
    <m/>
    <n v="90306"/>
    <m/>
  </r>
  <r>
    <x v="1231"/>
    <x v="130"/>
    <x v="34"/>
    <s v="1435"/>
    <n v="85478"/>
    <m/>
    <n v="85478"/>
    <m/>
  </r>
  <r>
    <x v="1232"/>
    <x v="130"/>
    <x v="22"/>
    <s v="55457"/>
    <n v="18639"/>
    <m/>
    <n v="18639"/>
    <m/>
  </r>
  <r>
    <x v="1233"/>
    <x v="126"/>
    <x v="35"/>
    <s v="234"/>
    <n v="392048"/>
    <m/>
    <n v="392048"/>
    <m/>
  </r>
  <r>
    <x v="1234"/>
    <x v="128"/>
    <x v="13"/>
    <m/>
    <m/>
    <n v="500000"/>
    <n v="-500000"/>
    <s v="Sheet hawala to Sami ducting (from Al madina)"/>
  </r>
  <r>
    <x v="1234"/>
    <x v="130"/>
    <x v="20"/>
    <s v="184"/>
    <n v="69112"/>
    <m/>
    <n v="69112"/>
    <m/>
  </r>
  <r>
    <x v="1234"/>
    <x v="123"/>
    <x v="4"/>
    <s v="21118"/>
    <n v="130000"/>
    <m/>
    <n v="130000"/>
    <m/>
  </r>
  <r>
    <x v="1235"/>
    <x v="128"/>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1"/>
    <x v="14"/>
    <m/>
    <m/>
    <n v="197307"/>
    <n v="-197307"/>
    <s v="Online by al madina total amt = 500,000"/>
  </r>
  <r>
    <x v="1236"/>
    <x v="102"/>
    <x v="14"/>
    <m/>
    <m/>
    <n v="43808"/>
    <n v="-43808"/>
    <m/>
  </r>
  <r>
    <x v="1236"/>
    <x v="108"/>
    <x v="14"/>
    <m/>
    <m/>
    <n v="203105"/>
    <n v="-203105"/>
    <m/>
  </r>
  <r>
    <x v="1236"/>
    <x v="126"/>
    <x v="14"/>
    <m/>
    <m/>
    <n v="49280"/>
    <n v="-49280"/>
    <m/>
  </r>
  <r>
    <x v="1236"/>
    <x v="132"/>
    <x v="14"/>
    <m/>
    <m/>
    <n v="6500"/>
    <n v="-6500"/>
    <m/>
  </r>
  <r>
    <x v="1237"/>
    <x v="98"/>
    <x v="16"/>
    <m/>
    <m/>
    <n v="100000"/>
    <n v="-100000"/>
    <s v="Online by Al madina steel = 300,000"/>
  </r>
  <r>
    <x v="1237"/>
    <x v="128"/>
    <x v="16"/>
    <m/>
    <m/>
    <n v="200000"/>
    <n v="-200000"/>
    <m/>
  </r>
  <r>
    <x v="1237"/>
    <x v="123"/>
    <x v="20"/>
    <s v="185"/>
    <n v="261620"/>
    <m/>
    <n v="261620"/>
    <m/>
  </r>
  <r>
    <x v="1237"/>
    <x v="77"/>
    <x v="20"/>
    <s v="186"/>
    <n v="255098"/>
    <m/>
    <n v="255098"/>
    <m/>
  </r>
  <r>
    <x v="1237"/>
    <x v="133"/>
    <x v="20"/>
    <s v="187"/>
    <n v="195823"/>
    <m/>
    <n v="195823"/>
    <m/>
  </r>
  <r>
    <x v="1237"/>
    <x v="102"/>
    <x v="22"/>
    <s v="2671"/>
    <n v="746304"/>
    <m/>
    <n v="746304"/>
    <m/>
  </r>
  <r>
    <x v="1238"/>
    <x v="130"/>
    <x v="30"/>
    <m/>
    <m/>
    <n v="500000"/>
    <n v="-500000"/>
    <s v="Online to Khalid najmi in CIT Bank deal (online by al madina)"/>
  </r>
  <r>
    <x v="1239"/>
    <x v="130"/>
    <x v="16"/>
    <n v="15113"/>
    <n v="58320"/>
    <m/>
    <n v="58320"/>
    <m/>
  </r>
  <r>
    <x v="1239"/>
    <x v="132"/>
    <x v="16"/>
    <n v="15114"/>
    <n v="3240"/>
    <m/>
    <n v="3240"/>
    <m/>
  </r>
  <r>
    <x v="1239"/>
    <x v="130"/>
    <x v="16"/>
    <n v="15117"/>
    <n v="2340"/>
    <m/>
    <n v="2340"/>
    <m/>
  </r>
  <r>
    <x v="1239"/>
    <x v="132"/>
    <x v="16"/>
    <s v="15128"/>
    <n v="6480"/>
    <m/>
    <n v="6480"/>
    <m/>
  </r>
  <r>
    <x v="1240"/>
    <x v="134"/>
    <x v="3"/>
    <s v="060"/>
    <n v="28585"/>
    <m/>
    <n v="28585"/>
    <m/>
  </r>
  <r>
    <x v="1240"/>
    <x v="102"/>
    <x v="4"/>
    <s v="5261"/>
    <n v="27284"/>
    <m/>
    <n v="27284"/>
    <m/>
  </r>
  <r>
    <x v="1241"/>
    <x v="130"/>
    <x v="22"/>
    <m/>
    <m/>
    <n v="1000000"/>
    <n v="-1000000"/>
    <s v="advance given for XLPE insulation deal (chq from adeel chq amt = 1500,000)"/>
  </r>
  <r>
    <x v="1241"/>
    <x v="132"/>
    <x v="22"/>
    <m/>
    <m/>
    <n v="500000"/>
    <n v="-500000"/>
    <s v="advance given for Fire Equipment deal (chq from adeel chq amt = 1500,000)"/>
  </r>
  <r>
    <x v="1241"/>
    <x v="77"/>
    <x v="20"/>
    <m/>
    <m/>
    <n v="255098"/>
    <n v="-255098"/>
    <s v="Sheet to Noman engr (by al madina steel) total amt = 1,175,000"/>
  </r>
  <r>
    <x v="1241"/>
    <x v="102"/>
    <x v="20"/>
    <m/>
    <m/>
    <n v="24451"/>
    <n v="-24451"/>
    <m/>
  </r>
  <r>
    <x v="1241"/>
    <x v="122"/>
    <x v="20"/>
    <m/>
    <m/>
    <n v="37853"/>
    <n v="-37853"/>
    <m/>
  </r>
  <r>
    <x v="1241"/>
    <x v="123"/>
    <x v="20"/>
    <m/>
    <m/>
    <n v="261620"/>
    <n v="-261620"/>
    <m/>
  </r>
  <r>
    <x v="1241"/>
    <x v="130"/>
    <x v="20"/>
    <m/>
    <m/>
    <n v="69112"/>
    <n v="-69112"/>
    <m/>
  </r>
  <r>
    <x v="1241"/>
    <x v="133"/>
    <x v="20"/>
    <m/>
    <m/>
    <n v="195823"/>
    <n v="-195823"/>
    <m/>
  </r>
  <r>
    <x v="1241"/>
    <x v="130"/>
    <x v="20"/>
    <m/>
    <m/>
    <n v="331043"/>
    <n v="-331043"/>
    <m/>
  </r>
  <r>
    <x v="1242"/>
    <x v="123"/>
    <x v="20"/>
    <m/>
    <m/>
    <n v="235968"/>
    <n v="-235968"/>
    <s v="Sheet to Noman ducting (by adeel) amt = 949640"/>
  </r>
  <r>
    <x v="1242"/>
    <x v="130"/>
    <x v="20"/>
    <m/>
    <m/>
    <n v="319738"/>
    <n v="-319738"/>
    <m/>
  </r>
  <r>
    <x v="1242"/>
    <x v="135"/>
    <x v="20"/>
    <m/>
    <m/>
    <n v="120070"/>
    <n v="-120070"/>
    <m/>
  </r>
  <r>
    <x v="1242"/>
    <x v="136"/>
    <x v="20"/>
    <m/>
    <m/>
    <n v="260520"/>
    <n v="-260520"/>
    <m/>
  </r>
  <r>
    <x v="1242"/>
    <x v="123"/>
    <x v="20"/>
    <m/>
    <m/>
    <n v="13344"/>
    <n v="-13344"/>
    <m/>
  </r>
  <r>
    <x v="1243"/>
    <x v="123"/>
    <x v="20"/>
    <s v="188"/>
    <n v="235968"/>
    <m/>
    <n v="235968"/>
    <m/>
  </r>
  <r>
    <x v="1243"/>
    <x v="137"/>
    <x v="22"/>
    <s v="55517"/>
    <n v="48550"/>
    <m/>
    <n v="48550"/>
    <m/>
  </r>
  <r>
    <x v="1243"/>
    <x v="128"/>
    <x v="3"/>
    <s v="112"/>
    <n v="14272"/>
    <m/>
    <n v="14272"/>
    <m/>
  </r>
  <r>
    <x v="1243"/>
    <x v="132"/>
    <x v="16"/>
    <s v="15176"/>
    <n v="35776"/>
    <m/>
    <n v="35776"/>
    <m/>
  </r>
  <r>
    <x v="1243"/>
    <x v="134"/>
    <x v="16"/>
    <s v="15177"/>
    <n v="57150"/>
    <m/>
    <n v="57150"/>
    <m/>
  </r>
  <r>
    <x v="1243"/>
    <x v="135"/>
    <x v="16"/>
    <s v="15178"/>
    <n v="92800"/>
    <m/>
    <n v="92800"/>
    <m/>
  </r>
  <r>
    <x v="1243"/>
    <x v="135"/>
    <x v="16"/>
    <s v="15179"/>
    <n v="57664"/>
    <m/>
    <n v="57664"/>
    <m/>
  </r>
  <r>
    <x v="1243"/>
    <x v="135"/>
    <x v="16"/>
    <s v="15180"/>
    <n v="89600"/>
    <m/>
    <n v="89600"/>
    <m/>
  </r>
  <r>
    <x v="1243"/>
    <x v="130"/>
    <x v="16"/>
    <s v="15181"/>
    <n v="16320"/>
    <m/>
    <n v="16320"/>
    <m/>
  </r>
  <r>
    <x v="1243"/>
    <x v="130"/>
    <x v="16"/>
    <s v="15183"/>
    <n v="1650"/>
    <m/>
    <n v="1650"/>
    <m/>
  </r>
  <r>
    <x v="1243"/>
    <x v="133"/>
    <x v="16"/>
    <s v="15182"/>
    <n v="17915"/>
    <m/>
    <n v="17915"/>
    <m/>
  </r>
  <r>
    <x v="1244"/>
    <x v="135"/>
    <x v="16"/>
    <s v="15226"/>
    <n v="9000"/>
    <m/>
    <n v="9000"/>
    <m/>
  </r>
  <r>
    <x v="1244"/>
    <x v="130"/>
    <x v="16"/>
    <s v="15231"/>
    <n v="83430"/>
    <n v="0"/>
    <n v="83430"/>
    <m/>
  </r>
  <r>
    <x v="1244"/>
    <x v="134"/>
    <x v="16"/>
    <s v="15239"/>
    <n v="1620"/>
    <m/>
    <n v="1620"/>
    <m/>
  </r>
  <r>
    <x v="1244"/>
    <x v="130"/>
    <x v="16"/>
    <s v="15244"/>
    <n v="14580"/>
    <m/>
    <n v="14580"/>
    <m/>
  </r>
  <r>
    <x v="1245"/>
    <x v="135"/>
    <x v="20"/>
    <s v="189"/>
    <n v="120070"/>
    <m/>
    <n v="120070"/>
    <m/>
  </r>
  <r>
    <x v="1245"/>
    <x v="136"/>
    <x v="20"/>
    <s v="190"/>
    <n v="260520"/>
    <m/>
    <n v="260520"/>
    <m/>
  </r>
  <r>
    <x v="1245"/>
    <x v="131"/>
    <x v="3"/>
    <s v="0134"/>
    <n v="25073"/>
    <m/>
    <n v="25073"/>
    <m/>
  </r>
  <r>
    <x v="1246"/>
    <x v="130"/>
    <x v="20"/>
    <s v="191"/>
    <n v="650781"/>
    <m/>
    <n v="650781"/>
    <m/>
  </r>
  <r>
    <x v="1246"/>
    <x v="134"/>
    <x v="3"/>
    <s v="0158"/>
    <n v="18909"/>
    <m/>
    <n v="18909"/>
    <m/>
  </r>
  <r>
    <x v="1246"/>
    <x v="133"/>
    <x v="34"/>
    <s v="1463"/>
    <n v="261774"/>
    <m/>
    <n v="261774"/>
    <m/>
  </r>
  <r>
    <x v="1246"/>
    <x v="126"/>
    <x v="14"/>
    <s v="1999"/>
    <n v="18100"/>
    <m/>
    <n v="18100"/>
    <m/>
  </r>
  <r>
    <x v="1246"/>
    <x v="134"/>
    <x v="4"/>
    <s v="5273"/>
    <n v="18620"/>
    <m/>
    <n v="18620"/>
    <m/>
  </r>
  <r>
    <x v="1247"/>
    <x v="132"/>
    <x v="22"/>
    <s v="55535"/>
    <n v="93974"/>
    <m/>
    <n v="93974"/>
    <m/>
  </r>
  <r>
    <x v="1247"/>
    <x v="107"/>
    <x v="24"/>
    <m/>
    <m/>
    <n v="1000000"/>
    <n v="-1000000"/>
    <s v="cash collect by farooq shah from al madina"/>
  </r>
  <r>
    <x v="1248"/>
    <x v="132"/>
    <x v="22"/>
    <s v="55546"/>
    <n v="844000"/>
    <m/>
    <n v="844000"/>
    <m/>
  </r>
  <r>
    <x v="1248"/>
    <x v="130"/>
    <x v="22"/>
    <s v="55547"/>
    <n v="698035"/>
    <m/>
    <n v="698035"/>
    <m/>
  </r>
  <r>
    <x v="1248"/>
    <x v="128"/>
    <x v="22"/>
    <s v="55548"/>
    <n v="2480"/>
    <m/>
    <n v="2480"/>
    <m/>
  </r>
  <r>
    <x v="1248"/>
    <x v="126"/>
    <x v="35"/>
    <s v="267"/>
    <n v="92489"/>
    <m/>
    <n v="92489"/>
    <m/>
  </r>
  <r>
    <x v="1244"/>
    <x v="132"/>
    <x v="22"/>
    <s v="55555"/>
    <n v="36271"/>
    <m/>
    <n v="36271"/>
    <m/>
  </r>
  <r>
    <x v="1249"/>
    <x v="134"/>
    <x v="4"/>
    <s v="5282"/>
    <n v="8020"/>
    <m/>
    <n v="8020"/>
    <m/>
  </r>
  <r>
    <x v="1249"/>
    <x v="130"/>
    <x v="20"/>
    <s v="192"/>
    <n v="513493"/>
    <m/>
    <n v="513493"/>
    <m/>
  </r>
  <r>
    <x v="1249"/>
    <x v="126"/>
    <x v="20"/>
    <s v="193"/>
    <n v="51131"/>
    <m/>
    <n v="51131"/>
    <m/>
  </r>
  <r>
    <x v="1250"/>
    <x v="126"/>
    <x v="3"/>
    <s v="271"/>
    <n v="3196"/>
    <m/>
    <n v="3196"/>
    <m/>
  </r>
  <r>
    <x v="1250"/>
    <x v="102"/>
    <x v="22"/>
    <s v="2674"/>
    <n v="544180"/>
    <m/>
    <n v="544180"/>
    <m/>
  </r>
  <r>
    <x v="1251"/>
    <x v="94"/>
    <x v="16"/>
    <m/>
    <m/>
    <n v="7360"/>
    <n v="-7360"/>
    <s v="Online to mungo (online by adeel) = 400,000"/>
  </r>
  <r>
    <x v="1251"/>
    <x v="95"/>
    <x v="16"/>
    <m/>
    <m/>
    <n v="13000"/>
    <n v="-13000"/>
    <m/>
  </r>
  <r>
    <x v="1251"/>
    <x v="98"/>
    <x v="16"/>
    <m/>
    <m/>
    <n v="5000"/>
    <n v="-5000"/>
    <m/>
  </r>
  <r>
    <x v="1251"/>
    <x v="128"/>
    <x v="16"/>
    <m/>
    <m/>
    <n v="23956"/>
    <n v="-23956"/>
    <m/>
  </r>
  <r>
    <x v="1251"/>
    <x v="102"/>
    <x v="16"/>
    <s v="4 lac"/>
    <m/>
    <n v="3412"/>
    <n v="-3412"/>
    <m/>
  </r>
  <r>
    <x v="1251"/>
    <x v="130"/>
    <x v="16"/>
    <m/>
    <m/>
    <n v="1604"/>
    <n v="-1604"/>
    <m/>
  </r>
  <r>
    <x v="1251"/>
    <x v="129"/>
    <x v="16"/>
    <m/>
    <m/>
    <n v="24817"/>
    <n v="-24817"/>
    <m/>
  </r>
  <r>
    <x v="1251"/>
    <x v="134"/>
    <x v="16"/>
    <m/>
    <m/>
    <n v="58770"/>
    <n v="-58770"/>
    <m/>
  </r>
  <r>
    <x v="1251"/>
    <x v="132"/>
    <x v="16"/>
    <m/>
    <m/>
    <n v="45496"/>
    <n v="-45496"/>
    <m/>
  </r>
  <r>
    <x v="1251"/>
    <x v="135"/>
    <x v="16"/>
    <m/>
    <m/>
    <n v="216585"/>
    <n v="-216585"/>
    <m/>
  </r>
  <r>
    <x v="1251"/>
    <x v="132"/>
    <x v="20"/>
    <m/>
    <m/>
    <n v="1147000"/>
    <n v="-1147000"/>
    <s v="sheet from al madina steel"/>
  </r>
  <r>
    <x v="1251"/>
    <x v="107"/>
    <x v="24"/>
    <s v="34"/>
    <n v="360485"/>
    <m/>
    <n v="360485"/>
    <m/>
  </r>
  <r>
    <x v="1251"/>
    <x v="133"/>
    <x v="34"/>
    <s v="1480"/>
    <n v="195070"/>
    <m/>
    <n v="195070"/>
    <m/>
  </r>
  <r>
    <x v="1251"/>
    <x v="123"/>
    <x v="4"/>
    <s v="5292"/>
    <n v="39000"/>
    <m/>
    <n v="39000"/>
    <m/>
  </r>
  <r>
    <x v="1251"/>
    <x v="128"/>
    <x v="4"/>
    <s v="5291"/>
    <n v="14000"/>
    <m/>
    <n v="14000"/>
    <m/>
  </r>
  <r>
    <x v="1252"/>
    <x v="126"/>
    <x v="35"/>
    <s v="266"/>
    <n v="82589"/>
    <m/>
    <n v="82589"/>
    <m/>
  </r>
  <r>
    <x v="1252"/>
    <x v="134"/>
    <x v="4"/>
    <s v="5298"/>
    <n v="10417"/>
    <m/>
    <n v="10417"/>
    <m/>
  </r>
  <r>
    <x v="1253"/>
    <x v="134"/>
    <x v="4"/>
    <s v="5301"/>
    <n v="49567"/>
    <m/>
    <n v="49567"/>
    <m/>
  </r>
  <r>
    <x v="1253"/>
    <x v="130"/>
    <x v="16"/>
    <s v="15283"/>
    <n v="18000"/>
    <m/>
    <n v="18000"/>
    <m/>
  </r>
  <r>
    <x v="1253"/>
    <x v="133"/>
    <x v="16"/>
    <s v="15285"/>
    <n v="44550"/>
    <m/>
    <n v="44550"/>
    <m/>
  </r>
  <r>
    <x v="1253"/>
    <x v="132"/>
    <x v="16"/>
    <s v="15286"/>
    <n v="264600"/>
    <m/>
    <n v="264600"/>
    <m/>
  </r>
  <r>
    <x v="1253"/>
    <x v="132"/>
    <x v="16"/>
    <s v="15288"/>
    <n v="5826"/>
    <m/>
    <n v="5826"/>
    <m/>
  </r>
  <r>
    <x v="1253"/>
    <x v="132"/>
    <x v="20"/>
    <s v="194"/>
    <n v="1294587"/>
    <m/>
    <n v="1294587"/>
    <m/>
  </r>
  <r>
    <x v="1253"/>
    <x v="126"/>
    <x v="14"/>
    <s v="2028"/>
    <n v="17000"/>
    <m/>
    <n v="17000"/>
    <m/>
  </r>
  <r>
    <x v="1253"/>
    <x v="130"/>
    <x v="22"/>
    <s v="55576"/>
    <n v="956275"/>
    <m/>
    <n v="956275"/>
    <m/>
  </r>
  <r>
    <x v="1253"/>
    <x v="130"/>
    <x v="22"/>
    <s v="55580"/>
    <n v="941875"/>
    <m/>
    <n v="941875"/>
    <m/>
  </r>
  <r>
    <x v="1254"/>
    <x v="107"/>
    <x v="24"/>
    <s v="36"/>
    <n v="882080"/>
    <m/>
    <n v="882080"/>
    <m/>
  </r>
  <r>
    <x v="1254"/>
    <x v="134"/>
    <x v="4"/>
    <s v="5306"/>
    <n v="77245"/>
    <m/>
    <n v="77245"/>
    <m/>
  </r>
  <r>
    <x v="1254"/>
    <x v="127"/>
    <x v="4"/>
    <s v="5305"/>
    <n v="18302"/>
    <m/>
    <n v="18302"/>
    <m/>
  </r>
  <r>
    <x v="1255"/>
    <x v="134"/>
    <x v="3"/>
    <s v="406"/>
    <n v="19037"/>
    <m/>
    <n v="19037"/>
    <m/>
  </r>
  <r>
    <x v="1256"/>
    <x v="130"/>
    <x v="20"/>
    <m/>
    <m/>
    <n v="600000"/>
    <n v="-600000"/>
    <s v="sheet from al madina steel"/>
  </r>
  <r>
    <x v="1256"/>
    <x v="135"/>
    <x v="16"/>
    <s v="15310"/>
    <n v="208230"/>
    <m/>
    <n v="208230"/>
    <m/>
  </r>
  <r>
    <x v="1256"/>
    <x v="132"/>
    <x v="16"/>
    <s v="15315"/>
    <n v="2340"/>
    <m/>
    <n v="2340"/>
    <m/>
  </r>
  <r>
    <x v="1256"/>
    <x v="104"/>
    <x v="16"/>
    <s v="15316"/>
    <n v="5650"/>
    <m/>
    <n v="5650"/>
    <m/>
  </r>
  <r>
    <x v="1256"/>
    <x v="130"/>
    <x v="22"/>
    <s v="55593"/>
    <n v="318500"/>
    <m/>
    <n v="318500"/>
    <m/>
  </r>
  <r>
    <x v="1256"/>
    <x v="128"/>
    <x v="22"/>
    <s v="55594"/>
    <n v="88000"/>
    <m/>
    <n v="88000"/>
    <m/>
  </r>
  <r>
    <x v="1257"/>
    <x v="126"/>
    <x v="3"/>
    <s v="447"/>
    <n v="5125"/>
    <m/>
    <n v="5125"/>
    <m/>
  </r>
  <r>
    <x v="1257"/>
    <x v="134"/>
    <x v="4"/>
    <s v="5313"/>
    <n v="40090"/>
    <m/>
    <n v="40090"/>
    <m/>
  </r>
  <r>
    <x v="1257"/>
    <x v="128"/>
    <x v="4"/>
    <s v="5314"/>
    <n v="10500"/>
    <m/>
    <n v="10500"/>
    <m/>
  </r>
  <r>
    <x v="1258"/>
    <x v="102"/>
    <x v="22"/>
    <m/>
    <m/>
    <n v="1000000"/>
    <n v="-1000000"/>
    <s v="From al madina"/>
  </r>
  <r>
    <x v="1258"/>
    <x v="130"/>
    <x v="22"/>
    <s v="55601"/>
    <n v="123955"/>
    <m/>
    <n v="123955"/>
    <m/>
  </r>
  <r>
    <x v="1258"/>
    <x v="134"/>
    <x v="22"/>
    <s v="55602"/>
    <n v="155480"/>
    <m/>
    <n v="155480"/>
    <m/>
  </r>
  <r>
    <x v="1258"/>
    <x v="134"/>
    <x v="4"/>
    <s v="5321"/>
    <n v="6935"/>
    <m/>
    <n v="6935"/>
    <m/>
  </r>
  <r>
    <x v="1258"/>
    <x v="134"/>
    <x v="4"/>
    <s v="5319"/>
    <n v="3990"/>
    <m/>
    <n v="3990"/>
    <m/>
  </r>
  <r>
    <x v="1259"/>
    <x v="130"/>
    <x v="22"/>
    <s v="55614"/>
    <n v="882480"/>
    <m/>
    <n v="882480"/>
    <m/>
  </r>
  <r>
    <x v="1259"/>
    <x v="132"/>
    <x v="22"/>
    <s v="55615"/>
    <n v="82637"/>
    <m/>
    <n v="82637"/>
    <m/>
  </r>
  <r>
    <x v="1259"/>
    <x v="133"/>
    <x v="22"/>
    <s v="55624"/>
    <n v="138240"/>
    <m/>
    <n v="138240"/>
    <m/>
  </r>
  <r>
    <x v="1259"/>
    <x v="107"/>
    <x v="24"/>
    <s v="36A"/>
    <n v="240205"/>
    <m/>
    <n v="240205"/>
    <m/>
  </r>
  <r>
    <x v="1260"/>
    <x v="129"/>
    <x v="20"/>
    <s v="195"/>
    <n v="398152"/>
    <m/>
    <n v="398152"/>
    <m/>
  </r>
  <r>
    <x v="1260"/>
    <x v="126"/>
    <x v="14"/>
    <s v="2038"/>
    <n v="32280"/>
    <m/>
    <n v="32280"/>
    <m/>
  </r>
  <r>
    <x v="1260"/>
    <x v="138"/>
    <x v="20"/>
    <s v="196"/>
    <n v="40000"/>
    <m/>
    <n v="40000"/>
    <m/>
  </r>
  <r>
    <x v="1260"/>
    <x v="126"/>
    <x v="20"/>
    <s v="197"/>
    <n v="129640"/>
    <m/>
    <n v="129640"/>
    <m/>
  </r>
  <r>
    <x v="1260"/>
    <x v="130"/>
    <x v="16"/>
    <s v="15346"/>
    <n v="54270"/>
    <m/>
    <n v="54270"/>
    <m/>
  </r>
  <r>
    <x v="1260"/>
    <x v="130"/>
    <x v="16"/>
    <s v="15347"/>
    <n v="1980"/>
    <m/>
    <n v="1980"/>
    <m/>
  </r>
  <r>
    <x v="1260"/>
    <x v="128"/>
    <x v="16"/>
    <s v="15348"/>
    <n v="999"/>
    <m/>
    <n v="999"/>
    <m/>
  </r>
  <r>
    <x v="1260"/>
    <x v="134"/>
    <x v="16"/>
    <s v="15360"/>
    <n v="32400"/>
    <m/>
    <n v="32400"/>
    <m/>
  </r>
  <r>
    <x v="1260"/>
    <x v="130"/>
    <x v="16"/>
    <s v="15363"/>
    <n v="6237"/>
    <m/>
    <n v="6237"/>
    <m/>
  </r>
  <r>
    <x v="1261"/>
    <x v="130"/>
    <x v="20"/>
    <s v="198"/>
    <n v="243283"/>
    <m/>
    <n v="243283"/>
    <m/>
  </r>
  <r>
    <x v="1261"/>
    <x v="134"/>
    <x v="4"/>
    <s v="5329"/>
    <n v="31061"/>
    <m/>
    <n v="31061"/>
    <m/>
  </r>
  <r>
    <x v="1261"/>
    <x v="128"/>
    <x v="4"/>
    <s v="5330"/>
    <n v="7000"/>
    <m/>
    <n v="7000"/>
    <m/>
  </r>
  <r>
    <x v="1262"/>
    <x v="129"/>
    <x v="16"/>
    <s v="15366"/>
    <n v="51300"/>
    <m/>
    <n v="51300"/>
    <m/>
  </r>
  <r>
    <x v="1262"/>
    <x v="95"/>
    <x v="20"/>
    <s v="199"/>
    <n v="10256"/>
    <m/>
    <n v="10256"/>
    <m/>
  </r>
  <r>
    <x v="1262"/>
    <x v="132"/>
    <x v="20"/>
    <s v="200"/>
    <n v="649354"/>
    <m/>
    <n v="649354"/>
    <m/>
  </r>
  <r>
    <x v="1262"/>
    <x v="123"/>
    <x v="20"/>
    <s v="201"/>
    <n v="19539"/>
    <m/>
    <n v="19539"/>
    <m/>
  </r>
  <r>
    <x v="1262"/>
    <x v="126"/>
    <x v="20"/>
    <s v="202"/>
    <n v="168385"/>
    <m/>
    <n v="168385"/>
    <m/>
  </r>
  <r>
    <x v="1262"/>
    <x v="132"/>
    <x v="20"/>
    <s v="203"/>
    <n v="170358"/>
    <m/>
    <n v="170358"/>
    <m/>
  </r>
  <r>
    <x v="1262"/>
    <x v="132"/>
    <x v="22"/>
    <s v="55639"/>
    <n v="192500"/>
    <m/>
    <n v="192500"/>
    <m/>
  </r>
  <r>
    <x v="1262"/>
    <x v="134"/>
    <x v="22"/>
    <s v="55640"/>
    <n v="86000"/>
    <m/>
    <n v="86000"/>
    <m/>
  </r>
  <r>
    <x v="1262"/>
    <x v="107"/>
    <x v="24"/>
    <s v="38A"/>
    <n v="240205"/>
    <m/>
    <n v="240205"/>
    <m/>
  </r>
  <r>
    <x v="1263"/>
    <x v="126"/>
    <x v="20"/>
    <m/>
    <m/>
    <n v="250000"/>
    <n v="-250000"/>
    <s v="Sheet to Noman engr (sheet from al madina) = 500,000"/>
  </r>
  <r>
    <x v="1263"/>
    <x v="129"/>
    <x v="20"/>
    <m/>
    <m/>
    <n v="250000"/>
    <n v="-250000"/>
    <m/>
  </r>
  <r>
    <x v="1263"/>
    <x v="90"/>
    <x v="16"/>
    <m/>
    <m/>
    <n v="16040"/>
    <n v="-16040"/>
    <s v="To Mungo (online by adeel) = 300,000"/>
  </r>
  <r>
    <x v="1263"/>
    <x v="102"/>
    <x v="16"/>
    <m/>
    <m/>
    <n v="8865"/>
    <n v="-8865"/>
    <m/>
  </r>
  <r>
    <x v="1263"/>
    <x v="104"/>
    <x v="16"/>
    <m/>
    <m/>
    <n v="5650"/>
    <n v="-5650"/>
    <m/>
  </r>
  <r>
    <x v="1263"/>
    <x v="124"/>
    <x v="16"/>
    <m/>
    <m/>
    <n v="54460"/>
    <n v="-54460"/>
    <m/>
  </r>
  <r>
    <x v="1263"/>
    <x v="128"/>
    <x v="16"/>
    <s v="3 lac"/>
    <m/>
    <n v="24884"/>
    <n v="-24884"/>
    <m/>
  </r>
  <r>
    <x v="1263"/>
    <x v="129"/>
    <x v="16"/>
    <m/>
    <m/>
    <n v="51300"/>
    <n v="-51300"/>
    <m/>
  </r>
  <r>
    <x v="1263"/>
    <x v="133"/>
    <x v="16"/>
    <m/>
    <m/>
    <n v="62465"/>
    <n v="-62465"/>
    <m/>
  </r>
  <r>
    <x v="1263"/>
    <x v="134"/>
    <x v="16"/>
    <m/>
    <m/>
    <n v="32400"/>
    <n v="-32400"/>
    <m/>
  </r>
  <r>
    <x v="1263"/>
    <x v="132"/>
    <x v="16"/>
    <m/>
    <m/>
    <n v="43936"/>
    <n v="-43936"/>
    <m/>
  </r>
  <r>
    <x v="1263"/>
    <x v="102"/>
    <x v="22"/>
    <m/>
    <m/>
    <n v="256037"/>
    <n v="-256037"/>
    <s v="Open cashed chq received from al madina steel (given to fakhri brothers) = 400,000"/>
  </r>
  <r>
    <x v="1263"/>
    <x v="108"/>
    <x v="22"/>
    <m/>
    <m/>
    <n v="31000"/>
    <n v="-31000"/>
    <m/>
  </r>
  <r>
    <x v="1263"/>
    <x v="115"/>
    <x v="22"/>
    <m/>
    <m/>
    <n v="33000"/>
    <n v="-33000"/>
    <m/>
  </r>
  <r>
    <x v="1263"/>
    <x v="109"/>
    <x v="22"/>
    <m/>
    <m/>
    <n v="27500"/>
    <n v="-27500"/>
    <m/>
  </r>
  <r>
    <x v="1263"/>
    <x v="125"/>
    <x v="22"/>
    <m/>
    <m/>
    <n v="38500"/>
    <n v="-38500"/>
    <m/>
  </r>
  <r>
    <x v="1263"/>
    <x v="129"/>
    <x v="22"/>
    <m/>
    <m/>
    <n v="12000"/>
    <n v="-12000"/>
    <m/>
  </r>
  <r>
    <x v="1263"/>
    <x v="105"/>
    <x v="22"/>
    <m/>
    <m/>
    <n v="1963"/>
    <n v="-1963"/>
    <m/>
  </r>
  <r>
    <x v="1263"/>
    <x v="105"/>
    <x v="22"/>
    <m/>
    <m/>
    <n v="167156"/>
    <n v="-167156"/>
    <s v="Open cashed chq received from al madina steel (given to fakhri brothers) = 680,000"/>
  </r>
  <r>
    <x v="1263"/>
    <x v="126"/>
    <x v="22"/>
    <m/>
    <m/>
    <n v="19000"/>
    <n v="-19000"/>
    <m/>
  </r>
  <r>
    <x v="1263"/>
    <x v="128"/>
    <x v="22"/>
    <m/>
    <m/>
    <n v="42703"/>
    <n v="-42703"/>
    <m/>
  </r>
  <r>
    <x v="1263"/>
    <x v="133"/>
    <x v="22"/>
    <m/>
    <m/>
    <n v="171005"/>
    <n v="-171005"/>
    <m/>
  </r>
  <r>
    <x v="1263"/>
    <x v="137"/>
    <x v="22"/>
    <m/>
    <m/>
    <n v="48550"/>
    <n v="-48550"/>
    <m/>
  </r>
  <r>
    <x v="1263"/>
    <x v="139"/>
    <x v="22"/>
    <m/>
    <m/>
    <n v="25000"/>
    <n v="-25000"/>
    <m/>
  </r>
  <r>
    <x v="1263"/>
    <x v="132"/>
    <x v="22"/>
    <m/>
    <m/>
    <n v="206586"/>
    <n v="-206586"/>
    <m/>
  </r>
  <r>
    <x v="1263"/>
    <x v="107"/>
    <x v="24"/>
    <m/>
    <m/>
    <n v="730000"/>
    <n v="-730000"/>
    <s v="Open cashed chq received from al madina steel (given to thumb intl)"/>
  </r>
  <r>
    <x v="1263"/>
    <x v="103"/>
    <x v="14"/>
    <m/>
    <m/>
    <n v="93755"/>
    <n v="-93755"/>
    <s v="Open cashed chq received from al madina steel (given to global) = 690,000"/>
  </r>
  <r>
    <x v="1263"/>
    <x v="124"/>
    <x v="14"/>
    <m/>
    <m/>
    <n v="45459"/>
    <n v="-45459"/>
    <m/>
  </r>
  <r>
    <x v="1263"/>
    <x v="105"/>
    <x v="14"/>
    <m/>
    <m/>
    <n v="306006"/>
    <n v="-306006"/>
    <m/>
  </r>
  <r>
    <x v="1263"/>
    <x v="107"/>
    <x v="14"/>
    <m/>
    <m/>
    <n v="32600"/>
    <n v="-32600"/>
    <m/>
  </r>
  <r>
    <x v="1263"/>
    <x v="98"/>
    <x v="14"/>
    <m/>
    <m/>
    <n v="33559"/>
    <n v="-33559"/>
    <m/>
  </r>
  <r>
    <x v="1263"/>
    <x v="112"/>
    <x v="14"/>
    <m/>
    <m/>
    <n v="43900"/>
    <n v="-43900"/>
    <m/>
  </r>
  <r>
    <x v="1263"/>
    <x v="126"/>
    <x v="14"/>
    <m/>
    <m/>
    <n v="105607"/>
    <n v="-105607"/>
    <m/>
  </r>
  <r>
    <x v="1263"/>
    <x v="91"/>
    <x v="14"/>
    <m/>
    <m/>
    <n v="29114"/>
    <n v="-29114"/>
    <m/>
  </r>
  <r>
    <x v="1263"/>
    <x v="107"/>
    <x v="24"/>
    <s v="40A"/>
    <n v="358785"/>
    <m/>
    <n v="358785"/>
    <m/>
  </r>
  <r>
    <x v="1263"/>
    <x v="130"/>
    <x v="15"/>
    <m/>
    <m/>
    <n v="250000"/>
    <n v="-250000"/>
    <s v="MCB chq 1973738927"/>
  </r>
  <r>
    <x v="1263"/>
    <x v="130"/>
    <x v="15"/>
    <s v="793"/>
    <n v="675914"/>
    <m/>
    <n v="675914"/>
    <m/>
  </r>
  <r>
    <x v="1263"/>
    <x v="130"/>
    <x v="34"/>
    <s v="1497"/>
    <n v="322825"/>
    <m/>
    <n v="322825"/>
    <m/>
  </r>
  <r>
    <x v="1263"/>
    <x v="130"/>
    <x v="34"/>
    <s v="1498"/>
    <n v="45600"/>
    <m/>
    <n v="45600"/>
    <m/>
  </r>
  <r>
    <x v="1263"/>
    <x v="128"/>
    <x v="4"/>
    <s v="5334"/>
    <n v="24417"/>
    <m/>
    <n v="24417"/>
    <m/>
  </r>
  <r>
    <x v="1264"/>
    <x v="134"/>
    <x v="4"/>
    <s v="5344"/>
    <n v="36000"/>
    <m/>
    <n v="36000"/>
    <m/>
  </r>
  <r>
    <x v="1263"/>
    <x v="134"/>
    <x v="4"/>
    <s v="5335"/>
    <n v="10500"/>
    <m/>
    <n v="10500"/>
    <m/>
  </r>
  <r>
    <x v="1265"/>
    <x v="128"/>
    <x v="4"/>
    <s v="4341"/>
    <n v="15438"/>
    <m/>
    <n v="15438"/>
    <m/>
  </r>
  <r>
    <x v="1265"/>
    <x v="126"/>
    <x v="9"/>
    <m/>
    <n v="67300"/>
    <m/>
    <n v="67300"/>
    <m/>
  </r>
  <r>
    <x v="1265"/>
    <x v="134"/>
    <x v="22"/>
    <s v="55662"/>
    <n v="42900"/>
    <m/>
    <n v="42900"/>
    <m/>
  </r>
  <r>
    <x v="1265"/>
    <x v="128"/>
    <x v="16"/>
    <s v="15407"/>
    <n v="17900"/>
    <m/>
    <n v="17900"/>
    <m/>
  </r>
  <r>
    <x v="1265"/>
    <x v="140"/>
    <x v="16"/>
    <s v="15411"/>
    <n v="121500"/>
    <m/>
    <n v="121500"/>
    <m/>
  </r>
  <r>
    <x v="1265"/>
    <x v="124"/>
    <x v="16"/>
    <s v="15413"/>
    <n v="54460"/>
    <m/>
    <n v="54460"/>
    <m/>
  </r>
  <r>
    <x v="1265"/>
    <x v="128"/>
    <x v="16"/>
    <s v="15414"/>
    <n v="3150"/>
    <m/>
    <n v="3150"/>
    <m/>
  </r>
  <r>
    <x v="1265"/>
    <x v="139"/>
    <x v="20"/>
    <s v="204"/>
    <n v="20550"/>
    <m/>
    <n v="20550"/>
    <m/>
  </r>
  <r>
    <x v="1265"/>
    <x v="130"/>
    <x v="20"/>
    <s v="205"/>
    <n v="12179"/>
    <m/>
    <n v="12179"/>
    <m/>
  </r>
  <r>
    <x v="1265"/>
    <x v="132"/>
    <x v="20"/>
    <s v="206"/>
    <n v="309747"/>
    <m/>
    <n v="309747"/>
    <m/>
  </r>
  <r>
    <x v="1266"/>
    <x v="129"/>
    <x v="20"/>
    <s v="207"/>
    <n v="273498"/>
    <m/>
    <n v="273498"/>
    <m/>
  </r>
  <r>
    <x v="1266"/>
    <x v="137"/>
    <x v="20"/>
    <s v="208"/>
    <n v="15601"/>
    <m/>
    <n v="15601"/>
    <m/>
  </r>
  <r>
    <x v="1266"/>
    <x v="126"/>
    <x v="22"/>
    <s v="55666"/>
    <n v="19000"/>
    <m/>
    <n v="19000"/>
    <m/>
  </r>
  <r>
    <x v="1266"/>
    <x v="94"/>
    <x v="9"/>
    <m/>
    <m/>
    <n v="15600"/>
    <n v="-15600"/>
    <s v="Online by adeel to Zafar grills  = 200,000"/>
  </r>
  <r>
    <x v="1266"/>
    <x v="113"/>
    <x v="9"/>
    <m/>
    <m/>
    <n v="4500"/>
    <n v="-4500"/>
    <m/>
  </r>
  <r>
    <x v="1266"/>
    <x v="108"/>
    <x v="9"/>
    <m/>
    <m/>
    <n v="86852"/>
    <n v="-86852"/>
    <m/>
  </r>
  <r>
    <x v="1266"/>
    <x v="115"/>
    <x v="9"/>
    <m/>
    <m/>
    <n v="33900"/>
    <n v="-33900"/>
    <m/>
  </r>
  <r>
    <x v="1266"/>
    <x v="98"/>
    <x v="9"/>
    <m/>
    <m/>
    <n v="29000"/>
    <n v="-29000"/>
    <m/>
  </r>
  <r>
    <x v="1266"/>
    <x v="122"/>
    <x v="9"/>
    <m/>
    <m/>
    <n v="30148"/>
    <n v="-30148"/>
    <m/>
  </r>
  <r>
    <x v="1266"/>
    <x v="133"/>
    <x v="22"/>
    <m/>
    <n v="515900"/>
    <m/>
    <n v="515900"/>
    <s v="GST invoice in the name of IK Associates"/>
  </r>
  <r>
    <x v="1267"/>
    <x v="128"/>
    <x v="16"/>
    <s v="15433"/>
    <n v="2835"/>
    <m/>
    <n v="2835"/>
    <m/>
  </r>
  <r>
    <x v="1268"/>
    <x v="133"/>
    <x v="22"/>
    <s v="55672"/>
    <n v="32765"/>
    <m/>
    <n v="32765"/>
    <m/>
  </r>
  <r>
    <x v="1268"/>
    <x v="134"/>
    <x v="22"/>
    <s v="55673"/>
    <n v="28995"/>
    <m/>
    <n v="28995"/>
    <m/>
  </r>
  <r>
    <x v="1268"/>
    <x v="128"/>
    <x v="13"/>
    <m/>
    <n v="1772879"/>
    <m/>
    <n v="1772879"/>
    <m/>
  </r>
  <r>
    <x v="1268"/>
    <x v="124"/>
    <x v="20"/>
    <s v="209"/>
    <n v="170080"/>
    <m/>
    <n v="170080"/>
    <m/>
  </r>
  <r>
    <x v="1268"/>
    <x v="126"/>
    <x v="20"/>
    <s v="210"/>
    <n v="14563"/>
    <m/>
    <n v="14563"/>
    <m/>
  </r>
  <r>
    <x v="1268"/>
    <x v="132"/>
    <x v="20"/>
    <s v="211"/>
    <n v="85207"/>
    <m/>
    <n v="85207"/>
    <m/>
  </r>
  <r>
    <x v="1269"/>
    <x v="102"/>
    <x v="4"/>
    <s v="5350"/>
    <n v="2100"/>
    <m/>
    <n v="2100"/>
    <m/>
  </r>
  <r>
    <x v="1269"/>
    <x v="134"/>
    <x v="22"/>
    <s v="55685"/>
    <n v="121000"/>
    <m/>
    <n v="121000"/>
    <m/>
  </r>
  <r>
    <x v="1269"/>
    <x v="139"/>
    <x v="22"/>
    <s v="55686"/>
    <n v="25000"/>
    <m/>
    <n v="25000"/>
    <m/>
  </r>
  <r>
    <x v="1269"/>
    <x v="130"/>
    <x v="34"/>
    <s v="1512"/>
    <n v="213200"/>
    <m/>
    <n v="213200"/>
    <m/>
  </r>
  <r>
    <x v="1269"/>
    <x v="132"/>
    <x v="16"/>
    <s v="15443"/>
    <n v="44550"/>
    <m/>
    <n v="44550"/>
    <m/>
  </r>
  <r>
    <x v="1269"/>
    <x v="102"/>
    <x v="16"/>
    <s v="15444"/>
    <n v="8865"/>
    <m/>
    <n v="8865"/>
    <m/>
  </r>
  <r>
    <x v="1270"/>
    <x v="132"/>
    <x v="16"/>
    <s v="15454"/>
    <n v="23425"/>
    <m/>
    <n v="23425"/>
    <m/>
  </r>
  <r>
    <x v="1270"/>
    <x v="132"/>
    <x v="20"/>
    <s v="212"/>
    <n v="205587"/>
    <m/>
    <n v="205587"/>
    <m/>
  </r>
  <r>
    <x v="1271"/>
    <x v="91"/>
    <x v="4"/>
    <m/>
    <m/>
    <n v="3390"/>
    <n v="-3390"/>
    <s v="Received Advance payment from IK HBL CHQ # 10001980 = 597,014"/>
  </r>
  <r>
    <x v="1271"/>
    <x v="102"/>
    <x v="4"/>
    <m/>
    <m/>
    <n v="31324"/>
    <n v="-31324"/>
    <m/>
  </r>
  <r>
    <x v="1271"/>
    <x v="122"/>
    <x v="4"/>
    <m/>
    <m/>
    <n v="8000"/>
    <n v="-8000"/>
    <m/>
  </r>
  <r>
    <x v="1271"/>
    <x v="123"/>
    <x v="4"/>
    <m/>
    <m/>
    <n v="351969"/>
    <n v="-351969"/>
    <m/>
  </r>
  <r>
    <x v="1271"/>
    <x v="125"/>
    <x v="4"/>
    <m/>
    <m/>
    <n v="14000"/>
    <n v="-14000"/>
    <m/>
  </r>
  <r>
    <x v="1271"/>
    <x v="128"/>
    <x v="4"/>
    <m/>
    <m/>
    <n v="31500"/>
    <n v="-31500"/>
    <m/>
  </r>
  <r>
    <x v="1271"/>
    <x v="134"/>
    <x v="4"/>
    <m/>
    <m/>
    <n v="131377"/>
    <n v="-131377"/>
    <m/>
  </r>
  <r>
    <x v="1271"/>
    <x v="127"/>
    <x v="4"/>
    <m/>
    <m/>
    <n v="25454"/>
    <n v="-25454"/>
    <m/>
  </r>
  <r>
    <x v="1271"/>
    <x v="126"/>
    <x v="20"/>
    <s v="213"/>
    <n v="67200"/>
    <m/>
    <n v="67200"/>
    <m/>
  </r>
  <r>
    <x v="1271"/>
    <x v="133"/>
    <x v="20"/>
    <s v="214"/>
    <n v="34130"/>
    <m/>
    <n v="34130"/>
    <m/>
  </r>
  <r>
    <x v="1272"/>
    <x v="132"/>
    <x v="22"/>
    <s v="55701"/>
    <n v="13500"/>
    <m/>
    <n v="13500"/>
    <m/>
  </r>
  <r>
    <x v="1272"/>
    <x v="139"/>
    <x v="20"/>
    <s v="215"/>
    <n v="24009"/>
    <m/>
    <n v="24009"/>
    <m/>
  </r>
  <r>
    <x v="1272"/>
    <x v="134"/>
    <x v="4"/>
    <s v="5356"/>
    <n v="16680"/>
    <m/>
    <n v="16680"/>
    <m/>
  </r>
  <r>
    <x v="1273"/>
    <x v="132"/>
    <x v="20"/>
    <s v="216"/>
    <n v="38015"/>
    <m/>
    <n v="38015"/>
    <m/>
  </r>
  <r>
    <x v="1274"/>
    <x v="137"/>
    <x v="36"/>
    <s v="180"/>
    <n v="100000"/>
    <m/>
    <n v="100000"/>
    <m/>
  </r>
  <r>
    <x v="1275"/>
    <x v="128"/>
    <x v="16"/>
    <s v="15483"/>
    <n v="3465"/>
    <m/>
    <n v="3465"/>
    <m/>
  </r>
  <r>
    <x v="1275"/>
    <x v="126"/>
    <x v="35"/>
    <s v="300"/>
    <n v="272441"/>
    <m/>
    <n v="272441"/>
    <m/>
  </r>
  <r>
    <x v="1275"/>
    <x v="134"/>
    <x v="4"/>
    <s v="5363"/>
    <n v="17598"/>
    <m/>
    <n v="17598"/>
    <m/>
  </r>
  <r>
    <x v="1276"/>
    <x v="134"/>
    <x v="22"/>
    <m/>
    <m/>
    <n v="400000"/>
    <n v="-400000"/>
    <s v="Online by adeel to HVAC business solution "/>
  </r>
  <r>
    <x v="1276"/>
    <x v="126"/>
    <x v="20"/>
    <s v="217"/>
    <n v="245494"/>
    <m/>
    <n v="245494"/>
    <m/>
  </r>
  <r>
    <x v="1276"/>
    <x v="102"/>
    <x v="20"/>
    <s v="218"/>
    <n v="175423"/>
    <m/>
    <n v="175423"/>
    <m/>
  </r>
  <r>
    <x v="1276"/>
    <x v="130"/>
    <x v="22"/>
    <s v="55718"/>
    <n v="208000"/>
    <m/>
    <n v="208000"/>
    <m/>
  </r>
  <r>
    <x v="1276"/>
    <x v="134"/>
    <x v="4"/>
    <s v="5365"/>
    <n v="31768"/>
    <m/>
    <n v="31768"/>
    <m/>
  </r>
  <r>
    <x v="1276"/>
    <x v="126"/>
    <x v="4"/>
    <s v="5371"/>
    <n v="13324"/>
    <m/>
    <n v="13324"/>
    <m/>
  </r>
  <r>
    <x v="1277"/>
    <x v="127"/>
    <x v="22"/>
    <s v="55721"/>
    <n v="15425"/>
    <m/>
    <n v="15425"/>
    <m/>
  </r>
  <r>
    <x v="1277"/>
    <x v="102"/>
    <x v="9"/>
    <s v="53"/>
    <n v="26664"/>
    <m/>
    <n v="26664"/>
    <m/>
  </r>
  <r>
    <x v="1278"/>
    <x v="132"/>
    <x v="16"/>
    <s v="15518"/>
    <n v="42930"/>
    <m/>
    <n v="42930"/>
    <m/>
  </r>
  <r>
    <x v="1278"/>
    <x v="128"/>
    <x v="16"/>
    <s v="15519"/>
    <n v="124830"/>
    <m/>
    <n v="124830"/>
    <m/>
  </r>
  <r>
    <x v="1279"/>
    <x v="132"/>
    <x v="16"/>
    <s v="15525"/>
    <n v="8310"/>
    <m/>
    <n v="8310"/>
    <m/>
  </r>
  <r>
    <x v="1279"/>
    <x v="132"/>
    <x v="20"/>
    <m/>
    <m/>
    <n v="1000000"/>
    <n v="-1000000"/>
    <s v="sheet from al madina steel"/>
  </r>
  <r>
    <x v="1279"/>
    <x v="132"/>
    <x v="16"/>
    <m/>
    <m/>
    <n v="200000"/>
    <n v="-200000"/>
    <s v="Online to M. Musaddiq care off Unique Enterprise by Al madina steel = 500,000"/>
  </r>
  <r>
    <x v="1279"/>
    <x v="135"/>
    <x v="16"/>
    <m/>
    <m/>
    <n v="200000"/>
    <n v="-200000"/>
    <m/>
  </r>
  <r>
    <x v="1279"/>
    <x v="140"/>
    <x v="16"/>
    <m/>
    <m/>
    <n v="100000"/>
    <n v="-100000"/>
    <m/>
  </r>
  <r>
    <x v="1279"/>
    <x v="132"/>
    <x v="20"/>
    <s v="219"/>
    <n v="40207"/>
    <m/>
    <n v="40207"/>
    <m/>
  </r>
  <r>
    <x v="1280"/>
    <x v="130"/>
    <x v="34"/>
    <m/>
    <m/>
    <n v="343156"/>
    <n v="-343156"/>
    <s v="Received advance 20% from IK in Gul Ahmed (rec Meezan chq # A-94402401 given to Delta industrial supplies care off Pioneer Steel)"/>
  </r>
  <r>
    <x v="1280"/>
    <x v="133"/>
    <x v="34"/>
    <m/>
    <m/>
    <n v="456844"/>
    <n v="-456844"/>
    <m/>
  </r>
  <r>
    <x v="1280"/>
    <x v="133"/>
    <x v="22"/>
    <m/>
    <m/>
    <n v="515900"/>
    <n v="-515900"/>
    <s v="Received advance 20% from IK in Gul Ahmed (rec Meezan chq # A-94402407 given to ST Brothers)"/>
  </r>
  <r>
    <x v="1280"/>
    <x v="132"/>
    <x v="22"/>
    <s v="55733"/>
    <n v="1134540"/>
    <m/>
    <n v="1134540"/>
    <m/>
  </r>
  <r>
    <x v="1281"/>
    <x v="107"/>
    <x v="24"/>
    <m/>
    <m/>
    <n v="400000"/>
    <n v="-400000"/>
    <s v="Online by adeel to S. Kamran Aziz care off thumb"/>
  </r>
  <r>
    <x v="1281"/>
    <x v="133"/>
    <x v="16"/>
    <s v="15537"/>
    <n v="21465"/>
    <m/>
    <n v="21465"/>
    <m/>
  </r>
  <r>
    <x v="1281"/>
    <x v="102"/>
    <x v="16"/>
    <s v="15536"/>
    <n v="66825"/>
    <m/>
    <n v="66825"/>
    <m/>
  </r>
  <r>
    <x v="1282"/>
    <x v="127"/>
    <x v="3"/>
    <s v="934"/>
    <n v="4435"/>
    <m/>
    <n v="4435"/>
    <m/>
  </r>
  <r>
    <x v="1282"/>
    <x v="132"/>
    <x v="22"/>
    <s v="55741"/>
    <n v="841440"/>
    <m/>
    <n v="841440"/>
    <m/>
  </r>
  <r>
    <x v="1282"/>
    <x v="132"/>
    <x v="22"/>
    <s v="55742"/>
    <n v="90000"/>
    <m/>
    <n v="90000"/>
    <m/>
  </r>
  <r>
    <x v="1282"/>
    <x v="140"/>
    <x v="4"/>
    <s v="21350"/>
    <n v="134500"/>
    <m/>
    <n v="134500"/>
    <m/>
  </r>
  <r>
    <x v="1282"/>
    <x v="132"/>
    <x v="4"/>
    <s v="5381"/>
    <n v="13167"/>
    <m/>
    <n v="13167"/>
    <m/>
  </r>
  <r>
    <x v="1282"/>
    <x v="132"/>
    <x v="14"/>
    <s v="2063"/>
    <n v="6500"/>
    <m/>
    <n v="6500"/>
    <m/>
  </r>
  <r>
    <x v="1283"/>
    <x v="134"/>
    <x v="22"/>
    <s v="55747"/>
    <n v="695900"/>
    <m/>
    <n v="695900"/>
    <m/>
  </r>
  <r>
    <x v="1283"/>
    <x v="132"/>
    <x v="20"/>
    <s v="220"/>
    <n v="78076"/>
    <m/>
    <n v="78076"/>
    <m/>
  </r>
  <r>
    <x v="1283"/>
    <x v="102"/>
    <x v="20"/>
    <s v="221"/>
    <n v="258516"/>
    <m/>
    <n v="258516"/>
    <m/>
  </r>
  <r>
    <x v="1283"/>
    <x v="141"/>
    <x v="20"/>
    <s v="222"/>
    <n v="7000"/>
    <m/>
    <n v="7000"/>
    <m/>
  </r>
  <r>
    <x v="1283"/>
    <x v="77"/>
    <x v="20"/>
    <s v="223"/>
    <n v="61570"/>
    <m/>
    <n v="61570"/>
    <m/>
  </r>
  <r>
    <x v="1283"/>
    <x v="129"/>
    <x v="20"/>
    <s v="224"/>
    <n v="389970"/>
    <m/>
    <n v="389970"/>
    <m/>
  </r>
  <r>
    <x v="1284"/>
    <x v="129"/>
    <x v="22"/>
    <s v="55750"/>
    <n v="771437"/>
    <m/>
    <n v="771437"/>
    <m/>
  </r>
  <r>
    <x v="1284"/>
    <x v="132"/>
    <x v="22"/>
    <s v="55751"/>
    <n v="15000"/>
    <m/>
    <n v="15000"/>
    <m/>
  </r>
  <r>
    <x v="1284"/>
    <x v="140"/>
    <x v="4"/>
    <s v="21357"/>
    <n v="18000"/>
    <m/>
    <n v="18000"/>
    <m/>
  </r>
  <r>
    <x v="1284"/>
    <x v="128"/>
    <x v="16"/>
    <s v="15566"/>
    <n v="6093"/>
    <m/>
    <n v="6093"/>
    <m/>
  </r>
  <r>
    <x v="1284"/>
    <x v="77"/>
    <x v="14"/>
    <s v="2067"/>
    <n v="1620580"/>
    <m/>
    <n v="1620580"/>
    <m/>
  </r>
  <r>
    <x v="1285"/>
    <x v="102"/>
    <x v="4"/>
    <s v="5390"/>
    <n v="2090"/>
    <m/>
    <n v="2090"/>
    <m/>
  </r>
  <r>
    <x v="1285"/>
    <x v="77"/>
    <x v="22"/>
    <s v="55776"/>
    <n v="14400"/>
    <m/>
    <n v="14400"/>
    <m/>
  </r>
  <r>
    <x v="1286"/>
    <x v="129"/>
    <x v="22"/>
    <s v="55780"/>
    <n v="812040"/>
    <m/>
    <n v="812040"/>
    <m/>
  </r>
  <r>
    <x v="1286"/>
    <x v="132"/>
    <x v="22"/>
    <m/>
    <m/>
    <n v="2500000"/>
    <n v="-2500000"/>
    <s v="Received advance from IK in DHL (rec Meezan chq # A-94402495 given to ST brothers care off fakhri brothers)"/>
  </r>
  <r>
    <x v="1286"/>
    <x v="128"/>
    <x v="4"/>
    <s v="5395"/>
    <n v="41600"/>
    <m/>
    <n v="41600"/>
    <m/>
  </r>
  <r>
    <x v="1287"/>
    <x v="126"/>
    <x v="20"/>
    <m/>
    <m/>
    <n v="400000"/>
    <n v="-400000"/>
    <s v="Sheet to Noman engr = 800,000 (sheet from Al madina)"/>
  </r>
  <r>
    <x v="1287"/>
    <x v="132"/>
    <x v="20"/>
    <m/>
    <m/>
    <n v="400000"/>
    <n v="-400000"/>
    <m/>
  </r>
  <r>
    <x v="1288"/>
    <x v="132"/>
    <x v="22"/>
    <s v="55788"/>
    <n v="421380"/>
    <m/>
    <n v="421380"/>
    <m/>
  </r>
  <r>
    <x v="1289"/>
    <x v="130"/>
    <x v="15"/>
    <m/>
    <m/>
    <n v="175914"/>
    <n v="-175914"/>
    <s v="adjust"/>
  </r>
  <r>
    <x v="1289"/>
    <x v="135"/>
    <x v="35"/>
    <s v="01"/>
    <n v="565740"/>
    <m/>
    <n v="565740"/>
    <m/>
  </r>
  <r>
    <x v="1289"/>
    <x v="135"/>
    <x v="35"/>
    <s v="02"/>
    <n v="557792"/>
    <m/>
    <n v="557792"/>
    <m/>
  </r>
  <r>
    <x v="1289"/>
    <x v="135"/>
    <x v="35"/>
    <s v="03"/>
    <n v="88000"/>
    <m/>
    <n v="88000"/>
    <m/>
  </r>
  <r>
    <x v="1289"/>
    <x v="135"/>
    <x v="35"/>
    <s v="04"/>
    <n v="62500"/>
    <m/>
    <n v="62500"/>
    <m/>
  </r>
  <r>
    <x v="1289"/>
    <x v="135"/>
    <x v="35"/>
    <s v="05"/>
    <n v="792789"/>
    <m/>
    <n v="792789"/>
    <m/>
  </r>
  <r>
    <x v="1289"/>
    <x v="135"/>
    <x v="35"/>
    <s v="06"/>
    <n v="26400"/>
    <m/>
    <n v="26400"/>
    <m/>
  </r>
  <r>
    <x v="1290"/>
    <x v="128"/>
    <x v="4"/>
    <s v="5410"/>
    <n v="28800"/>
    <m/>
    <n v="28800"/>
    <m/>
  </r>
  <r>
    <x v="1290"/>
    <x v="102"/>
    <x v="4"/>
    <s v="5417"/>
    <n v="2100"/>
    <m/>
    <n v="2100"/>
    <m/>
  </r>
  <r>
    <x v="1290"/>
    <x v="134"/>
    <x v="22"/>
    <s v="55794"/>
    <n v="7745"/>
    <m/>
    <n v="7745"/>
    <m/>
  </r>
  <r>
    <x v="1290"/>
    <x v="129"/>
    <x v="34"/>
    <s v="1533"/>
    <n v="70800"/>
    <m/>
    <n v="70800"/>
    <m/>
  </r>
  <r>
    <x v="1291"/>
    <x v="129"/>
    <x v="24"/>
    <s v="53"/>
    <n v="8000"/>
    <m/>
    <n v="8000"/>
    <m/>
  </r>
  <r>
    <x v="1291"/>
    <x v="128"/>
    <x v="24"/>
    <s v="54"/>
    <n v="480688"/>
    <m/>
    <n v="480688"/>
    <m/>
  </r>
  <r>
    <x v="1291"/>
    <x v="132"/>
    <x v="20"/>
    <s v="225"/>
    <n v="59228"/>
    <m/>
    <n v="59228"/>
    <m/>
  </r>
  <r>
    <x v="1291"/>
    <x v="130"/>
    <x v="20"/>
    <s v="226"/>
    <n v="8076"/>
    <m/>
    <n v="8076"/>
    <m/>
  </r>
  <r>
    <x v="1292"/>
    <x v="141"/>
    <x v="20"/>
    <s v="227"/>
    <n v="2340"/>
    <m/>
    <n v="2340"/>
    <m/>
  </r>
  <r>
    <x v="1292"/>
    <x v="102"/>
    <x v="20"/>
    <s v="228"/>
    <n v="229609"/>
    <m/>
    <n v="229609"/>
    <m/>
  </r>
  <r>
    <x v="1293"/>
    <x v="102"/>
    <x v="20"/>
    <m/>
    <m/>
    <n v="600000"/>
    <n v="-600000"/>
    <s v="Sheet given to Noman ducting by Adeel =amt = 1500,000/-"/>
  </r>
  <r>
    <x v="1293"/>
    <x v="129"/>
    <x v="20"/>
    <m/>
    <m/>
    <n v="600000"/>
    <n v="-600000"/>
    <m/>
  </r>
  <r>
    <x v="1293"/>
    <x v="132"/>
    <x v="20"/>
    <m/>
    <m/>
    <n v="30000"/>
    <n v="-30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42">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5"/>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6"/>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7"/>
    <x v="9591"/>
    <n v="164000"/>
    <m/>
    <n v="-164000"/>
    <x v="112"/>
  </r>
  <r>
    <x v="2159"/>
    <x v="81"/>
    <x v="788"/>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89"/>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0"/>
    <x v="9618"/>
    <n v="20000"/>
    <m/>
    <n v="-20000"/>
    <x v="112"/>
  </r>
  <r>
    <x v="2163"/>
    <x v="79"/>
    <x v="474"/>
    <x v="233"/>
    <n v="200"/>
    <m/>
    <n v="-200"/>
    <x v="112"/>
  </r>
  <r>
    <x v="2163"/>
    <x v="97"/>
    <x v="611"/>
    <x v="9307"/>
    <n v="100000"/>
    <m/>
    <n v="-100000"/>
    <x v="112"/>
  </r>
  <r>
    <x v="2163"/>
    <x v="94"/>
    <x v="474"/>
    <x v="233"/>
    <n v="1350"/>
    <m/>
    <n v="-1350"/>
    <x v="112"/>
  </r>
  <r>
    <x v="2163"/>
    <x v="4"/>
    <x v="791"/>
    <x v="233"/>
    <n v="6300"/>
    <m/>
    <n v="-6300"/>
    <x v="112"/>
  </r>
  <r>
    <x v="2163"/>
    <x v="4"/>
    <x v="4"/>
    <x v="9619"/>
    <n v="2000"/>
    <m/>
    <n v="-2000"/>
    <x v="112"/>
  </r>
  <r>
    <x v="2163"/>
    <x v="4"/>
    <x v="792"/>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8"/>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3"/>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4"/>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1"/>
    <x v="233"/>
    <n v="1000"/>
    <m/>
    <n v="-1000"/>
    <x v="112"/>
  </r>
  <r>
    <x v="2170"/>
    <x v="97"/>
    <x v="2"/>
    <x v="9661"/>
    <n v="40000"/>
    <m/>
    <n v="-40000"/>
    <x v="112"/>
  </r>
  <r>
    <x v="2170"/>
    <x v="58"/>
    <x v="278"/>
    <x v="9662"/>
    <n v="149000"/>
    <m/>
    <n v="-149000"/>
    <x v="112"/>
  </r>
  <r>
    <x v="2170"/>
    <x v="98"/>
    <x v="795"/>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6"/>
    <x v="9669"/>
    <n v="2092916"/>
    <m/>
    <n v="-2092916"/>
    <x v="112"/>
  </r>
  <r>
    <x v="2173"/>
    <x v="73"/>
    <x v="797"/>
    <x v="9670"/>
    <n v="195500"/>
    <m/>
    <n v="-195500"/>
    <x v="112"/>
  </r>
  <r>
    <x v="2173"/>
    <x v="73"/>
    <x v="278"/>
    <x v="9671"/>
    <n v="21600"/>
    <m/>
    <n v="-21600"/>
    <x v="112"/>
  </r>
  <r>
    <x v="2173"/>
    <x v="73"/>
    <x v="278"/>
    <x v="9672"/>
    <n v="78500"/>
    <m/>
    <n v="-78500"/>
    <x v="112"/>
  </r>
  <r>
    <x v="2173"/>
    <x v="91"/>
    <x v="212"/>
    <x v="9673"/>
    <n v="200000"/>
    <m/>
    <n v="-200000"/>
    <x v="112"/>
  </r>
  <r>
    <x v="2173"/>
    <x v="98"/>
    <x v="795"/>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8"/>
    <x v="9678"/>
    <n v="100000"/>
    <m/>
    <n v="-100000"/>
    <x v="112"/>
  </r>
  <r>
    <x v="2175"/>
    <x v="94"/>
    <x v="799"/>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0"/>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1"/>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2"/>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0"/>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3"/>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3"/>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4"/>
    <x v="9742"/>
    <n v="50000"/>
    <m/>
    <n v="-50000"/>
    <x v="113"/>
  </r>
  <r>
    <x v="2180"/>
    <x v="91"/>
    <x v="278"/>
    <x v="5324"/>
    <n v="14460"/>
    <m/>
    <n v="-14460"/>
    <x v="113"/>
  </r>
  <r>
    <x v="2180"/>
    <x v="4"/>
    <x v="805"/>
    <x v="9743"/>
    <n v="3000"/>
    <m/>
    <n v="-3000"/>
    <x v="113"/>
  </r>
  <r>
    <x v="2180"/>
    <x v="73"/>
    <x v="474"/>
    <x v="233"/>
    <n v="1200"/>
    <m/>
    <n v="-1200"/>
    <x v="113"/>
  </r>
  <r>
    <x v="2181"/>
    <x v="7"/>
    <x v="27"/>
    <x v="5156"/>
    <n v="865"/>
    <m/>
    <n v="-865"/>
    <x v="113"/>
  </r>
  <r>
    <x v="2181"/>
    <x v="4"/>
    <x v="27"/>
    <x v="5156"/>
    <n v="745"/>
    <m/>
    <n v="-745"/>
    <x v="113"/>
  </r>
  <r>
    <x v="2181"/>
    <x v="4"/>
    <x v="4"/>
    <x v="9660"/>
    <n v="3000"/>
    <m/>
    <n v="-3000"/>
    <x v="113"/>
  </r>
  <r>
    <x v="2181"/>
    <x v="73"/>
    <x v="806"/>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1"/>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7"/>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0"/>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8"/>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9"/>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9"/>
    <x v="9808"/>
    <n v="30000"/>
    <m/>
    <n v="-30000"/>
    <x v="113"/>
  </r>
  <r>
    <x v="2194"/>
    <x v="58"/>
    <x v="278"/>
    <x v="9809"/>
    <n v="43500"/>
    <m/>
    <n v="-43500"/>
    <x v="113"/>
  </r>
  <r>
    <x v="2194"/>
    <x v="58"/>
    <x v="810"/>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0"/>
    <x v="8878"/>
    <n v="50000"/>
    <m/>
    <n v="-50000"/>
    <x v="113"/>
  </r>
  <r>
    <x v="2195"/>
    <x v="79"/>
    <x v="811"/>
    <x v="9815"/>
    <n v="75000"/>
    <m/>
    <n v="-75000"/>
    <x v="113"/>
  </r>
  <r>
    <x v="2195"/>
    <x v="106"/>
    <x v="811"/>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0"/>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2"/>
    <x v="9829"/>
    <n v="1000000"/>
    <m/>
    <n v="-1000000"/>
    <x v="113"/>
  </r>
  <r>
    <x v="2200"/>
    <x v="98"/>
    <x v="286"/>
    <x v="9830"/>
    <n v="225000"/>
    <m/>
    <n v="-225000"/>
    <x v="113"/>
  </r>
  <r>
    <x v="2200"/>
    <x v="98"/>
    <x v="804"/>
    <x v="9831"/>
    <n v="35000"/>
    <m/>
    <n v="-35000"/>
    <x v="113"/>
  </r>
  <r>
    <x v="2201"/>
    <x v="52"/>
    <x v="793"/>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3"/>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4"/>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5"/>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5"/>
    <x v="9478"/>
    <n v="250000"/>
    <m/>
    <n v="-250000"/>
    <x v="114"/>
  </r>
  <r>
    <x v="2204"/>
    <x v="4"/>
    <x v="808"/>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6"/>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9"/>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7"/>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0"/>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10"/>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0"/>
    <x v="9917"/>
    <n v="1600"/>
    <m/>
    <n v="-1600"/>
    <x v="114"/>
  </r>
  <r>
    <x v="2215"/>
    <x v="104"/>
    <x v="278"/>
    <x v="9918"/>
    <n v="789650"/>
    <m/>
    <n v="-789650"/>
    <x v="114"/>
  </r>
  <r>
    <x v="2215"/>
    <x v="91"/>
    <x v="818"/>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9"/>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0"/>
    <x v="9948"/>
    <n v="500000"/>
    <m/>
    <n v="-500000"/>
    <x v="114"/>
  </r>
  <r>
    <x v="2220"/>
    <x v="91"/>
    <x v="820"/>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1"/>
    <x v="9955"/>
    <n v="100000"/>
    <m/>
    <n v="-100000"/>
    <x v="114"/>
  </r>
  <r>
    <x v="2204"/>
    <x v="73"/>
    <x v="797"/>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2"/>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2"/>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5"/>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8"/>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3"/>
    <x v="10014"/>
    <n v="27500"/>
    <m/>
    <n v="-27500"/>
    <x v="115"/>
  </r>
  <r>
    <x v="2226"/>
    <x v="111"/>
    <x v="823"/>
    <x v="10014"/>
    <n v="7000"/>
    <m/>
    <n v="-7000"/>
    <x v="115"/>
  </r>
  <r>
    <x v="2226"/>
    <x v="79"/>
    <x v="748"/>
    <x v="10015"/>
    <n v="100000"/>
    <m/>
    <n v="-100000"/>
    <x v="115"/>
  </r>
  <r>
    <x v="2226"/>
    <x v="95"/>
    <x v="774"/>
    <x v="10016"/>
    <n v="15350"/>
    <m/>
    <n v="-15350"/>
    <x v="115"/>
  </r>
  <r>
    <x v="2226"/>
    <x v="84"/>
    <x v="774"/>
    <x v="10016"/>
    <n v="46500"/>
    <m/>
    <n v="-46500"/>
    <x v="115"/>
  </r>
  <r>
    <x v="2226"/>
    <x v="79"/>
    <x v="774"/>
    <x v="10016"/>
    <n v="80500"/>
    <m/>
    <n v="-80500"/>
    <x v="115"/>
  </r>
  <r>
    <x v="2226"/>
    <x v="94"/>
    <x v="774"/>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8"/>
    <n v="1000"/>
    <m/>
    <n v="-1000"/>
    <x v="115"/>
  </r>
  <r>
    <x v="2227"/>
    <x v="97"/>
    <x v="824"/>
    <x v="10018"/>
    <n v="15000"/>
    <m/>
    <n v="-15000"/>
    <x v="115"/>
  </r>
  <r>
    <x v="2227"/>
    <x v="73"/>
    <x v="2"/>
    <x v="9883"/>
    <n v="1500"/>
    <m/>
    <n v="-1500"/>
    <x v="115"/>
  </r>
  <r>
    <x v="2227"/>
    <x v="7"/>
    <x v="198"/>
    <x v="10019"/>
    <n v="2450"/>
    <m/>
    <n v="-2450"/>
    <x v="115"/>
  </r>
  <r>
    <x v="2227"/>
    <x v="94"/>
    <x v="474"/>
    <x v="233"/>
    <n v="200"/>
    <m/>
    <n v="-200"/>
    <x v="115"/>
  </r>
  <r>
    <x v="2227"/>
    <x v="92"/>
    <x v="813"/>
    <x v="10020"/>
    <n v="130000"/>
    <m/>
    <n v="-130000"/>
    <x v="115"/>
  </r>
  <r>
    <x v="2227"/>
    <x v="77"/>
    <x v="324"/>
    <x v="10021"/>
    <n v="250000"/>
    <m/>
    <n v="-250000"/>
    <x v="115"/>
  </r>
  <r>
    <x v="2227"/>
    <x v="98"/>
    <x v="518"/>
    <x v="10022"/>
    <n v="65000"/>
    <m/>
    <n v="-65000"/>
    <x v="115"/>
  </r>
  <r>
    <x v="2227"/>
    <x v="23"/>
    <x v="286"/>
    <x v="10023"/>
    <n v="45000"/>
    <m/>
    <n v="-45000"/>
    <x v="115"/>
  </r>
  <r>
    <x v="2227"/>
    <x v="97"/>
    <x v="825"/>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6"/>
    <x v="10034"/>
    <n v="40000"/>
    <m/>
    <n v="-40000"/>
    <x v="115"/>
  </r>
  <r>
    <x v="2228"/>
    <x v="23"/>
    <x v="827"/>
    <x v="10035"/>
    <n v="50000"/>
    <m/>
    <n v="-50000"/>
    <x v="115"/>
  </r>
  <r>
    <x v="2228"/>
    <x v="52"/>
    <x v="793"/>
    <x v="10036"/>
    <n v="400000"/>
    <m/>
    <n v="-400000"/>
    <x v="115"/>
  </r>
  <r>
    <x v="2228"/>
    <x v="98"/>
    <x v="812"/>
    <x v="9984"/>
    <n v="750000"/>
    <m/>
    <n v="-750000"/>
    <x v="115"/>
  </r>
  <r>
    <x v="2228"/>
    <x v="97"/>
    <x v="278"/>
    <x v="10037"/>
    <n v="354000"/>
    <m/>
    <n v="-354000"/>
    <x v="115"/>
  </r>
  <r>
    <x v="2230"/>
    <x v="97"/>
    <x v="786"/>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9"/>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90"/>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2"/>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8"/>
    <n v="1000"/>
    <m/>
    <n v="-1000"/>
    <x v="115"/>
  </r>
  <r>
    <x v="2236"/>
    <x v="98"/>
    <x v="666"/>
    <x v="898"/>
    <n v="35000"/>
    <m/>
    <n v="-35000"/>
    <x v="115"/>
  </r>
  <r>
    <x v="2236"/>
    <x v="73"/>
    <x v="790"/>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2"/>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800"/>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8"/>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9"/>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6"/>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2"/>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30"/>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8"/>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1"/>
    <x v="10109"/>
    <n v="370000"/>
    <m/>
    <n v="-370000"/>
    <x v="115"/>
  </r>
  <r>
    <x v="2246"/>
    <x v="92"/>
    <x v="832"/>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3"/>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4"/>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5"/>
    <x v="10155"/>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4"/>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4"/>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6"/>
    <x v="10175"/>
    <n v="37000"/>
    <m/>
    <n v="-37000"/>
    <x v="116"/>
  </r>
  <r>
    <x v="2251"/>
    <x v="23"/>
    <x v="285"/>
    <x v="10176"/>
    <n v="500"/>
    <m/>
    <n v="-500"/>
    <x v="116"/>
  </r>
  <r>
    <x v="2251"/>
    <x v="79"/>
    <x v="324"/>
    <x v="10177"/>
    <n v="250000"/>
    <m/>
    <n v="-250000"/>
    <x v="116"/>
  </r>
  <r>
    <x v="2251"/>
    <x v="113"/>
    <x v="324"/>
    <x v="10177"/>
    <n v="250000"/>
    <m/>
    <n v="-250000"/>
    <x v="116"/>
  </r>
  <r>
    <x v="2251"/>
    <x v="80"/>
    <x v="837"/>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8"/>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9"/>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40"/>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8"/>
    <x v="10201"/>
    <n v="200000"/>
    <m/>
    <n v="-200000"/>
    <x v="116"/>
  </r>
  <r>
    <x v="2259"/>
    <x v="113"/>
    <x v="778"/>
    <x v="10201"/>
    <n v="200000"/>
    <m/>
    <n v="-200000"/>
    <x v="116"/>
  </r>
  <r>
    <x v="2259"/>
    <x v="91"/>
    <x v="841"/>
    <x v="10202"/>
    <n v="200000"/>
    <m/>
    <n v="-200000"/>
    <x v="116"/>
  </r>
  <r>
    <x v="2259"/>
    <x v="73"/>
    <x v="518"/>
    <x v="10203"/>
    <n v="65000"/>
    <m/>
    <n v="-65000"/>
    <x v="116"/>
  </r>
  <r>
    <x v="2259"/>
    <x v="112"/>
    <x v="518"/>
    <x v="10203"/>
    <n v="35000"/>
    <m/>
    <n v="-35000"/>
    <x v="116"/>
  </r>
  <r>
    <x v="2259"/>
    <x v="104"/>
    <x v="842"/>
    <x v="10204"/>
    <n v="193760"/>
    <m/>
    <n v="-193760"/>
    <x v="116"/>
  </r>
  <r>
    <x v="2259"/>
    <x v="105"/>
    <x v="535"/>
    <x v="10205"/>
    <n v="300000"/>
    <m/>
    <n v="-300000"/>
    <x v="116"/>
  </r>
  <r>
    <x v="2259"/>
    <x v="100"/>
    <x v="607"/>
    <x v="10206"/>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2"/>
    <x v="10207"/>
    <n v="80000"/>
    <m/>
    <n v="-80000"/>
    <x v="116"/>
  </r>
  <r>
    <x v="2261"/>
    <x v="91"/>
    <x v="474"/>
    <x v="233"/>
    <n v="800"/>
    <m/>
    <n v="-800"/>
    <x v="116"/>
  </r>
  <r>
    <x v="2261"/>
    <x v="105"/>
    <x v="535"/>
    <x v="10205"/>
    <n v="200000"/>
    <m/>
    <n v="-200000"/>
    <x v="116"/>
  </r>
  <r>
    <x v="2261"/>
    <x v="61"/>
    <x v="843"/>
    <x v="898"/>
    <n v="150000"/>
    <m/>
    <n v="-150000"/>
    <x v="116"/>
  </r>
  <r>
    <x v="2261"/>
    <x v="113"/>
    <x v="474"/>
    <x v="10208"/>
    <n v="5000"/>
    <m/>
    <n v="-5000"/>
    <x v="116"/>
  </r>
  <r>
    <x v="2261"/>
    <x v="23"/>
    <x v="834"/>
    <x v="10209"/>
    <n v="150000"/>
    <m/>
    <n v="-150000"/>
    <x v="116"/>
  </r>
  <r>
    <x v="2261"/>
    <x v="94"/>
    <x v="757"/>
    <x v="898"/>
    <n v="250000"/>
    <m/>
    <n v="-250000"/>
    <x v="116"/>
  </r>
  <r>
    <x v="2261"/>
    <x v="3"/>
    <x v="844"/>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4"/>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5"/>
    <x v="898"/>
    <n v="22000"/>
    <m/>
    <n v="-22000"/>
    <x v="116"/>
  </r>
  <r>
    <x v="2262"/>
    <x v="73"/>
    <x v="845"/>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6"/>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8"/>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7"/>
    <x v="10239"/>
    <n v="34000"/>
    <m/>
    <n v="-34000"/>
    <x v="116"/>
  </r>
  <r>
    <x v="2267"/>
    <x v="113"/>
    <x v="278"/>
    <x v="9642"/>
    <n v="1000"/>
    <m/>
    <n v="-1000"/>
    <x v="116"/>
  </r>
  <r>
    <x v="2267"/>
    <x v="98"/>
    <x v="848"/>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9"/>
    <x v="10246"/>
    <n v="30000"/>
    <m/>
    <n v="-30000"/>
    <x v="116"/>
  </r>
  <r>
    <x v="2268"/>
    <x v="100"/>
    <x v="849"/>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4"/>
    <x v="10252"/>
    <n v="245000"/>
    <m/>
    <n v="-245000"/>
    <x v="116"/>
  </r>
  <r>
    <x v="2269"/>
    <x v="91"/>
    <x v="820"/>
    <x v="10253"/>
    <n v="400000"/>
    <m/>
    <n v="-400000"/>
    <x v="116"/>
  </r>
  <r>
    <x v="2270"/>
    <x v="91"/>
    <x v="644"/>
    <x v="10254"/>
    <n v="54293"/>
    <m/>
    <n v="-54293"/>
    <x v="116"/>
  </r>
  <r>
    <x v="2270"/>
    <x v="94"/>
    <x v="644"/>
    <x v="10254"/>
    <n v="214017"/>
    <m/>
    <n v="-214017"/>
    <x v="116"/>
  </r>
  <r>
    <x v="2270"/>
    <x v="97"/>
    <x v="644"/>
    <x v="10254"/>
    <n v="231690"/>
    <m/>
    <n v="-231690"/>
    <x v="116"/>
  </r>
  <r>
    <x v="2270"/>
    <x v="104"/>
    <x v="842"/>
    <x v="10255"/>
    <n v="87880"/>
    <m/>
    <n v="-87880"/>
    <x v="116"/>
  </r>
  <r>
    <x v="2270"/>
    <x v="113"/>
    <x v="842"/>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50"/>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20"/>
    <x v="10274"/>
    <n v="400000"/>
    <m/>
    <n v="-400000"/>
    <x v="116"/>
  </r>
  <r>
    <x v="2253"/>
    <x v="91"/>
    <x v="820"/>
    <x v="10275"/>
    <n v="400000"/>
    <m/>
    <n v="-400000"/>
    <x v="116"/>
  </r>
  <r>
    <x v="2254"/>
    <x v="113"/>
    <x v="851"/>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7"/>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4"/>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8"/>
    <x v="10314"/>
    <n v="443500"/>
    <m/>
    <n v="-443500"/>
    <x v="98"/>
  </r>
  <r>
    <x v="2272"/>
    <x v="119"/>
    <x v="852"/>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8"/>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3"/>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4"/>
    <x v="10338"/>
    <n v="200000"/>
    <m/>
    <n v="-200000"/>
    <x v="98"/>
  </r>
  <r>
    <x v="2275"/>
    <x v="94"/>
    <x v="2"/>
    <x v="10339"/>
    <n v="500000"/>
    <m/>
    <n v="-500000"/>
    <x v="98"/>
  </r>
  <r>
    <x v="2275"/>
    <x v="114"/>
    <x v="854"/>
    <x v="10340"/>
    <n v="500000"/>
    <m/>
    <n v="-500000"/>
    <x v="98"/>
  </r>
  <r>
    <x v="2275"/>
    <x v="98"/>
    <x v="848"/>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5"/>
    <x v="10347"/>
    <n v="40000"/>
    <m/>
    <n v="-40000"/>
    <x v="98"/>
  </r>
  <r>
    <x v="2276"/>
    <x v="115"/>
    <x v="474"/>
    <x v="233"/>
    <n v="500"/>
    <m/>
    <n v="-500"/>
    <x v="98"/>
  </r>
  <r>
    <x v="2276"/>
    <x v="84"/>
    <x v="474"/>
    <x v="233"/>
    <n v="500"/>
    <m/>
    <n v="-500"/>
    <x v="98"/>
  </r>
  <r>
    <x v="2276"/>
    <x v="113"/>
    <x v="474"/>
    <x v="233"/>
    <n v="1000"/>
    <m/>
    <n v="-1000"/>
    <x v="98"/>
  </r>
  <r>
    <x v="2276"/>
    <x v="113"/>
    <x v="285"/>
    <x v="6954"/>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6"/>
    <x v="10355"/>
    <n v="3000"/>
    <m/>
    <n v="-3000"/>
    <x v="98"/>
  </r>
  <r>
    <x v="2280"/>
    <x v="4"/>
    <x v="4"/>
    <x v="8114"/>
    <n v="5000"/>
    <m/>
    <n v="-5000"/>
    <x v="98"/>
  </r>
  <r>
    <x v="2280"/>
    <x v="113"/>
    <x v="2"/>
    <x v="7645"/>
    <n v="1000"/>
    <m/>
    <n v="-1000"/>
    <x v="98"/>
  </r>
  <r>
    <x v="2280"/>
    <x v="22"/>
    <x v="2"/>
    <x v="10356"/>
    <n v="500"/>
    <m/>
    <n v="-500"/>
    <x v="98"/>
  </r>
  <r>
    <x v="2280"/>
    <x v="120"/>
    <x v="857"/>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2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8"/>
    <n v="1000"/>
    <m/>
    <n v="-1000"/>
    <x v="98"/>
  </r>
  <r>
    <x v="2279"/>
    <x v="4"/>
    <x v="4"/>
    <x v="8114"/>
    <n v="6000"/>
    <m/>
    <n v="-6000"/>
    <x v="98"/>
  </r>
  <r>
    <x v="2279"/>
    <x v="4"/>
    <x v="4"/>
    <x v="10373"/>
    <n v="3000"/>
    <m/>
    <n v="-3000"/>
    <x v="98"/>
  </r>
  <r>
    <x v="2279"/>
    <x v="115"/>
    <x v="278"/>
    <x v="10374"/>
    <n v="16000"/>
    <m/>
    <n v="-16000"/>
    <x v="98"/>
  </r>
  <r>
    <x v="2279"/>
    <x v="115"/>
    <x v="278"/>
    <x v="10375"/>
    <n v="9000"/>
    <m/>
    <n v="-9000"/>
    <x v="98"/>
  </r>
  <r>
    <x v="2279"/>
    <x v="1"/>
    <x v="858"/>
    <x v="10376"/>
    <n v="4000"/>
    <m/>
    <n v="-4000"/>
    <x v="98"/>
  </r>
  <r>
    <x v="2279"/>
    <x v="1"/>
    <x v="278"/>
    <x v="10377"/>
    <n v="5000"/>
    <m/>
    <n v="-5000"/>
    <x v="98"/>
  </r>
  <r>
    <x v="2279"/>
    <x v="98"/>
    <x v="278"/>
    <x v="10378"/>
    <n v="105000"/>
    <m/>
    <n v="-105000"/>
    <x v="98"/>
  </r>
  <r>
    <x v="2279"/>
    <x v="98"/>
    <x v="848"/>
    <x v="10379"/>
    <n v="100000"/>
    <m/>
    <n v="-100000"/>
    <x v="98"/>
  </r>
  <r>
    <x v="2279"/>
    <x v="79"/>
    <x v="638"/>
    <x v="10380"/>
    <n v="1000000"/>
    <m/>
    <n v="-1000000"/>
    <x v="98"/>
  </r>
  <r>
    <x v="2279"/>
    <x v="114"/>
    <x v="278"/>
    <x v="10333"/>
    <n v="100000"/>
    <m/>
    <n v="-100000"/>
    <x v="98"/>
  </r>
  <r>
    <x v="2279"/>
    <x v="116"/>
    <x v="474"/>
    <x v="233"/>
    <n v="1500"/>
    <m/>
    <n v="-1500"/>
    <x v="98"/>
  </r>
  <r>
    <x v="2279"/>
    <x v="100"/>
    <x v="607"/>
    <x v="10206"/>
    <n v="1000000"/>
    <m/>
    <n v="-1000000"/>
    <x v="98"/>
  </r>
  <r>
    <x v="2284"/>
    <x v="65"/>
    <x v="474"/>
    <x v="233"/>
    <n v="1500"/>
    <m/>
    <n v="-1500"/>
    <x v="98"/>
  </r>
  <r>
    <x v="2284"/>
    <x v="4"/>
    <x v="4"/>
    <x v="8114"/>
    <n v="6000"/>
    <m/>
    <n v="-6000"/>
    <x v="98"/>
  </r>
  <r>
    <x v="2284"/>
    <x v="116"/>
    <x v="285"/>
    <x v="10381"/>
    <n v="500"/>
    <m/>
    <n v="-500"/>
    <x v="98"/>
  </r>
  <r>
    <x v="2284"/>
    <x v="113"/>
    <x v="278"/>
    <x v="10382"/>
    <n v="85500"/>
    <m/>
    <n v="-85500"/>
    <x v="98"/>
  </r>
  <r>
    <x v="2284"/>
    <x v="116"/>
    <x v="278"/>
    <x v="10382"/>
    <n v="83500"/>
    <m/>
    <n v="-83500"/>
    <x v="98"/>
  </r>
  <r>
    <x v="2284"/>
    <x v="100"/>
    <x v="278"/>
    <x v="10382"/>
    <n v="83500"/>
    <m/>
    <n v="-83500"/>
    <x v="98"/>
  </r>
  <r>
    <x v="2284"/>
    <x v="98"/>
    <x v="314"/>
    <x v="10383"/>
    <n v="50000"/>
    <m/>
    <n v="-50000"/>
    <x v="98"/>
  </r>
  <r>
    <x v="2284"/>
    <x v="116"/>
    <x v="278"/>
    <x v="10384"/>
    <n v="85000"/>
    <m/>
    <n v="-85000"/>
    <x v="98"/>
  </r>
  <r>
    <x v="2284"/>
    <x v="116"/>
    <x v="2"/>
    <x v="10385"/>
    <n v="75000"/>
    <m/>
    <n v="-75000"/>
    <x v="98"/>
  </r>
  <r>
    <x v="2284"/>
    <x v="16"/>
    <x v="278"/>
    <x v="10386"/>
    <n v="21674"/>
    <m/>
    <n v="-21674"/>
    <x v="98"/>
  </r>
  <r>
    <x v="2284"/>
    <x v="3"/>
    <x v="278"/>
    <x v="10386"/>
    <n v="20000"/>
    <m/>
    <n v="-20000"/>
    <x v="98"/>
  </r>
  <r>
    <x v="2284"/>
    <x v="98"/>
    <x v="278"/>
    <x v="10386"/>
    <n v="20000"/>
    <m/>
    <n v="-20000"/>
    <x v="98"/>
  </r>
  <r>
    <x v="2284"/>
    <x v="94"/>
    <x v="859"/>
    <x v="10387"/>
    <n v="90000"/>
    <m/>
    <n v="-90000"/>
    <x v="98"/>
  </r>
  <r>
    <x v="2284"/>
    <x v="4"/>
    <x v="4"/>
    <x v="10388"/>
    <n v="80000"/>
    <m/>
    <n v="-80000"/>
    <x v="98"/>
  </r>
  <r>
    <x v="2285"/>
    <x v="73"/>
    <x v="338"/>
    <x v="10389"/>
    <n v="235000"/>
    <m/>
    <n v="-235000"/>
    <x v="98"/>
  </r>
  <r>
    <x v="2285"/>
    <x v="114"/>
    <x v="278"/>
    <x v="10390"/>
    <n v="50000"/>
    <m/>
    <n v="-50000"/>
    <x v="98"/>
  </r>
  <r>
    <x v="2285"/>
    <x v="98"/>
    <x v="848"/>
    <x v="10391"/>
    <n v="54750"/>
    <m/>
    <n v="-54750"/>
    <x v="98"/>
  </r>
  <r>
    <x v="2285"/>
    <x v="120"/>
    <x v="2"/>
    <x v="10392"/>
    <n v="20000"/>
    <m/>
    <n v="-20000"/>
    <x v="98"/>
  </r>
  <r>
    <x v="2285"/>
    <x v="100"/>
    <x v="860"/>
    <x v="10393"/>
    <n v="25000"/>
    <m/>
    <n v="-25000"/>
    <x v="98"/>
  </r>
  <r>
    <x v="2286"/>
    <x v="116"/>
    <x v="757"/>
    <x v="10394"/>
    <n v="100000"/>
    <m/>
    <n v="-100000"/>
    <x v="98"/>
  </r>
  <r>
    <x v="2286"/>
    <x v="4"/>
    <x v="4"/>
    <x v="8114"/>
    <n v="3000"/>
    <m/>
    <n v="-3000"/>
    <x v="98"/>
  </r>
  <r>
    <x v="2287"/>
    <x v="113"/>
    <x v="278"/>
    <x v="10395"/>
    <n v="38180"/>
    <m/>
    <n v="-38180"/>
    <x v="98"/>
  </r>
  <r>
    <x v="2287"/>
    <x v="113"/>
    <x v="474"/>
    <x v="233"/>
    <n v="3300"/>
    <m/>
    <n v="-3300"/>
    <x v="98"/>
  </r>
  <r>
    <x v="2287"/>
    <x v="113"/>
    <x v="278"/>
    <x v="9034"/>
    <n v="600"/>
    <m/>
    <n v="-600"/>
    <x v="98"/>
  </r>
  <r>
    <x v="2287"/>
    <x v="4"/>
    <x v="4"/>
    <x v="8114"/>
    <n v="7000"/>
    <m/>
    <n v="-7000"/>
    <x v="98"/>
  </r>
  <r>
    <x v="2287"/>
    <x v="104"/>
    <x v="278"/>
    <x v="10396"/>
    <n v="1750"/>
    <m/>
    <n v="-1750"/>
    <x v="98"/>
  </r>
  <r>
    <x v="2287"/>
    <x v="115"/>
    <x v="474"/>
    <x v="233"/>
    <n v="1100"/>
    <m/>
    <n v="-1100"/>
    <x v="98"/>
  </r>
  <r>
    <x v="2287"/>
    <x v="113"/>
    <x v="474"/>
    <x v="233"/>
    <n v="1000"/>
    <m/>
    <n v="-1000"/>
    <x v="98"/>
  </r>
  <r>
    <x v="2287"/>
    <x v="116"/>
    <x v="861"/>
    <x v="10397"/>
    <n v="2600"/>
    <m/>
    <n v="-2600"/>
    <x v="98"/>
  </r>
  <r>
    <x v="2287"/>
    <x v="7"/>
    <x v="27"/>
    <x v="5204"/>
    <n v="3120"/>
    <m/>
    <n v="-3120"/>
    <x v="98"/>
  </r>
  <r>
    <x v="2287"/>
    <x v="4"/>
    <x v="27"/>
    <x v="5204"/>
    <n v="8595"/>
    <m/>
    <n v="-8595"/>
    <x v="98"/>
  </r>
  <r>
    <x v="2287"/>
    <x v="94"/>
    <x v="2"/>
    <x v="3557"/>
    <n v="2630"/>
    <m/>
    <n v="-2630"/>
    <x v="98"/>
  </r>
  <r>
    <x v="2287"/>
    <x v="117"/>
    <x v="278"/>
    <x v="10398"/>
    <n v="136000"/>
    <m/>
    <n v="-136000"/>
    <x v="98"/>
  </r>
  <r>
    <x v="2288"/>
    <x v="23"/>
    <x v="278"/>
    <x v="10399"/>
    <n v="80000"/>
    <m/>
    <n v="-80000"/>
    <x v="98"/>
  </r>
  <r>
    <x v="2288"/>
    <x v="114"/>
    <x v="862"/>
    <x v="10400"/>
    <n v="1000000"/>
    <m/>
    <n v="-1000000"/>
    <x v="98"/>
  </r>
  <r>
    <x v="2288"/>
    <x v="116"/>
    <x v="863"/>
    <x v="10401"/>
    <n v="760000"/>
    <m/>
    <n v="-760000"/>
    <x v="98"/>
  </r>
  <r>
    <x v="2288"/>
    <x v="116"/>
    <x v="474"/>
    <x v="233"/>
    <n v="500"/>
    <m/>
    <n v="-500"/>
    <x v="98"/>
  </r>
  <r>
    <x v="2288"/>
    <x v="4"/>
    <x v="4"/>
    <x v="10402"/>
    <n v="3500"/>
    <m/>
    <n v="-3500"/>
    <x v="98"/>
  </r>
  <r>
    <x v="2288"/>
    <x v="91"/>
    <x v="820"/>
    <x v="10403"/>
    <n v="400000"/>
    <m/>
    <n v="-400000"/>
    <x v="98"/>
  </r>
  <r>
    <x v="2288"/>
    <x v="99"/>
    <x v="278"/>
    <x v="10404"/>
    <n v="9500"/>
    <m/>
    <n v="-9500"/>
    <x v="98"/>
  </r>
  <r>
    <x v="2288"/>
    <x v="115"/>
    <x v="474"/>
    <x v="10405"/>
    <n v="3000"/>
    <m/>
    <n v="-3000"/>
    <x v="98"/>
  </r>
  <r>
    <x v="2288"/>
    <x v="116"/>
    <x v="285"/>
    <x v="7068"/>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6"/>
    <n v="25000"/>
    <m/>
    <n v="-25000"/>
    <x v="98"/>
  </r>
  <r>
    <x v="2289"/>
    <x v="79"/>
    <x v="278"/>
    <x v="10407"/>
    <n v="500"/>
    <m/>
    <n v="-500"/>
    <x v="98"/>
  </r>
  <r>
    <x v="2289"/>
    <x v="61"/>
    <x v="278"/>
    <x v="1241"/>
    <n v="700"/>
    <m/>
    <n v="-700"/>
    <x v="98"/>
  </r>
  <r>
    <x v="2289"/>
    <x v="113"/>
    <x v="278"/>
    <x v="10408"/>
    <n v="1450"/>
    <m/>
    <n v="-1450"/>
    <x v="98"/>
  </r>
  <r>
    <x v="2289"/>
    <x v="4"/>
    <x v="4"/>
    <x v="10402"/>
    <n v="4000"/>
    <m/>
    <n v="-4000"/>
    <x v="98"/>
  </r>
  <r>
    <x v="2289"/>
    <x v="4"/>
    <x v="516"/>
    <x v="10409"/>
    <n v="5330"/>
    <m/>
    <n v="-5330"/>
    <x v="98"/>
  </r>
  <r>
    <x v="2289"/>
    <x v="115"/>
    <x v="642"/>
    <x v="10410"/>
    <n v="50000"/>
    <m/>
    <n v="-50000"/>
    <x v="98"/>
  </r>
  <r>
    <x v="2289"/>
    <x v="116"/>
    <x v="285"/>
    <x v="7872"/>
    <n v="350"/>
    <m/>
    <n v="-350"/>
    <x v="98"/>
  </r>
  <r>
    <x v="2289"/>
    <x v="4"/>
    <x v="2"/>
    <x v="10411"/>
    <n v="1500"/>
    <m/>
    <n v="-1500"/>
    <x v="98"/>
  </r>
  <r>
    <x v="2289"/>
    <x v="115"/>
    <x v="474"/>
    <x v="233"/>
    <n v="1000"/>
    <m/>
    <n v="-1000"/>
    <x v="98"/>
  </r>
  <r>
    <x v="2290"/>
    <x v="98"/>
    <x v="864"/>
    <x v="10412"/>
    <n v="100000"/>
    <m/>
    <n v="-100000"/>
    <x v="98"/>
  </r>
  <r>
    <x v="2290"/>
    <x v="100"/>
    <x v="474"/>
    <x v="233"/>
    <n v="1000"/>
    <m/>
    <n v="-1000"/>
    <x v="98"/>
  </r>
  <r>
    <x v="2290"/>
    <x v="100"/>
    <x v="278"/>
    <x v="10413"/>
    <n v="15000"/>
    <m/>
    <n v="-15000"/>
    <x v="98"/>
  </r>
  <r>
    <x v="2290"/>
    <x v="37"/>
    <x v="865"/>
    <x v="898"/>
    <n v="40000"/>
    <m/>
    <n v="-40000"/>
    <x v="98"/>
  </r>
  <r>
    <x v="2290"/>
    <x v="113"/>
    <x v="474"/>
    <x v="233"/>
    <n v="2000"/>
    <m/>
    <n v="-2000"/>
    <x v="98"/>
  </r>
  <r>
    <x v="2290"/>
    <x v="122"/>
    <x v="145"/>
    <x v="10414"/>
    <n v="7360"/>
    <m/>
    <n v="-7360"/>
    <x v="98"/>
  </r>
  <r>
    <x v="2290"/>
    <x v="61"/>
    <x v="145"/>
    <x v="10414"/>
    <n v="13000"/>
    <m/>
    <n v="-13000"/>
    <x v="98"/>
  </r>
  <r>
    <x v="2290"/>
    <x v="65"/>
    <x v="145"/>
    <x v="10414"/>
    <n v="5000"/>
    <m/>
    <n v="-5000"/>
    <x v="98"/>
  </r>
  <r>
    <x v="2290"/>
    <x v="100"/>
    <x v="145"/>
    <x v="10414"/>
    <n v="23956"/>
    <m/>
    <n v="-23956"/>
    <x v="98"/>
  </r>
  <r>
    <x v="2290"/>
    <x v="73"/>
    <x v="145"/>
    <x v="10414"/>
    <n v="3412"/>
    <m/>
    <n v="-3412"/>
    <x v="98"/>
  </r>
  <r>
    <x v="2290"/>
    <x v="113"/>
    <x v="145"/>
    <x v="10414"/>
    <n v="1604"/>
    <m/>
    <n v="-1604"/>
    <x v="98"/>
  </r>
  <r>
    <x v="2290"/>
    <x v="105"/>
    <x v="145"/>
    <x v="10414"/>
    <n v="24817"/>
    <m/>
    <n v="-24817"/>
    <x v="98"/>
  </r>
  <r>
    <x v="2290"/>
    <x v="120"/>
    <x v="145"/>
    <x v="10414"/>
    <n v="58770"/>
    <m/>
    <n v="-58770"/>
    <x v="98"/>
  </r>
  <r>
    <x v="2290"/>
    <x v="116"/>
    <x v="145"/>
    <x v="10414"/>
    <n v="45496"/>
    <m/>
    <n v="-45496"/>
    <x v="98"/>
  </r>
  <r>
    <x v="2290"/>
    <x v="114"/>
    <x v="145"/>
    <x v="10414"/>
    <n v="216585"/>
    <m/>
    <n v="-216585"/>
    <x v="98"/>
  </r>
  <r>
    <x v="2290"/>
    <x v="4"/>
    <x v="866"/>
    <x v="10415"/>
    <n v="10000"/>
    <m/>
    <n v="-10000"/>
    <x v="98"/>
  </r>
  <r>
    <x v="2290"/>
    <x v="115"/>
    <x v="2"/>
    <x v="10416"/>
    <n v="50000"/>
    <m/>
    <n v="-50000"/>
    <x v="98"/>
  </r>
  <r>
    <x v="2290"/>
    <x v="109"/>
    <x v="2"/>
    <x v="10417"/>
    <n v="5000"/>
    <m/>
    <n v="-5000"/>
    <x v="98"/>
  </r>
  <r>
    <x v="2290"/>
    <x v="115"/>
    <x v="2"/>
    <x v="10418"/>
    <n v="5000"/>
    <m/>
    <n v="-5000"/>
    <x v="98"/>
  </r>
  <r>
    <x v="2290"/>
    <x v="1"/>
    <x v="2"/>
    <x v="10419"/>
    <n v="5000"/>
    <m/>
    <n v="-5000"/>
    <x v="98"/>
  </r>
  <r>
    <x v="2290"/>
    <x v="16"/>
    <x v="2"/>
    <x v="10420"/>
    <n v="4120"/>
    <m/>
    <n v="-4120"/>
    <x v="98"/>
  </r>
  <r>
    <x v="2290"/>
    <x v="91"/>
    <x v="2"/>
    <x v="10421"/>
    <n v="4000"/>
    <m/>
    <n v="-4000"/>
    <x v="98"/>
  </r>
  <r>
    <x v="2290"/>
    <x v="73"/>
    <x v="2"/>
    <x v="10422"/>
    <n v="2500"/>
    <m/>
    <n v="-2500"/>
    <x v="98"/>
  </r>
  <r>
    <x v="2291"/>
    <x v="115"/>
    <x v="314"/>
    <x v="898"/>
    <n v="20000"/>
    <m/>
    <n v="-20000"/>
    <x v="98"/>
  </r>
  <r>
    <x v="2291"/>
    <x v="23"/>
    <x v="390"/>
    <x v="10423"/>
    <n v="5500"/>
    <m/>
    <n v="-5500"/>
    <x v="98"/>
  </r>
  <r>
    <x v="2291"/>
    <x v="23"/>
    <x v="285"/>
    <x v="8883"/>
    <n v="500"/>
    <m/>
    <n v="-500"/>
    <x v="98"/>
  </r>
  <r>
    <x v="2291"/>
    <x v="4"/>
    <x v="4"/>
    <x v="10402"/>
    <n v="5000"/>
    <m/>
    <n v="-5000"/>
    <x v="98"/>
  </r>
  <r>
    <x v="2291"/>
    <x v="4"/>
    <x v="495"/>
    <x v="10424"/>
    <n v="40000"/>
    <m/>
    <n v="-40000"/>
    <x v="98"/>
  </r>
  <r>
    <x v="2291"/>
    <x v="115"/>
    <x v="474"/>
    <x v="233"/>
    <n v="2500"/>
    <m/>
    <n v="-2500"/>
    <x v="98"/>
  </r>
  <r>
    <x v="2291"/>
    <x v="113"/>
    <x v="474"/>
    <x v="898"/>
    <n v="600"/>
    <m/>
    <n v="-600"/>
    <x v="98"/>
  </r>
  <r>
    <x v="2291"/>
    <x v="116"/>
    <x v="390"/>
    <x v="10425"/>
    <n v="4500"/>
    <m/>
    <n v="-4500"/>
    <x v="98"/>
  </r>
  <r>
    <x v="2291"/>
    <x v="120"/>
    <x v="474"/>
    <x v="8211"/>
    <n v="500"/>
    <m/>
    <n v="-500"/>
    <x v="98"/>
  </r>
  <r>
    <x v="2291"/>
    <x v="124"/>
    <x v="465"/>
    <x v="10426"/>
    <n v="5000"/>
    <m/>
    <n v="-5000"/>
    <x v="98"/>
  </r>
  <r>
    <x v="2291"/>
    <x v="123"/>
    <x v="277"/>
    <x v="898"/>
    <n v="20000"/>
    <m/>
    <n v="-20000"/>
    <x v="98"/>
  </r>
  <r>
    <x v="2291"/>
    <x v="37"/>
    <x v="278"/>
    <x v="10427"/>
    <n v="1700"/>
    <m/>
    <n v="-1700"/>
    <x v="98"/>
  </r>
  <r>
    <x v="2291"/>
    <x v="114"/>
    <x v="390"/>
    <x v="10428"/>
    <n v="1300"/>
    <m/>
    <n v="-1300"/>
    <x v="98"/>
  </r>
  <r>
    <x v="2291"/>
    <x v="37"/>
    <x v="278"/>
    <x v="9034"/>
    <n v="1800"/>
    <m/>
    <n v="-1800"/>
    <x v="98"/>
  </r>
  <r>
    <x v="2291"/>
    <x v="100"/>
    <x v="860"/>
    <x v="10429"/>
    <n v="25000"/>
    <m/>
    <n v="-25000"/>
    <x v="98"/>
  </r>
  <r>
    <x v="2291"/>
    <x v="113"/>
    <x v="278"/>
    <x v="10430"/>
    <n v="17000"/>
    <m/>
    <n v="-17000"/>
    <x v="98"/>
  </r>
  <r>
    <x v="2292"/>
    <x v="120"/>
    <x v="474"/>
    <x v="10431"/>
    <n v="1000"/>
    <m/>
    <n v="-1000"/>
    <x v="98"/>
  </r>
  <r>
    <x v="2292"/>
    <x v="100"/>
    <x v="2"/>
    <x v="8173"/>
    <n v="1300"/>
    <m/>
    <n v="-1300"/>
    <x v="98"/>
  </r>
  <r>
    <x v="2292"/>
    <x v="73"/>
    <x v="278"/>
    <x v="10432"/>
    <n v="6000"/>
    <m/>
    <n v="-6000"/>
    <x v="98"/>
  </r>
  <r>
    <x v="2292"/>
    <x v="120"/>
    <x v="278"/>
    <x v="9496"/>
    <n v="1000"/>
    <m/>
    <n v="-1000"/>
    <x v="98"/>
  </r>
  <r>
    <x v="2292"/>
    <x v="109"/>
    <x v="867"/>
    <x v="10433"/>
    <n v="20000"/>
    <m/>
    <n v="-20000"/>
    <x v="98"/>
  </r>
  <r>
    <x v="2292"/>
    <x v="120"/>
    <x v="278"/>
    <x v="9642"/>
    <n v="2755"/>
    <m/>
    <n v="-2755"/>
    <x v="98"/>
  </r>
  <r>
    <x v="2292"/>
    <x v="4"/>
    <x v="285"/>
    <x v="10434"/>
    <n v="1000"/>
    <m/>
    <n v="-1000"/>
    <x v="98"/>
  </r>
  <r>
    <x v="2292"/>
    <x v="73"/>
    <x v="474"/>
    <x v="898"/>
    <n v="2900"/>
    <m/>
    <n v="-2900"/>
    <x v="98"/>
  </r>
  <r>
    <x v="2292"/>
    <x v="120"/>
    <x v="474"/>
    <x v="898"/>
    <n v="500"/>
    <m/>
    <n v="-500"/>
    <x v="98"/>
  </r>
  <r>
    <x v="2292"/>
    <x v="7"/>
    <x v="27"/>
    <x v="5198"/>
    <n v="123946"/>
    <m/>
    <n v="-123946"/>
    <x v="98"/>
  </r>
  <r>
    <x v="2292"/>
    <x v="4"/>
    <x v="27"/>
    <x v="5198"/>
    <n v="77157"/>
    <m/>
    <n v="-77157"/>
    <x v="98"/>
  </r>
  <r>
    <x v="2292"/>
    <x v="123"/>
    <x v="285"/>
    <x v="10435"/>
    <n v="1340"/>
    <m/>
    <n v="-1340"/>
    <x v="98"/>
  </r>
  <r>
    <x v="2292"/>
    <x v="120"/>
    <x v="278"/>
    <x v="10436"/>
    <n v="1000"/>
    <m/>
    <n v="-1000"/>
    <x v="98"/>
  </r>
  <r>
    <x v="2292"/>
    <x v="4"/>
    <x v="2"/>
    <x v="10437"/>
    <n v="400"/>
    <m/>
    <n v="-400"/>
    <x v="98"/>
  </r>
  <r>
    <x v="2292"/>
    <x v="113"/>
    <x v="2"/>
    <x v="3557"/>
    <n v="3370"/>
    <m/>
    <n v="-3370"/>
    <x v="98"/>
  </r>
  <r>
    <x v="2292"/>
    <x v="116"/>
    <x v="644"/>
    <x v="10438"/>
    <n v="1147000"/>
    <m/>
    <n v="-1147000"/>
    <x v="98"/>
  </r>
  <r>
    <x v="2292"/>
    <x v="98"/>
    <x v="278"/>
    <x v="10378"/>
    <n v="105000"/>
    <m/>
    <n v="-105000"/>
    <x v="98"/>
  </r>
  <r>
    <x v="2292"/>
    <x v="114"/>
    <x v="11"/>
    <x v="10439"/>
    <n v="300000"/>
    <m/>
    <n v="-300000"/>
    <x v="98"/>
  </r>
  <r>
    <x v="2292"/>
    <x v="114"/>
    <x v="278"/>
    <x v="10440"/>
    <n v="25000"/>
    <m/>
    <n v="-25000"/>
    <x v="98"/>
  </r>
  <r>
    <x v="2293"/>
    <x v="120"/>
    <x v="697"/>
    <x v="10441"/>
    <n v="375000"/>
    <m/>
    <n v="-375000"/>
    <x v="98"/>
  </r>
  <r>
    <x v="2293"/>
    <x v="116"/>
    <x v="851"/>
    <x v="10442"/>
    <n v="4598964"/>
    <m/>
    <n v="-4598964"/>
    <x v="98"/>
  </r>
  <r>
    <x v="2294"/>
    <x v="4"/>
    <x v="4"/>
    <x v="7512"/>
    <n v="5000"/>
    <m/>
    <n v="-5000"/>
    <x v="98"/>
  </r>
  <r>
    <x v="2294"/>
    <x v="120"/>
    <x v="474"/>
    <x v="233"/>
    <n v="1800"/>
    <m/>
    <n v="-1800"/>
    <x v="98"/>
  </r>
  <r>
    <x v="2294"/>
    <x v="1"/>
    <x v="2"/>
    <x v="10443"/>
    <n v="2000"/>
    <m/>
    <n v="-2000"/>
    <x v="98"/>
  </r>
  <r>
    <x v="2294"/>
    <x v="115"/>
    <x v="314"/>
    <x v="10444"/>
    <n v="30000"/>
    <m/>
    <n v="-30000"/>
    <x v="98"/>
  </r>
  <r>
    <x v="2294"/>
    <x v="113"/>
    <x v="660"/>
    <x v="10445"/>
    <n v="400000"/>
    <m/>
    <n v="-400000"/>
    <x v="98"/>
  </r>
  <r>
    <x v="2294"/>
    <x v="120"/>
    <x v="278"/>
    <x v="10446"/>
    <n v="1750"/>
    <m/>
    <n v="-1750"/>
    <x v="98"/>
  </r>
  <r>
    <x v="2294"/>
    <x v="113"/>
    <x v="868"/>
    <x v="10447"/>
    <n v="220000"/>
    <m/>
    <n v="-220000"/>
    <x v="98"/>
  </r>
  <r>
    <x v="2294"/>
    <x v="120"/>
    <x v="278"/>
    <x v="10448"/>
    <n v="117500"/>
    <m/>
    <n v="-117500"/>
    <x v="98"/>
  </r>
  <r>
    <x v="2294"/>
    <x v="91"/>
    <x v="474"/>
    <x v="10449"/>
    <n v="1500"/>
    <m/>
    <n v="-1500"/>
    <x v="98"/>
  </r>
  <r>
    <x v="2294"/>
    <x v="91"/>
    <x v="278"/>
    <x v="10450"/>
    <n v="340"/>
    <m/>
    <n v="-340"/>
    <x v="98"/>
  </r>
  <r>
    <x v="2294"/>
    <x v="113"/>
    <x v="474"/>
    <x v="233"/>
    <n v="1500"/>
    <m/>
    <n v="-1500"/>
    <x v="98"/>
  </r>
  <r>
    <x v="2295"/>
    <x v="100"/>
    <x v="278"/>
    <x v="10451"/>
    <n v="34000"/>
    <m/>
    <n v="-34000"/>
    <x v="98"/>
  </r>
  <r>
    <x v="2295"/>
    <x v="4"/>
    <x v="285"/>
    <x v="10434"/>
    <n v="3000"/>
    <m/>
    <n v="-3000"/>
    <x v="98"/>
  </r>
  <r>
    <x v="2295"/>
    <x v="4"/>
    <x v="4"/>
    <x v="7512"/>
    <n v="4000"/>
    <m/>
    <n v="-4000"/>
    <x v="98"/>
  </r>
  <r>
    <x v="2295"/>
    <x v="92"/>
    <x v="278"/>
    <x v="10452"/>
    <n v="3200"/>
    <m/>
    <n v="-3200"/>
    <x v="98"/>
  </r>
  <r>
    <x v="2295"/>
    <x v="116"/>
    <x v="278"/>
    <x v="10453"/>
    <n v="7830"/>
    <m/>
    <n v="-7830"/>
    <x v="98"/>
  </r>
  <r>
    <x v="2295"/>
    <x v="100"/>
    <x v="474"/>
    <x v="898"/>
    <n v="2000"/>
    <m/>
    <n v="-2000"/>
    <x v="98"/>
  </r>
  <r>
    <x v="2295"/>
    <x v="115"/>
    <x v="474"/>
    <x v="898"/>
    <n v="2000"/>
    <m/>
    <n v="-2000"/>
    <x v="98"/>
  </r>
  <r>
    <x v="2295"/>
    <x v="120"/>
    <x v="474"/>
    <x v="898"/>
    <n v="2000"/>
    <m/>
    <n v="-2000"/>
    <x v="98"/>
  </r>
  <r>
    <x v="2295"/>
    <x v="23"/>
    <x v="2"/>
    <x v="10454"/>
    <n v="68000"/>
    <m/>
    <n v="-68000"/>
    <x v="98"/>
  </r>
  <r>
    <x v="2295"/>
    <x v="23"/>
    <x v="2"/>
    <x v="10455"/>
    <n v="18000"/>
    <m/>
    <n v="-18000"/>
    <x v="98"/>
  </r>
  <r>
    <x v="2295"/>
    <x v="23"/>
    <x v="695"/>
    <x v="10456"/>
    <n v="6000"/>
    <m/>
    <n v="-6000"/>
    <x v="98"/>
  </r>
  <r>
    <x v="2295"/>
    <x v="79"/>
    <x v="278"/>
    <x v="10457"/>
    <n v="180"/>
    <m/>
    <n v="-180"/>
    <x v="98"/>
  </r>
  <r>
    <x v="2295"/>
    <x v="65"/>
    <x v="2"/>
    <x v="10458"/>
    <n v="2000"/>
    <m/>
    <n v="-2000"/>
    <x v="98"/>
  </r>
  <r>
    <x v="2295"/>
    <x v="100"/>
    <x v="2"/>
    <x v="10459"/>
    <n v="2200"/>
    <m/>
    <n v="-2200"/>
    <x v="98"/>
  </r>
  <r>
    <x v="2295"/>
    <x v="4"/>
    <x v="2"/>
    <x v="10460"/>
    <n v="1950"/>
    <m/>
    <n v="-1950"/>
    <x v="98"/>
  </r>
  <r>
    <x v="2295"/>
    <x v="37"/>
    <x v="865"/>
    <x v="898"/>
    <n v="20000"/>
    <m/>
    <n v="-20000"/>
    <x v="98"/>
  </r>
  <r>
    <x v="2295"/>
    <x v="113"/>
    <x v="644"/>
    <x v="10461"/>
    <n v="600000"/>
    <m/>
    <n v="-600000"/>
    <x v="98"/>
  </r>
  <r>
    <x v="2295"/>
    <x v="100"/>
    <x v="854"/>
    <x v="10462"/>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0"/>
    <n v="25000"/>
    <m/>
    <n v="-25000"/>
    <x v="98"/>
  </r>
  <r>
    <x v="2296"/>
    <x v="120"/>
    <x v="278"/>
    <x v="10463"/>
    <n v="16000"/>
    <m/>
    <n v="-16000"/>
    <x v="98"/>
  </r>
  <r>
    <x v="2296"/>
    <x v="114"/>
    <x v="278"/>
    <x v="10464"/>
    <n v="10750"/>
    <m/>
    <n v="-10750"/>
    <x v="98"/>
  </r>
  <r>
    <x v="2297"/>
    <x v="4"/>
    <x v="4"/>
    <x v="7512"/>
    <n v="1500"/>
    <m/>
    <n v="-1500"/>
    <x v="98"/>
  </r>
  <r>
    <x v="2297"/>
    <x v="73"/>
    <x v="78"/>
    <x v="10465"/>
    <n v="1000000"/>
    <m/>
    <n v="-1000000"/>
    <x v="98"/>
  </r>
  <r>
    <x v="2297"/>
    <x v="116"/>
    <x v="278"/>
    <x v="10466"/>
    <n v="20250"/>
    <m/>
    <n v="-20250"/>
    <x v="98"/>
  </r>
  <r>
    <x v="2297"/>
    <x v="120"/>
    <x v="697"/>
    <x v="10441"/>
    <n v="100000"/>
    <m/>
    <n v="-100000"/>
    <x v="98"/>
  </r>
  <r>
    <x v="2297"/>
    <x v="114"/>
    <x v="869"/>
    <x v="10467"/>
    <n v="207000"/>
    <m/>
    <n v="-207000"/>
    <x v="98"/>
  </r>
  <r>
    <x v="2297"/>
    <x v="114"/>
    <x v="647"/>
    <x v="10468"/>
    <n v="45000"/>
    <m/>
    <n v="-45000"/>
    <x v="98"/>
  </r>
  <r>
    <x v="2297"/>
    <x v="91"/>
    <x v="278"/>
    <x v="10469"/>
    <n v="8800"/>
    <m/>
    <n v="-8800"/>
    <x v="98"/>
  </r>
  <r>
    <x v="2297"/>
    <x v="120"/>
    <x v="278"/>
    <x v="10470"/>
    <n v="142000"/>
    <m/>
    <n v="-142000"/>
    <x v="98"/>
  </r>
  <r>
    <x v="2297"/>
    <x v="116"/>
    <x v="278"/>
    <x v="10471"/>
    <n v="20000"/>
    <m/>
    <n v="-20000"/>
    <x v="98"/>
  </r>
  <r>
    <x v="2297"/>
    <x v="120"/>
    <x v="857"/>
    <x v="10472"/>
    <n v="100000"/>
    <m/>
    <n v="-100000"/>
    <x v="98"/>
  </r>
  <r>
    <x v="2298"/>
    <x v="113"/>
    <x v="278"/>
    <x v="10473"/>
    <n v="1740"/>
    <m/>
    <n v="-1740"/>
    <x v="98"/>
  </r>
  <r>
    <x v="2298"/>
    <x v="4"/>
    <x v="516"/>
    <x v="10474"/>
    <n v="2000"/>
    <m/>
    <n v="-2000"/>
    <x v="98"/>
  </r>
  <r>
    <x v="2298"/>
    <x v="120"/>
    <x v="278"/>
    <x v="10475"/>
    <n v="1860"/>
    <m/>
    <n v="-1860"/>
    <x v="98"/>
  </r>
  <r>
    <x v="2298"/>
    <x v="113"/>
    <x v="474"/>
    <x v="233"/>
    <n v="600"/>
    <m/>
    <n v="-600"/>
    <x v="98"/>
  </r>
  <r>
    <x v="2298"/>
    <x v="113"/>
    <x v="278"/>
    <x v="10476"/>
    <n v="2000"/>
    <m/>
    <n v="-2000"/>
    <x v="98"/>
  </r>
  <r>
    <x v="2298"/>
    <x v="114"/>
    <x v="338"/>
    <x v="10477"/>
    <n v="500000"/>
    <m/>
    <n v="-500000"/>
    <x v="98"/>
  </r>
  <r>
    <x v="2298"/>
    <x v="73"/>
    <x v="278"/>
    <x v="7883"/>
    <n v="13500"/>
    <m/>
    <n v="-13500"/>
    <x v="98"/>
  </r>
  <r>
    <x v="2277"/>
    <x v="1"/>
    <x v="261"/>
    <x v="10478"/>
    <n v="20525"/>
    <m/>
    <n v="-20525"/>
    <x v="98"/>
  </r>
  <r>
    <x v="2277"/>
    <x v="22"/>
    <x v="261"/>
    <x v="10478"/>
    <n v="35364"/>
    <m/>
    <n v="-35364"/>
    <x v="98"/>
  </r>
  <r>
    <x v="2277"/>
    <x v="23"/>
    <x v="261"/>
    <x v="10478"/>
    <n v="32760"/>
    <m/>
    <n v="-32760"/>
    <x v="98"/>
  </r>
  <r>
    <x v="2277"/>
    <x v="84"/>
    <x v="261"/>
    <x v="10478"/>
    <n v="264941"/>
    <m/>
    <n v="-264941"/>
    <x v="98"/>
  </r>
  <r>
    <x v="2277"/>
    <x v="98"/>
    <x v="261"/>
    <x v="10478"/>
    <n v="330188"/>
    <m/>
    <n v="-330188"/>
    <x v="98"/>
  </r>
  <r>
    <x v="2281"/>
    <x v="113"/>
    <x v="716"/>
    <x v="10479"/>
    <n v="200000"/>
    <m/>
    <n v="-200000"/>
    <x v="98"/>
  </r>
  <r>
    <x v="2286"/>
    <x v="113"/>
    <x v="870"/>
    <x v="10480"/>
    <n v="150000"/>
    <m/>
    <n v="-150000"/>
    <x v="98"/>
  </r>
  <r>
    <x v="2286"/>
    <x v="117"/>
    <x v="518"/>
    <x v="10481"/>
    <n v="50000"/>
    <m/>
    <n v="-50000"/>
    <x v="98"/>
  </r>
  <r>
    <x v="2286"/>
    <x v="23"/>
    <x v="518"/>
    <x v="10481"/>
    <n v="57000"/>
    <m/>
    <n v="-57000"/>
    <x v="98"/>
  </r>
  <r>
    <x v="2287"/>
    <x v="114"/>
    <x v="661"/>
    <x v="10482"/>
    <n v="940000"/>
    <m/>
    <n v="-940000"/>
    <x v="98"/>
  </r>
  <r>
    <x v="2280"/>
    <x v="22"/>
    <x v="97"/>
    <x v="10483"/>
    <m/>
    <n v="333522"/>
    <n v="333522"/>
    <x v="98"/>
  </r>
  <r>
    <x v="2280"/>
    <x v="22"/>
    <x v="97"/>
    <x v="10484"/>
    <m/>
    <n v="333522"/>
    <n v="333522"/>
    <x v="98"/>
  </r>
  <r>
    <x v="2280"/>
    <x v="23"/>
    <x v="97"/>
    <x v="10485"/>
    <m/>
    <n v="359992"/>
    <n v="359992"/>
    <x v="98"/>
  </r>
  <r>
    <x v="2280"/>
    <x v="91"/>
    <x v="97"/>
    <x v="10486"/>
    <n v="17000"/>
    <m/>
    <n v="-17000"/>
    <x v="98"/>
  </r>
  <r>
    <x v="2288"/>
    <x v="91"/>
    <x v="97"/>
    <x v="10487"/>
    <m/>
    <n v="1920212"/>
    <n v="1920212"/>
    <x v="98"/>
  </r>
  <r>
    <x v="2289"/>
    <x v="125"/>
    <x v="97"/>
    <x v="10488"/>
    <m/>
    <n v="50000"/>
    <n v="50000"/>
    <x v="98"/>
  </r>
  <r>
    <x v="2292"/>
    <x v="84"/>
    <x v="97"/>
    <x v="10489"/>
    <m/>
    <n v="825741"/>
    <n v="825741"/>
    <x v="98"/>
  </r>
  <r>
    <x v="2292"/>
    <x v="95"/>
    <x v="97"/>
    <x v="10490"/>
    <m/>
    <n v="1500000"/>
    <n v="1500000"/>
    <x v="98"/>
  </r>
  <r>
    <x v="2293"/>
    <x v="116"/>
    <x v="97"/>
    <x v="10491"/>
    <m/>
    <n v="4598964"/>
    <n v="4598964"/>
    <x v="98"/>
  </r>
  <r>
    <x v="2293"/>
    <x v="61"/>
    <x v="97"/>
    <x v="10492"/>
    <m/>
    <n v="2500000"/>
    <n v="2500000"/>
    <x v="98"/>
  </r>
  <r>
    <x v="2293"/>
    <x v="61"/>
    <x v="97"/>
    <x v="9851"/>
    <n v="25000"/>
    <m/>
    <n v="-25000"/>
    <x v="98"/>
  </r>
  <r>
    <x v="2295"/>
    <x v="23"/>
    <x v="97"/>
    <x v="10493"/>
    <m/>
    <n v="112000"/>
    <n v="112000"/>
    <x v="98"/>
  </r>
  <r>
    <x v="2299"/>
    <x v="4"/>
    <x v="43"/>
    <x v="10494"/>
    <n v="6000"/>
    <m/>
    <n v="-6000"/>
    <x v="117"/>
  </r>
  <r>
    <x v="2299"/>
    <x v="98"/>
    <x v="43"/>
    <x v="9857"/>
    <n v="50000"/>
    <m/>
    <n v="-50000"/>
    <x v="117"/>
  </r>
  <r>
    <x v="2299"/>
    <x v="3"/>
    <x v="43"/>
    <x v="6877"/>
    <n v="5000"/>
    <m/>
    <n v="-5000"/>
    <x v="117"/>
  </r>
  <r>
    <x v="2299"/>
    <x v="113"/>
    <x v="43"/>
    <x v="9225"/>
    <n v="50000"/>
    <m/>
    <n v="-50000"/>
    <x v="117"/>
  </r>
  <r>
    <x v="2299"/>
    <x v="4"/>
    <x v="43"/>
    <x v="9858"/>
    <n v="105000"/>
    <m/>
    <n v="-105000"/>
    <x v="117"/>
  </r>
  <r>
    <x v="2299"/>
    <x v="4"/>
    <x v="4"/>
    <x v="7512"/>
    <n v="6000"/>
    <m/>
    <n v="-6000"/>
    <x v="117"/>
  </r>
  <r>
    <x v="2299"/>
    <x v="4"/>
    <x v="516"/>
    <x v="10474"/>
    <n v="5330"/>
    <m/>
    <n v="-5330"/>
    <x v="117"/>
  </r>
  <r>
    <x v="2299"/>
    <x v="120"/>
    <x v="278"/>
    <x v="10495"/>
    <n v="1740"/>
    <m/>
    <n v="-1740"/>
    <x v="117"/>
  </r>
  <r>
    <x v="2299"/>
    <x v="91"/>
    <x v="278"/>
    <x v="10496"/>
    <n v="2250"/>
    <m/>
    <n v="-2250"/>
    <x v="117"/>
  </r>
  <r>
    <x v="2299"/>
    <x v="113"/>
    <x v="278"/>
    <x v="10497"/>
    <n v="1500"/>
    <m/>
    <n v="-1500"/>
    <x v="117"/>
  </r>
  <r>
    <x v="2299"/>
    <x v="123"/>
    <x v="285"/>
    <x v="10498"/>
    <n v="1100"/>
    <m/>
    <n v="-1100"/>
    <x v="117"/>
  </r>
  <r>
    <x v="2299"/>
    <x v="120"/>
    <x v="474"/>
    <x v="233"/>
    <n v="1800"/>
    <m/>
    <n v="-1800"/>
    <x v="117"/>
  </r>
  <r>
    <x v="2299"/>
    <x v="100"/>
    <x v="390"/>
    <x v="10499"/>
    <n v="6840"/>
    <m/>
    <n v="-6840"/>
    <x v="117"/>
  </r>
  <r>
    <x v="2299"/>
    <x v="7"/>
    <x v="27"/>
    <x v="5156"/>
    <n v="2060"/>
    <m/>
    <n v="-2060"/>
    <x v="117"/>
  </r>
  <r>
    <x v="2299"/>
    <x v="4"/>
    <x v="27"/>
    <x v="5156"/>
    <n v="2650"/>
    <m/>
    <n v="-2650"/>
    <x v="117"/>
  </r>
  <r>
    <x v="2299"/>
    <x v="115"/>
    <x v="518"/>
    <x v="898"/>
    <n v="30000"/>
    <m/>
    <n v="-30000"/>
    <x v="117"/>
  </r>
  <r>
    <x v="2299"/>
    <x v="4"/>
    <x v="330"/>
    <x v="10500"/>
    <n v="5000"/>
    <m/>
    <n v="-5000"/>
    <x v="117"/>
  </r>
  <r>
    <x v="2299"/>
    <x v="123"/>
    <x v="694"/>
    <x v="10501"/>
    <n v="9500"/>
    <m/>
    <n v="-9500"/>
    <x v="117"/>
  </r>
  <r>
    <x v="2299"/>
    <x v="113"/>
    <x v="278"/>
    <x v="10502"/>
    <n v="13830"/>
    <m/>
    <n v="-13830"/>
    <x v="117"/>
  </r>
  <r>
    <x v="2299"/>
    <x v="120"/>
    <x v="857"/>
    <x v="10503"/>
    <n v="75000"/>
    <m/>
    <n v="-75000"/>
    <x v="117"/>
  </r>
  <r>
    <x v="2299"/>
    <x v="113"/>
    <x v="474"/>
    <x v="233"/>
    <n v="3500"/>
    <m/>
    <n v="-3500"/>
    <x v="117"/>
  </r>
  <r>
    <x v="2299"/>
    <x v="23"/>
    <x v="278"/>
    <x v="10504"/>
    <n v="3500"/>
    <m/>
    <n v="-3500"/>
    <x v="117"/>
  </r>
  <r>
    <x v="2299"/>
    <x v="4"/>
    <x v="495"/>
    <x v="10505"/>
    <n v="5000"/>
    <m/>
    <n v="-5000"/>
    <x v="117"/>
  </r>
  <r>
    <x v="2299"/>
    <x v="73"/>
    <x v="2"/>
    <x v="10506"/>
    <n v="1500"/>
    <m/>
    <n v="-1500"/>
    <x v="117"/>
  </r>
  <r>
    <x v="2299"/>
    <x v="120"/>
    <x v="806"/>
    <x v="898"/>
    <n v="31000"/>
    <m/>
    <n v="-31000"/>
    <x v="117"/>
  </r>
  <r>
    <x v="2300"/>
    <x v="4"/>
    <x v="4"/>
    <x v="7512"/>
    <n v="5000"/>
    <m/>
    <n v="-5000"/>
    <x v="117"/>
  </r>
  <r>
    <x v="2300"/>
    <x v="120"/>
    <x v="278"/>
    <x v="10507"/>
    <n v="5280"/>
    <m/>
    <n v="-5280"/>
    <x v="117"/>
  </r>
  <r>
    <x v="2300"/>
    <x v="116"/>
    <x v="278"/>
    <x v="10508"/>
    <n v="51850"/>
    <m/>
    <n v="-51850"/>
    <x v="117"/>
  </r>
  <r>
    <x v="2300"/>
    <x v="120"/>
    <x v="278"/>
    <x v="10509"/>
    <n v="1500"/>
    <m/>
    <n v="-1500"/>
    <x v="117"/>
  </r>
  <r>
    <x v="2300"/>
    <x v="120"/>
    <x v="278"/>
    <x v="10510"/>
    <n v="3340"/>
    <m/>
    <n v="-3340"/>
    <x v="117"/>
  </r>
  <r>
    <x v="2300"/>
    <x v="113"/>
    <x v="285"/>
    <x v="10511"/>
    <n v="1000"/>
    <m/>
    <n v="-1000"/>
    <x v="117"/>
  </r>
  <r>
    <x v="2300"/>
    <x v="113"/>
    <x v="474"/>
    <x v="233"/>
    <n v="14000"/>
    <m/>
    <n v="-14000"/>
    <x v="117"/>
  </r>
  <r>
    <x v="2300"/>
    <x v="73"/>
    <x v="474"/>
    <x v="233"/>
    <n v="7000"/>
    <m/>
    <n v="-7000"/>
    <x v="117"/>
  </r>
  <r>
    <x v="2300"/>
    <x v="116"/>
    <x v="474"/>
    <x v="233"/>
    <n v="5000"/>
    <m/>
    <n v="-5000"/>
    <x v="117"/>
  </r>
  <r>
    <x v="2300"/>
    <x v="116"/>
    <x v="278"/>
    <x v="10512"/>
    <n v="3560"/>
    <m/>
    <n v="-3560"/>
    <x v="117"/>
  </r>
  <r>
    <x v="2300"/>
    <x v="116"/>
    <x v="871"/>
    <x v="6422"/>
    <n v="200000"/>
    <m/>
    <n v="-200000"/>
    <x v="117"/>
  </r>
  <r>
    <x v="2300"/>
    <x v="122"/>
    <x v="278"/>
    <x v="10440"/>
    <n v="50000"/>
    <m/>
    <n v="-50000"/>
    <x v="117"/>
  </r>
  <r>
    <x v="2300"/>
    <x v="84"/>
    <x v="2"/>
    <x v="10513"/>
    <n v="250000"/>
    <m/>
    <n v="-250000"/>
    <x v="117"/>
  </r>
  <r>
    <x v="2300"/>
    <x v="84"/>
    <x v="2"/>
    <x v="10513"/>
    <n v="100000"/>
    <m/>
    <n v="-100000"/>
    <x v="117"/>
  </r>
  <r>
    <x v="2301"/>
    <x v="120"/>
    <x v="857"/>
    <x v="898"/>
    <n v="100000"/>
    <m/>
    <n v="-100000"/>
    <x v="117"/>
  </r>
  <r>
    <x v="2301"/>
    <x v="109"/>
    <x v="865"/>
    <x v="898"/>
    <n v="40000"/>
    <m/>
    <n v="-40000"/>
    <x v="117"/>
  </r>
  <r>
    <x v="2301"/>
    <x v="109"/>
    <x v="278"/>
    <x v="10514"/>
    <n v="25000"/>
    <m/>
    <n v="-25000"/>
    <x v="117"/>
  </r>
  <r>
    <x v="2301"/>
    <x v="4"/>
    <x v="2"/>
    <x v="10515"/>
    <n v="1000"/>
    <m/>
    <n v="-1000"/>
    <x v="117"/>
  </r>
  <r>
    <x v="2301"/>
    <x v="120"/>
    <x v="474"/>
    <x v="233"/>
    <n v="3500"/>
    <m/>
    <n v="-3500"/>
    <x v="117"/>
  </r>
  <r>
    <x v="2301"/>
    <x v="113"/>
    <x v="474"/>
    <x v="233"/>
    <n v="1000"/>
    <m/>
    <n v="-1000"/>
    <x v="117"/>
  </r>
  <r>
    <x v="2301"/>
    <x v="120"/>
    <x v="474"/>
    <x v="8211"/>
    <n v="400"/>
    <m/>
    <n v="-400"/>
    <x v="117"/>
  </r>
  <r>
    <x v="2301"/>
    <x v="84"/>
    <x v="2"/>
    <x v="10513"/>
    <n v="200000"/>
    <m/>
    <n v="-200000"/>
    <x v="117"/>
  </r>
  <r>
    <x v="2301"/>
    <x v="109"/>
    <x v="278"/>
    <x v="10516"/>
    <n v="9770"/>
    <m/>
    <n v="-977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1"/>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1"/>
    <n v="2000"/>
    <m/>
    <n v="-2000"/>
    <x v="117"/>
  </r>
  <r>
    <x v="2303"/>
    <x v="91"/>
    <x v="43"/>
    <x v="9522"/>
    <n v="865653"/>
    <m/>
    <n v="-865653"/>
    <x v="117"/>
  </r>
  <r>
    <x v="2303"/>
    <x v="1"/>
    <x v="43"/>
    <x v="6874"/>
    <n v="203198"/>
    <m/>
    <n v="-203198"/>
    <x v="117"/>
  </r>
  <r>
    <x v="2303"/>
    <x v="113"/>
    <x v="43"/>
    <x v="10533"/>
    <n v="76300"/>
    <m/>
    <n v="-76300"/>
    <x v="117"/>
  </r>
  <r>
    <x v="2303"/>
    <x v="105"/>
    <x v="2"/>
    <x v="10534"/>
    <n v="1700"/>
    <m/>
    <n v="-1700"/>
    <x v="117"/>
  </r>
  <r>
    <x v="2303"/>
    <x v="1"/>
    <x v="2"/>
    <x v="10535"/>
    <n v="4000"/>
    <m/>
    <n v="-4000"/>
    <x v="117"/>
  </r>
  <r>
    <x v="2303"/>
    <x v="126"/>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2"/>
    <x v="10541"/>
    <n v="150000"/>
    <m/>
    <n v="-150000"/>
    <x v="117"/>
  </r>
  <r>
    <x v="2303"/>
    <x v="7"/>
    <x v="560"/>
    <x v="10542"/>
    <n v="340000"/>
    <m/>
    <n v="-340000"/>
    <x v="117"/>
  </r>
  <r>
    <x v="2303"/>
    <x v="7"/>
    <x v="873"/>
    <x v="10543"/>
    <n v="45000"/>
    <m/>
    <n v="-45000"/>
    <x v="117"/>
  </r>
  <r>
    <x v="2304"/>
    <x v="116"/>
    <x v="474"/>
    <x v="10405"/>
    <n v="4000"/>
    <m/>
    <n v="-4000"/>
    <x v="117"/>
  </r>
  <r>
    <x v="2304"/>
    <x v="115"/>
    <x v="278"/>
    <x v="10544"/>
    <n v="3000"/>
    <m/>
    <n v="-3000"/>
    <x v="117"/>
  </r>
  <r>
    <x v="2304"/>
    <x v="100"/>
    <x v="278"/>
    <x v="9642"/>
    <n v="1270"/>
    <m/>
    <n v="-1270"/>
    <x v="117"/>
  </r>
  <r>
    <x v="2304"/>
    <x v="115"/>
    <x v="278"/>
    <x v="10545"/>
    <n v="5660"/>
    <m/>
    <n v="-5660"/>
    <x v="117"/>
  </r>
  <r>
    <x v="2304"/>
    <x v="73"/>
    <x v="2"/>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4"/>
    <x v="278"/>
    <x v="10552"/>
    <n v="8730"/>
    <m/>
    <n v="-8730"/>
    <x v="117"/>
  </r>
  <r>
    <x v="2304"/>
    <x v="91"/>
    <x v="278"/>
    <x v="10553"/>
    <n v="19800"/>
    <m/>
    <n v="-19800"/>
    <x v="117"/>
  </r>
  <r>
    <x v="2304"/>
    <x v="116"/>
    <x v="757"/>
    <x v="10554"/>
    <n v="100000"/>
    <m/>
    <n v="-100000"/>
    <x v="117"/>
  </r>
  <r>
    <x v="2304"/>
    <x v="47"/>
    <x v="828"/>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23"/>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7"/>
    <x v="465"/>
    <x v="10345"/>
    <n v="5000"/>
    <m/>
    <n v="-5000"/>
    <x v="117"/>
  </r>
  <r>
    <x v="2305"/>
    <x v="23"/>
    <x v="2"/>
    <x v="10567"/>
    <n v="7000"/>
    <m/>
    <n v="-7000"/>
    <x v="117"/>
  </r>
  <r>
    <x v="2305"/>
    <x v="120"/>
    <x v="474"/>
    <x v="233"/>
    <n v="900"/>
    <m/>
    <n v="-900"/>
    <x v="117"/>
  </r>
  <r>
    <x v="2305"/>
    <x v="98"/>
    <x v="874"/>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6"/>
    <x v="278"/>
    <x v="10577"/>
    <n v="2250"/>
    <m/>
    <n v="-2250"/>
    <x v="117"/>
  </r>
  <r>
    <x v="2306"/>
    <x v="113"/>
    <x v="474"/>
    <x v="233"/>
    <n v="2000"/>
    <m/>
    <n v="-2000"/>
    <x v="117"/>
  </r>
  <r>
    <x v="2306"/>
    <x v="4"/>
    <x v="4"/>
    <x v="7512"/>
    <n v="4000"/>
    <m/>
    <n v="-4000"/>
    <x v="117"/>
  </r>
  <r>
    <x v="2306"/>
    <x v="120"/>
    <x v="806"/>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6"/>
    <x v="474"/>
    <x v="233"/>
    <n v="800"/>
    <m/>
    <n v="-800"/>
    <x v="117"/>
  </r>
  <r>
    <x v="2307"/>
    <x v="98"/>
    <x v="474"/>
    <x v="233"/>
    <n v="500"/>
    <m/>
    <n v="-500"/>
    <x v="117"/>
  </r>
  <r>
    <x v="2307"/>
    <x v="109"/>
    <x v="865"/>
    <x v="10585"/>
    <n v="30000"/>
    <m/>
    <n v="-30000"/>
    <x v="117"/>
  </r>
  <r>
    <x v="2307"/>
    <x v="120"/>
    <x v="875"/>
    <x v="10585"/>
    <n v="10000"/>
    <m/>
    <n v="-10000"/>
    <x v="117"/>
  </r>
  <r>
    <x v="2307"/>
    <x v="113"/>
    <x v="474"/>
    <x v="10449"/>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7"/>
    <x v="8439"/>
    <n v="100000"/>
    <m/>
    <n v="-100000"/>
    <x v="117"/>
  </r>
  <r>
    <x v="2308"/>
    <x v="122"/>
    <x v="278"/>
    <x v="10593"/>
    <n v="50000"/>
    <m/>
    <n v="-50000"/>
    <x v="117"/>
  </r>
  <r>
    <x v="2308"/>
    <x v="127"/>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6"/>
    <x v="10601"/>
    <n v="25000"/>
    <m/>
    <n v="-25000"/>
    <x v="117"/>
  </r>
  <r>
    <x v="2310"/>
    <x v="120"/>
    <x v="806"/>
    <x v="10578"/>
    <n v="45000"/>
    <m/>
    <n v="-45000"/>
    <x v="117"/>
  </r>
  <r>
    <x v="2310"/>
    <x v="4"/>
    <x v="4"/>
    <x v="7512"/>
    <n v="5000"/>
    <m/>
    <n v="-5000"/>
    <x v="117"/>
  </r>
  <r>
    <x v="2310"/>
    <x v="23"/>
    <x v="474"/>
    <x v="233"/>
    <n v="450"/>
    <m/>
    <n v="-450"/>
    <x v="117"/>
  </r>
  <r>
    <x v="2310"/>
    <x v="4"/>
    <x v="4"/>
    <x v="10602"/>
    <n v="1000"/>
    <m/>
    <n v="-1000"/>
    <x v="117"/>
  </r>
  <r>
    <x v="2310"/>
    <x v="4"/>
    <x v="4"/>
    <x v="10603"/>
    <n v="500"/>
    <m/>
    <n v="-500"/>
    <x v="117"/>
  </r>
  <r>
    <x v="2310"/>
    <x v="73"/>
    <x v="790"/>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6"/>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6"/>
    <x v="278"/>
    <x v="10625"/>
    <n v="47850"/>
    <m/>
    <n v="-47850"/>
    <x v="117"/>
  </r>
  <r>
    <x v="2314"/>
    <x v="73"/>
    <x v="278"/>
    <x v="10626"/>
    <n v="76000"/>
    <m/>
    <n v="-76000"/>
    <x v="117"/>
  </r>
  <r>
    <x v="2314"/>
    <x v="116"/>
    <x v="278"/>
    <x v="10626"/>
    <n v="78715"/>
    <m/>
    <n v="-78715"/>
    <x v="117"/>
  </r>
  <r>
    <x v="2314"/>
    <x v="126"/>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5"/>
    <x v="115"/>
    <x v="474"/>
    <x v="10630"/>
    <n v="2000"/>
    <m/>
    <n v="-2000"/>
    <x v="117"/>
  </r>
  <r>
    <x v="2316"/>
    <x v="73"/>
    <x v="278"/>
    <x v="10631"/>
    <n v="41000"/>
    <m/>
    <n v="-41000"/>
    <x v="117"/>
  </r>
  <r>
    <x v="2316"/>
    <x v="116"/>
    <x v="278"/>
    <x v="2170"/>
    <n v="2800"/>
    <m/>
    <n v="-28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9"/>
    <x v="10635"/>
    <n v="65250"/>
    <m/>
    <n v="-65250"/>
    <x v="117"/>
  </r>
  <r>
    <x v="2316"/>
    <x v="109"/>
    <x v="865"/>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4"/>
    <x v="278"/>
    <x v="10643"/>
    <n v="65808"/>
    <m/>
    <n v="-65808"/>
    <x v="117"/>
  </r>
  <r>
    <x v="2317"/>
    <x v="124"/>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7"/>
    <x v="10656"/>
    <n v="100000"/>
    <m/>
    <n v="-100000"/>
    <x v="117"/>
  </r>
  <r>
    <x v="2318"/>
    <x v="128"/>
    <x v="2"/>
    <x v="10657"/>
    <n v="49900"/>
    <m/>
    <n v="-49900"/>
    <x v="117"/>
  </r>
  <r>
    <x v="2319"/>
    <x v="91"/>
    <x v="820"/>
    <x v="10658"/>
    <n v="400000"/>
    <m/>
    <n v="-400000"/>
    <x v="117"/>
  </r>
  <r>
    <x v="2318"/>
    <x v="116"/>
    <x v="474"/>
    <x v="233"/>
    <n v="2000"/>
    <m/>
    <n v="-2000"/>
    <x v="117"/>
  </r>
  <r>
    <x v="2319"/>
    <x v="120"/>
    <x v="875"/>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8"/>
    <x v="278"/>
    <x v="10665"/>
    <n v="4000"/>
    <m/>
    <n v="-4000"/>
    <x v="117"/>
  </r>
  <r>
    <x v="2319"/>
    <x v="73"/>
    <x v="661"/>
    <x v="9024"/>
    <n v="97400"/>
    <m/>
    <n v="-97400"/>
    <x v="117"/>
  </r>
  <r>
    <x v="2319"/>
    <x v="73"/>
    <x v="278"/>
    <x v="10666"/>
    <n v="63600"/>
    <m/>
    <n v="-63600"/>
    <x v="117"/>
  </r>
  <r>
    <x v="2319"/>
    <x v="114"/>
    <x v="278"/>
    <x v="10667"/>
    <n v="50000"/>
    <m/>
    <n v="-50000"/>
    <x v="117"/>
  </r>
  <r>
    <x v="2320"/>
    <x v="73"/>
    <x v="790"/>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6"/>
    <x v="10675"/>
    <n v="60000"/>
    <m/>
    <n v="-60000"/>
    <x v="117"/>
  </r>
  <r>
    <x v="2320"/>
    <x v="126"/>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6"/>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5"/>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5"/>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7"/>
    <x v="10714"/>
    <n v="60711"/>
    <m/>
    <n v="-60711"/>
    <x v="117"/>
  </r>
  <r>
    <x v="2326"/>
    <x v="116"/>
    <x v="878"/>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6"/>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70"/>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5"/>
    <x v="10740"/>
    <n v="343156"/>
    <m/>
    <n v="-343156"/>
    <x v="117"/>
  </r>
  <r>
    <x v="2321"/>
    <x v="115"/>
    <x v="845"/>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0"/>
    <m/>
    <n v="300000"/>
    <n v="300000"/>
    <x v="117"/>
  </r>
  <r>
    <x v="2312"/>
    <x v="102"/>
    <x v="97"/>
    <x v="10490"/>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7"/>
    <n v="5000"/>
    <m/>
    <n v="-5000"/>
    <x v="118"/>
  </r>
  <r>
    <x v="2328"/>
    <x v="116"/>
    <x v="43"/>
    <x v="9225"/>
    <n v="50000"/>
    <m/>
    <n v="-50000"/>
    <x v="118"/>
  </r>
  <r>
    <x v="2328"/>
    <x v="4"/>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9"/>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6"/>
    <x v="10675"/>
    <n v="30000"/>
    <m/>
    <n v="-30000"/>
    <x v="118"/>
  </r>
  <r>
    <x v="2328"/>
    <x v="122"/>
    <x v="661"/>
    <x v="10773"/>
    <n v="282000"/>
    <m/>
    <n v="-282000"/>
    <x v="118"/>
  </r>
  <r>
    <x v="2328"/>
    <x v="116"/>
    <x v="814"/>
    <x v="10774"/>
    <n v="150000"/>
    <m/>
    <n v="-150000"/>
    <x v="118"/>
  </r>
  <r>
    <x v="2328"/>
    <x v="120"/>
    <x v="278"/>
    <x v="10628"/>
    <n v="18000"/>
    <m/>
    <n v="-18000"/>
    <x v="118"/>
  </r>
  <r>
    <x v="2328"/>
    <x v="98"/>
    <x v="314"/>
    <x v="10775"/>
    <n v="10000"/>
    <m/>
    <n v="-10000"/>
    <x v="118"/>
  </r>
  <r>
    <x v="2329"/>
    <x v="1"/>
    <x v="43"/>
    <x v="6874"/>
    <n v="209604.83870967745"/>
    <m/>
    <n v="-209604.83870967745"/>
    <x v="118"/>
  </r>
  <r>
    <x v="2329"/>
    <x v="1"/>
    <x v="2"/>
    <x v="4693"/>
    <n v="3000"/>
    <m/>
    <n v="-3000"/>
    <x v="118"/>
  </r>
  <r>
    <x v="2329"/>
    <x v="105"/>
    <x v="278"/>
    <x v="10776"/>
    <n v="4630"/>
    <m/>
    <n v="-4630"/>
    <x v="118"/>
  </r>
  <r>
    <x v="2329"/>
    <x v="4"/>
    <x v="285"/>
    <x v="10511"/>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80"/>
    <x v="10787"/>
    <n v="500000"/>
    <m/>
    <n v="-500000"/>
    <x v="118"/>
  </r>
  <r>
    <x v="2329"/>
    <x v="100"/>
    <x v="870"/>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80"/>
    <x v="10787"/>
    <n v="500000"/>
    <m/>
    <n v="-500000"/>
    <x v="118"/>
  </r>
  <r>
    <x v="2330"/>
    <x v="105"/>
    <x v="881"/>
    <x v="10799"/>
    <n v="200000"/>
    <m/>
    <n v="-200000"/>
    <x v="118"/>
  </r>
  <r>
    <x v="2330"/>
    <x v="105"/>
    <x v="881"/>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7"/>
    <x v="2"/>
    <x v="10712"/>
    <n v="50000"/>
    <m/>
    <n v="-50000"/>
    <x v="118"/>
  </r>
  <r>
    <x v="2331"/>
    <x v="116"/>
    <x v="882"/>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4"/>
    <x v="278"/>
    <x v="10820"/>
    <n v="37100"/>
    <m/>
    <n v="-37100"/>
    <x v="118"/>
  </r>
  <r>
    <x v="2332"/>
    <x v="116"/>
    <x v="757"/>
    <x v="10821"/>
    <n v="100000"/>
    <m/>
    <n v="-100000"/>
    <x v="118"/>
  </r>
  <r>
    <x v="2332"/>
    <x v="120"/>
    <x v="857"/>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9"/>
    <x v="883"/>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4"/>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4"/>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98"/>
    <x v="442"/>
    <x v="898"/>
    <n v="28000"/>
    <m/>
    <n v="-28000"/>
    <x v="118"/>
  </r>
  <r>
    <x v="2335"/>
    <x v="116"/>
    <x v="278"/>
    <x v="10842"/>
    <n v="16000"/>
    <m/>
    <n v="-16000"/>
    <x v="118"/>
  </r>
  <r>
    <x v="2335"/>
    <x v="4"/>
    <x v="285"/>
    <x v="10511"/>
    <n v="2000"/>
    <m/>
    <n v="-2000"/>
    <x v="118"/>
  </r>
  <r>
    <x v="2335"/>
    <x v="91"/>
    <x v="278"/>
    <x v="10843"/>
    <n v="30000"/>
    <m/>
    <n v="-30000"/>
    <x v="118"/>
  </r>
  <r>
    <x v="2335"/>
    <x v="98"/>
    <x v="864"/>
    <x v="10844"/>
    <n v="200000"/>
    <m/>
    <n v="-200000"/>
    <x v="118"/>
  </r>
  <r>
    <x v="2335"/>
    <x v="116"/>
    <x v="278"/>
    <x v="10845"/>
    <n v="6820"/>
    <m/>
    <n v="-6820"/>
    <x v="118"/>
  </r>
  <r>
    <x v="2335"/>
    <x v="4"/>
    <x v="434"/>
    <x v="898"/>
    <n v="2150"/>
    <m/>
    <n v="-2150"/>
    <x v="118"/>
  </r>
  <r>
    <x v="2335"/>
    <x v="4"/>
    <x v="2"/>
    <x v="10846"/>
    <n v="2000"/>
    <m/>
    <n v="-2000"/>
    <x v="118"/>
  </r>
  <r>
    <x v="2335"/>
    <x v="4"/>
    <x v="516"/>
    <x v="4789"/>
    <n v="5330"/>
    <m/>
    <n v="-5330"/>
    <x v="118"/>
  </r>
  <r>
    <x v="2335"/>
    <x v="116"/>
    <x v="474"/>
    <x v="10847"/>
    <n v="700"/>
    <m/>
    <n v="-700"/>
    <x v="118"/>
  </r>
  <r>
    <x v="2335"/>
    <x v="100"/>
    <x v="43"/>
    <x v="10848"/>
    <n v="50000"/>
    <m/>
    <n v="-50000"/>
    <x v="118"/>
  </r>
  <r>
    <x v="2335"/>
    <x v="73"/>
    <x v="790"/>
    <x v="10849"/>
    <n v="100000"/>
    <m/>
    <n v="-100000"/>
    <x v="118"/>
  </r>
  <r>
    <x v="2335"/>
    <x v="3"/>
    <x v="885"/>
    <x v="10850"/>
    <n v="170000"/>
    <m/>
    <n v="-170000"/>
    <x v="118"/>
  </r>
  <r>
    <x v="2335"/>
    <x v="114"/>
    <x v="698"/>
    <x v="10851"/>
    <n v="500000"/>
    <m/>
    <n v="-500000"/>
    <x v="118"/>
  </r>
  <r>
    <x v="2336"/>
    <x v="110"/>
    <x v="278"/>
    <x v="10852"/>
    <n v="6100"/>
    <m/>
    <n v="-6100"/>
    <x v="118"/>
  </r>
  <r>
    <x v="2336"/>
    <x v="4"/>
    <x v="4"/>
    <x v="7512"/>
    <n v="4000"/>
    <m/>
    <n v="-4000"/>
    <x v="118"/>
  </r>
  <r>
    <x v="2336"/>
    <x v="100"/>
    <x v="474"/>
    <x v="233"/>
    <n v="1700"/>
    <m/>
    <n v="-1700"/>
    <x v="118"/>
  </r>
  <r>
    <x v="2336"/>
    <x v="115"/>
    <x v="278"/>
    <x v="10853"/>
    <n v="7016"/>
    <m/>
    <n v="-7016"/>
    <x v="118"/>
  </r>
  <r>
    <x v="2336"/>
    <x v="91"/>
    <x v="278"/>
    <x v="10854"/>
    <n v="20000"/>
    <m/>
    <n v="-20000"/>
    <x v="118"/>
  </r>
  <r>
    <x v="2336"/>
    <x v="100"/>
    <x v="278"/>
    <x v="10855"/>
    <n v="1800"/>
    <m/>
    <n v="-1800"/>
    <x v="118"/>
  </r>
  <r>
    <x v="2336"/>
    <x v="115"/>
    <x v="474"/>
    <x v="233"/>
    <n v="1500"/>
    <m/>
    <n v="-1500"/>
    <x v="118"/>
  </r>
  <r>
    <x v="2336"/>
    <x v="4"/>
    <x v="4"/>
    <x v="10856"/>
    <n v="200"/>
    <m/>
    <n v="-200"/>
    <x v="118"/>
  </r>
  <r>
    <x v="2336"/>
    <x v="99"/>
    <x v="278"/>
    <x v="10857"/>
    <n v="400"/>
    <m/>
    <n v="-400"/>
    <x v="118"/>
  </r>
  <r>
    <x v="2336"/>
    <x v="98"/>
    <x v="314"/>
    <x v="898"/>
    <n v="15000"/>
    <m/>
    <n v="-15000"/>
    <x v="118"/>
  </r>
  <r>
    <x v="2336"/>
    <x v="99"/>
    <x v="2"/>
    <x v="10858"/>
    <n v="6000"/>
    <m/>
    <n v="-6000"/>
    <x v="118"/>
  </r>
  <r>
    <x v="2336"/>
    <x v="99"/>
    <x v="278"/>
    <x v="10857"/>
    <n v="3000"/>
    <m/>
    <n v="-3000"/>
    <x v="118"/>
  </r>
  <r>
    <x v="2336"/>
    <x v="115"/>
    <x v="474"/>
    <x v="8211"/>
    <n v="720"/>
    <m/>
    <n v="-720"/>
    <x v="118"/>
  </r>
  <r>
    <x v="2336"/>
    <x v="115"/>
    <x v="886"/>
    <x v="10859"/>
    <n v="29500"/>
    <m/>
    <n v="-29500"/>
    <x v="118"/>
  </r>
  <r>
    <x v="2336"/>
    <x v="116"/>
    <x v="58"/>
    <x v="10860"/>
    <n v="10200"/>
    <m/>
    <n v="-10200"/>
    <x v="118"/>
  </r>
  <r>
    <x v="2336"/>
    <x v="115"/>
    <x v="58"/>
    <x v="10860"/>
    <n v="10200"/>
    <m/>
    <n v="-10200"/>
    <x v="118"/>
  </r>
  <r>
    <x v="2336"/>
    <x v="100"/>
    <x v="58"/>
    <x v="10860"/>
    <n v="10200"/>
    <m/>
    <n v="-10200"/>
    <x v="118"/>
  </r>
  <r>
    <x v="2336"/>
    <x v="113"/>
    <x v="58"/>
    <x v="10860"/>
    <n v="10200"/>
    <m/>
    <n v="-10200"/>
    <x v="118"/>
  </r>
  <r>
    <x v="2336"/>
    <x v="105"/>
    <x v="278"/>
    <x v="10861"/>
    <n v="10800"/>
    <m/>
    <n v="-10800"/>
    <x v="118"/>
  </r>
  <r>
    <x v="2336"/>
    <x v="100"/>
    <x v="278"/>
    <x v="10861"/>
    <n v="10800"/>
    <m/>
    <n v="-10800"/>
    <x v="118"/>
  </r>
  <r>
    <x v="2336"/>
    <x v="116"/>
    <x v="278"/>
    <x v="10861"/>
    <n v="10800"/>
    <m/>
    <n v="-10800"/>
    <x v="118"/>
  </r>
  <r>
    <x v="2336"/>
    <x v="122"/>
    <x v="2"/>
    <x v="10862"/>
    <n v="17430"/>
    <m/>
    <n v="-17430"/>
    <x v="118"/>
  </r>
  <r>
    <x v="2336"/>
    <x v="114"/>
    <x v="278"/>
    <x v="10863"/>
    <n v="220000"/>
    <m/>
    <n v="-220000"/>
    <x v="118"/>
  </r>
  <r>
    <x v="2336"/>
    <x v="114"/>
    <x v="887"/>
    <x v="10864"/>
    <n v="100000"/>
    <m/>
    <n v="-100000"/>
    <x v="118"/>
  </r>
  <r>
    <x v="2336"/>
    <x v="115"/>
    <x v="278"/>
    <x v="10865"/>
    <n v="10000"/>
    <m/>
    <n v="-10000"/>
    <x v="118"/>
  </r>
  <r>
    <x v="2336"/>
    <x v="115"/>
    <x v="2"/>
    <x v="10866"/>
    <n v="2500"/>
    <m/>
    <n v="-2500"/>
    <x v="118"/>
  </r>
  <r>
    <x v="2336"/>
    <x v="120"/>
    <x v="2"/>
    <x v="10867"/>
    <n v="2500"/>
    <m/>
    <n v="-2500"/>
    <x v="118"/>
  </r>
  <r>
    <x v="2336"/>
    <x v="115"/>
    <x v="278"/>
    <x v="10868"/>
    <n v="15000"/>
    <m/>
    <n v="-15000"/>
    <x v="118"/>
  </r>
  <r>
    <x v="2336"/>
    <x v="116"/>
    <x v="278"/>
    <x v="10869"/>
    <n v="10000"/>
    <m/>
    <n v="-10000"/>
    <x v="118"/>
  </r>
  <r>
    <x v="2337"/>
    <x v="4"/>
    <x v="4"/>
    <x v="7512"/>
    <n v="3000"/>
    <m/>
    <n v="-3000"/>
    <x v="118"/>
  </r>
  <r>
    <x v="2337"/>
    <x v="4"/>
    <x v="285"/>
    <x v="10511"/>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7"/>
    <x v="10872"/>
    <n v="50000"/>
    <m/>
    <n v="-50000"/>
    <x v="118"/>
  </r>
  <r>
    <x v="2338"/>
    <x v="4"/>
    <x v="888"/>
    <x v="10873"/>
    <n v="8000"/>
    <m/>
    <n v="-8000"/>
    <x v="118"/>
  </r>
  <r>
    <x v="2338"/>
    <x v="105"/>
    <x v="474"/>
    <x v="233"/>
    <n v="1800"/>
    <m/>
    <n v="-1800"/>
    <x v="118"/>
  </r>
  <r>
    <x v="2338"/>
    <x v="110"/>
    <x v="824"/>
    <x v="10874"/>
    <n v="4000"/>
    <m/>
    <n v="-4000"/>
    <x v="118"/>
  </r>
  <r>
    <x v="2338"/>
    <x v="114"/>
    <x v="390"/>
    <x v="10875"/>
    <n v="600"/>
    <m/>
    <n v="-600"/>
    <x v="118"/>
  </r>
  <r>
    <x v="2338"/>
    <x v="126"/>
    <x v="278"/>
    <x v="10876"/>
    <n v="480"/>
    <m/>
    <n v="-480"/>
    <x v="118"/>
  </r>
  <r>
    <x v="2338"/>
    <x v="116"/>
    <x v="474"/>
    <x v="233"/>
    <n v="2500"/>
    <m/>
    <n v="-2500"/>
    <x v="118"/>
  </r>
  <r>
    <x v="2338"/>
    <x v="122"/>
    <x v="389"/>
    <x v="10877"/>
    <n v="163887"/>
    <m/>
    <n v="-163887"/>
    <x v="118"/>
  </r>
  <r>
    <x v="2338"/>
    <x v="120"/>
    <x v="888"/>
    <x v="10878"/>
    <n v="100000"/>
    <m/>
    <n v="-100000"/>
    <x v="118"/>
  </r>
  <r>
    <x v="2338"/>
    <x v="120"/>
    <x v="763"/>
    <x v="10879"/>
    <n v="48900"/>
    <m/>
    <n v="-48900"/>
    <x v="118"/>
  </r>
  <r>
    <x v="2338"/>
    <x v="61"/>
    <x v="742"/>
    <x v="10880"/>
    <n v="30000"/>
    <m/>
    <n v="-30000"/>
    <x v="118"/>
  </r>
  <r>
    <x v="2339"/>
    <x v="4"/>
    <x v="4"/>
    <x v="7512"/>
    <n v="2000"/>
    <m/>
    <n v="-2000"/>
    <x v="118"/>
  </r>
  <r>
    <x v="2339"/>
    <x v="122"/>
    <x v="889"/>
    <x v="10881"/>
    <n v="20000"/>
    <m/>
    <n v="-20000"/>
    <x v="118"/>
  </r>
  <r>
    <x v="2340"/>
    <x v="116"/>
    <x v="465"/>
    <x v="10882"/>
    <n v="5000"/>
    <m/>
    <n v="-5000"/>
    <x v="118"/>
  </r>
  <r>
    <x v="2340"/>
    <x v="4"/>
    <x v="27"/>
    <x v="5204"/>
    <n v="3140"/>
    <m/>
    <n v="-3140"/>
    <x v="118"/>
  </r>
  <r>
    <x v="2340"/>
    <x v="7"/>
    <x v="27"/>
    <x v="5204"/>
    <n v="10590"/>
    <m/>
    <n v="-10590"/>
    <x v="118"/>
  </r>
  <r>
    <x v="2340"/>
    <x v="126"/>
    <x v="465"/>
    <x v="10802"/>
    <n v="5000"/>
    <m/>
    <n v="-5000"/>
    <x v="118"/>
  </r>
  <r>
    <x v="2340"/>
    <x v="4"/>
    <x v="4"/>
    <x v="8114"/>
    <n v="3000"/>
    <m/>
    <n v="-3000"/>
    <x v="118"/>
  </r>
  <r>
    <x v="2340"/>
    <x v="100"/>
    <x v="879"/>
    <x v="898"/>
    <n v="20000"/>
    <m/>
    <n v="-20000"/>
    <x v="118"/>
  </r>
  <r>
    <x v="2340"/>
    <x v="116"/>
    <x v="474"/>
    <x v="233"/>
    <n v="700"/>
    <m/>
    <n v="-700"/>
    <x v="118"/>
  </r>
  <r>
    <x v="2340"/>
    <x v="61"/>
    <x v="742"/>
    <x v="898"/>
    <n v="20000"/>
    <m/>
    <n v="-20000"/>
    <x v="118"/>
  </r>
  <r>
    <x v="2340"/>
    <x v="116"/>
    <x v="742"/>
    <x v="898"/>
    <n v="85000"/>
    <m/>
    <n v="-85000"/>
    <x v="118"/>
  </r>
  <r>
    <x v="2340"/>
    <x v="113"/>
    <x v="742"/>
    <x v="898"/>
    <n v="35000"/>
    <m/>
    <n v="-35000"/>
    <x v="118"/>
  </r>
  <r>
    <x v="2340"/>
    <x v="122"/>
    <x v="2"/>
    <x v="10883"/>
    <n v="5500"/>
    <m/>
    <n v="-5500"/>
    <x v="118"/>
  </r>
  <r>
    <x v="2340"/>
    <x v="122"/>
    <x v="753"/>
    <x v="10884"/>
    <n v="30000"/>
    <m/>
    <n v="-30000"/>
    <x v="118"/>
  </r>
  <r>
    <x v="2340"/>
    <x v="115"/>
    <x v="43"/>
    <x v="10885"/>
    <n v="60000"/>
    <m/>
    <n v="-60000"/>
    <x v="118"/>
  </r>
  <r>
    <x v="2340"/>
    <x v="73"/>
    <x v="890"/>
    <x v="10886"/>
    <n v="600000"/>
    <m/>
    <n v="-600000"/>
    <x v="118"/>
  </r>
  <r>
    <x v="2340"/>
    <x v="105"/>
    <x v="890"/>
    <x v="10886"/>
    <n v="600000"/>
    <m/>
    <n v="-600000"/>
    <x v="118"/>
  </r>
  <r>
    <x v="2340"/>
    <x v="116"/>
    <x v="890"/>
    <x v="10886"/>
    <n v="30000"/>
    <m/>
    <n v="-30000"/>
    <x v="118"/>
  </r>
  <r>
    <x v="2340"/>
    <x v="130"/>
    <x v="891"/>
    <x v="10887"/>
    <n v="450000"/>
    <m/>
    <n v="-450000"/>
    <x v="118"/>
  </r>
  <r>
    <x v="2340"/>
    <x v="130"/>
    <x v="338"/>
    <x v="10888"/>
    <n v="400000"/>
    <m/>
    <n v="-400000"/>
    <x v="118"/>
  </r>
  <r>
    <x v="2340"/>
    <x v="116"/>
    <x v="278"/>
    <x v="10889"/>
    <n v="5320"/>
    <m/>
    <n v="-5320"/>
    <x v="118"/>
  </r>
  <r>
    <x v="2340"/>
    <x v="113"/>
    <x v="278"/>
    <x v="10890"/>
    <n v="8610"/>
    <m/>
    <n v="-8610"/>
    <x v="118"/>
  </r>
  <r>
    <x v="2341"/>
    <x v="4"/>
    <x v="4"/>
    <x v="8114"/>
    <n v="3000"/>
    <m/>
    <n v="-3000"/>
    <x v="118"/>
  </r>
  <r>
    <x v="2341"/>
    <x v="73"/>
    <x v="474"/>
    <x v="10891"/>
    <n v="700"/>
    <m/>
    <n v="-700"/>
    <x v="118"/>
  </r>
  <r>
    <x v="2341"/>
    <x v="4"/>
    <x v="278"/>
    <x v="10892"/>
    <n v="2100"/>
    <m/>
    <n v="-2100"/>
    <x v="118"/>
  </r>
  <r>
    <x v="2341"/>
    <x v="116"/>
    <x v="474"/>
    <x v="10893"/>
    <n v="1000"/>
    <m/>
    <n v="-1000"/>
    <x v="118"/>
  </r>
  <r>
    <x v="2341"/>
    <x v="73"/>
    <x v="485"/>
    <x v="10894"/>
    <n v="360000"/>
    <m/>
    <n v="-360000"/>
    <x v="118"/>
  </r>
  <r>
    <x v="2341"/>
    <x v="114"/>
    <x v="892"/>
    <x v="10895"/>
    <n v="150000"/>
    <m/>
    <n v="-150000"/>
    <x v="118"/>
  </r>
  <r>
    <x v="2341"/>
    <x v="114"/>
    <x v="892"/>
    <x v="10895"/>
    <n v="350000"/>
    <m/>
    <n v="-350000"/>
    <x v="118"/>
  </r>
  <r>
    <x v="2341"/>
    <x v="37"/>
    <x v="278"/>
    <x v="10896"/>
    <n v="29460"/>
    <m/>
    <n v="-29460"/>
    <x v="118"/>
  </r>
  <r>
    <x v="2329"/>
    <x v="116"/>
    <x v="78"/>
    <x v="10897"/>
    <n v="2500000"/>
    <m/>
    <n v="-2500000"/>
    <x v="118"/>
  </r>
  <r>
    <x v="2328"/>
    <x v="120"/>
    <x v="97"/>
    <x v="10897"/>
    <m/>
    <n v="2500000"/>
    <n v="2500000"/>
    <x v="118"/>
  </r>
  <r>
    <x v="2328"/>
    <x v="122"/>
    <x v="97"/>
    <x v="10898"/>
    <m/>
    <n v="1560000"/>
    <n v="1560000"/>
    <x v="118"/>
  </r>
  <r>
    <x v="2328"/>
    <x v="122"/>
    <x v="97"/>
    <x v="9184"/>
    <n v="15600"/>
    <m/>
    <n v="-15600"/>
    <x v="118"/>
  </r>
  <r>
    <x v="2332"/>
    <x v="1"/>
    <x v="97"/>
    <x v="10899"/>
    <m/>
    <n v="280434"/>
    <n v="280434"/>
    <x v="118"/>
  </r>
  <r>
    <x v="2336"/>
    <x v="98"/>
    <x v="97"/>
    <x v="10900"/>
    <m/>
    <n v="6497364"/>
    <n v="6497364"/>
    <x v="118"/>
  </r>
  <r>
    <x v="2337"/>
    <x v="114"/>
    <x v="97"/>
    <x v="10901"/>
    <m/>
    <n v="6001008"/>
    <n v="6001008"/>
    <x v="118"/>
  </r>
  <r>
    <x v="2337"/>
    <x v="114"/>
    <x v="97"/>
    <x v="9184"/>
    <n v="45010"/>
    <m/>
    <n v="-45010"/>
    <x v="118"/>
  </r>
  <r>
    <x v="2339"/>
    <x v="23"/>
    <x v="97"/>
    <x v="10902"/>
    <m/>
    <n v="365160"/>
    <n v="365160"/>
    <x v="118"/>
  </r>
  <r>
    <x v="2342"/>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9" firstHeaderRow="0" firstDataRow="1" firstDataCol="1" rowPageCount="3" colPageCount="1"/>
  <pivotFields count="8">
    <pivotField axis="axisPage" showAll="0">
      <items count="2440">
        <item x="249"/>
        <item m="1" x="2437"/>
        <item m="1" x="2392"/>
        <item m="1" x="2391"/>
        <item m="1" x="2405"/>
        <item m="1" x="2395"/>
        <item m="1" x="2357"/>
        <item m="1" x="2376"/>
        <item m="1" x="2383"/>
        <item m="1" x="2403"/>
        <item m="1" x="2382"/>
        <item m="1" x="2411"/>
        <item m="1" x="2419"/>
        <item m="1" x="2380"/>
        <item m="1" x="2426"/>
        <item m="1" x="2373"/>
        <item m="1" x="2431"/>
        <item m="1" x="2386"/>
        <item m="1" x="2346"/>
        <item m="1" x="2435"/>
        <item m="1" x="2438"/>
        <item m="1" x="2353"/>
        <item m="1" x="2394"/>
        <item m="1" x="2348"/>
        <item m="1" x="2349"/>
        <item m="1" x="2351"/>
        <item m="1" x="2365"/>
        <item m="1" x="2366"/>
        <item m="1" x="2412"/>
        <item m="1" x="2400"/>
        <item m="1" x="2401"/>
        <item m="1" x="2406"/>
        <item m="1" x="2417"/>
        <item m="1" x="2396"/>
        <item m="1" x="2358"/>
        <item m="1" x="2363"/>
        <item m="1" x="2370"/>
        <item m="1" x="2420"/>
        <item x="0"/>
        <item m="1" x="2407"/>
        <item m="1" x="2413"/>
        <item m="1" x="2371"/>
        <item x="1"/>
        <item m="1" x="2414"/>
        <item m="1" x="2433"/>
        <item x="2"/>
        <item x="3"/>
        <item m="1" x="2377"/>
        <item m="1" x="2428"/>
        <item m="1" x="2374"/>
        <item m="1" x="2424"/>
        <item m="1" x="2432"/>
        <item m="1" x="2436"/>
        <item x="4"/>
        <item m="1" x="2347"/>
        <item x="5"/>
        <item x="6"/>
        <item m="1" x="238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99"/>
        <item x="157"/>
        <item x="158"/>
        <item x="159"/>
        <item x="160"/>
        <item x="161"/>
        <item x="162"/>
        <item x="163"/>
        <item x="164"/>
        <item x="165"/>
        <item x="166"/>
        <item x="167"/>
        <item x="168"/>
        <item x="169"/>
        <item m="1" x="238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3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7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87"/>
        <item x="276"/>
        <item x="277"/>
        <item x="278"/>
        <item x="275"/>
        <item m="1" x="2384"/>
        <item x="279"/>
        <item x="280"/>
        <item x="281"/>
        <item x="282"/>
        <item x="283"/>
        <item x="284"/>
        <item x="285"/>
        <item x="286"/>
        <item x="287"/>
        <item x="288"/>
        <item x="289"/>
        <item x="290"/>
        <item x="291"/>
        <item x="292"/>
        <item x="293"/>
        <item x="294"/>
        <item x="295"/>
        <item x="296"/>
        <item m="1" x="2388"/>
        <item x="297"/>
        <item x="298"/>
        <item x="299"/>
        <item m="1" x="2390"/>
        <item x="300"/>
        <item x="302"/>
        <item x="303"/>
        <item x="301"/>
        <item x="304"/>
        <item x="305"/>
        <item x="306"/>
        <item x="307"/>
        <item x="308"/>
        <item x="309"/>
        <item x="310"/>
        <item x="311"/>
        <item x="312"/>
        <item m="1" x="2354"/>
        <item x="313"/>
        <item m="1" x="2356"/>
        <item x="314"/>
        <item x="315"/>
        <item x="316"/>
        <item x="317"/>
        <item x="318"/>
        <item x="319"/>
        <item x="320"/>
        <item x="321"/>
        <item m="1" x="2402"/>
        <item x="323"/>
        <item x="324"/>
        <item x="325"/>
        <item x="326"/>
        <item x="322"/>
        <item x="327"/>
        <item x="328"/>
        <item x="329"/>
        <item x="330"/>
        <item x="331"/>
        <item m="1" x="2393"/>
        <item x="332"/>
        <item m="1" x="2355"/>
        <item x="333"/>
        <item x="334"/>
        <item x="335"/>
        <item x="336"/>
        <item x="337"/>
        <item x="338"/>
        <item x="344"/>
        <item m="1" x="236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52"/>
        <item x="375"/>
        <item x="376"/>
        <item x="373"/>
        <item x="377"/>
        <item x="378"/>
        <item x="379"/>
        <item x="380"/>
        <item m="1" x="2397"/>
        <item x="381"/>
        <item x="382"/>
        <item x="383"/>
        <item x="384"/>
        <item x="385"/>
        <item x="386"/>
        <item x="387"/>
        <item x="388"/>
        <item x="389"/>
        <item x="390"/>
        <item x="391"/>
        <item x="392"/>
        <item x="393"/>
        <item x="394"/>
        <item x="395"/>
        <item x="396"/>
        <item x="397"/>
        <item x="399"/>
        <item x="400"/>
        <item x="401"/>
        <item x="398"/>
        <item x="402"/>
        <item m="1" x="2398"/>
        <item x="403"/>
        <item x="404"/>
        <item x="405"/>
        <item x="406"/>
        <item x="407"/>
        <item x="408"/>
        <item x="409"/>
        <item m="1" x="2364"/>
        <item x="410"/>
        <item x="411"/>
        <item x="421"/>
        <item x="412"/>
        <item x="413"/>
        <item x="414"/>
        <item x="415"/>
        <item x="416"/>
        <item x="417"/>
        <item m="1" x="2418"/>
        <item x="418"/>
        <item x="419"/>
        <item x="420"/>
        <item x="423"/>
        <item x="443"/>
        <item x="424"/>
        <item x="422"/>
        <item x="425"/>
        <item x="426"/>
        <item x="427"/>
        <item x="428"/>
        <item x="429"/>
        <item x="430"/>
        <item x="431"/>
        <item x="432"/>
        <item m="1" x="2410"/>
        <item x="433"/>
        <item x="434"/>
        <item x="435"/>
        <item x="436"/>
        <item x="438"/>
        <item x="437"/>
        <item x="439"/>
        <item x="440"/>
        <item x="442"/>
        <item x="441"/>
        <item x="445"/>
        <item x="446"/>
        <item x="447"/>
        <item x="444"/>
        <item x="448"/>
        <item x="449"/>
        <item x="450"/>
        <item x="451"/>
        <item x="452"/>
        <item x="453"/>
        <item x="454"/>
        <item x="455"/>
        <item x="456"/>
        <item x="457"/>
        <item m="1" x="2372"/>
        <item x="458"/>
        <item x="459"/>
        <item m="1" x="2421"/>
        <item x="460"/>
        <item x="461"/>
        <item x="462"/>
        <item x="463"/>
        <item m="1" x="2430"/>
        <item x="464"/>
        <item x="465"/>
        <item x="466"/>
        <item x="467"/>
        <item x="468"/>
        <item x="469"/>
        <item x="470"/>
        <item m="1" x="2409"/>
        <item x="471"/>
        <item x="472"/>
        <item x="473"/>
        <item x="474"/>
        <item x="475"/>
        <item x="476"/>
        <item x="477"/>
        <item x="478"/>
        <item x="479"/>
        <item x="480"/>
        <item x="481"/>
        <item x="482"/>
        <item x="483"/>
        <item x="484"/>
        <item m="1" x="2385"/>
        <item x="490"/>
        <item x="485"/>
        <item x="486"/>
        <item x="487"/>
        <item x="488"/>
        <item x="489"/>
        <item x="491"/>
        <item x="492"/>
        <item m="1" x="2378"/>
        <item m="1" x="2422"/>
        <item x="503"/>
        <item m="1" x="2425"/>
        <item x="493"/>
        <item x="494"/>
        <item x="504"/>
        <item x="495"/>
        <item x="496"/>
        <item x="497"/>
        <item x="498"/>
        <item x="499"/>
        <item x="500"/>
        <item x="501"/>
        <item x="502"/>
        <item x="505"/>
        <item x="506"/>
        <item x="507"/>
        <item x="508"/>
        <item m="1" x="237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44"/>
        <item x="564"/>
        <item x="565"/>
        <item x="566"/>
        <item x="567"/>
        <item x="568"/>
        <item x="569"/>
        <item x="570"/>
        <item x="571"/>
        <item x="572"/>
        <item x="573"/>
        <item x="574"/>
        <item m="1" x="235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5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61"/>
        <item x="698"/>
        <item x="708"/>
        <item x="709"/>
        <item x="710"/>
        <item x="699"/>
        <item x="700"/>
        <item x="701"/>
        <item x="702"/>
        <item x="703"/>
        <item x="704"/>
        <item x="705"/>
        <item x="706"/>
        <item x="707"/>
        <item x="711"/>
        <item x="726"/>
        <item x="727"/>
        <item x="734"/>
        <item x="712"/>
        <item x="728"/>
        <item x="729"/>
        <item m="1" x="240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67"/>
        <item x="753"/>
        <item m="1" x="2369"/>
        <item x="740"/>
        <item x="754"/>
        <item x="741"/>
        <item x="742"/>
        <item x="743"/>
        <item x="744"/>
        <item x="745"/>
        <item x="746"/>
        <item x="747"/>
        <item x="755"/>
        <item x="748"/>
        <item x="757"/>
        <item x="758"/>
        <item x="769"/>
        <item x="759"/>
        <item m="1" x="2416"/>
        <item x="760"/>
        <item x="761"/>
        <item x="770"/>
        <item m="1" x="2423"/>
        <item x="762"/>
        <item x="771"/>
        <item x="763"/>
        <item x="764"/>
        <item x="765"/>
        <item x="766"/>
        <item x="772"/>
        <item x="773"/>
        <item x="767"/>
        <item x="768"/>
        <item x="774"/>
        <item x="775"/>
        <item x="790"/>
        <item x="776"/>
        <item x="791"/>
        <item x="777"/>
        <item x="778"/>
        <item x="792"/>
        <item x="779"/>
        <item x="780"/>
        <item x="781"/>
        <item x="782"/>
        <item x="793"/>
        <item x="783"/>
        <item x="794"/>
        <item x="795"/>
        <item x="234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2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04"/>
        <item x="944"/>
        <item m="1" x="236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1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2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45"/>
        <item x="1583"/>
        <item x="1577"/>
        <item x="1578"/>
        <item x="1576"/>
        <item x="1579"/>
        <item x="1580"/>
        <item x="1586"/>
        <item x="1587"/>
        <item x="1581"/>
        <item x="1582"/>
        <item x="1588"/>
        <item x="1589"/>
        <item x="1590"/>
        <item x="1602"/>
        <item x="1612"/>
        <item m="1" x="236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4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t="default"/>
      </items>
    </pivotField>
    <pivotField axis="axisRow" showAll="0">
      <items count="270">
        <item sd="0" x="118"/>
        <item sd="0" x="110"/>
        <item sd="0" x="124"/>
        <item sd="0" x="127"/>
        <item sd="0" x="126"/>
        <item sd="0" x="122"/>
        <item sd="0" x="120"/>
        <item sd="0" m="1" x="132"/>
        <item sd="0" x="104"/>
        <item sd="0" x="115"/>
        <item sd="0" x="114"/>
        <item sd="0" x="116"/>
        <item sd="0" x="113"/>
        <item sd="0" m="1" x="140"/>
        <item sd="0" x="112"/>
        <item sd="0" x="106"/>
        <item sd="0" m="1" x="137"/>
        <item sd="0" x="105"/>
        <item sd="0" x="103"/>
        <item sd="0" x="109"/>
        <item sd="0" x="107"/>
        <item sd="0" x="99"/>
        <item sd="0" x="102"/>
        <item sd="0" x="100"/>
        <item sd="0" x="98"/>
        <item sd="0" x="95"/>
        <item sd="0" x="97"/>
        <item sd="0" m="1" x="145"/>
        <item sd="0" x="94"/>
        <item sd="0" x="92"/>
        <item sd="0" x="91"/>
        <item sd="0" x="90"/>
        <item sd="0" x="52"/>
        <item sd="0" x="89"/>
        <item sd="0" x="87"/>
        <item sd="0" x="88"/>
        <item sd="0" x="85"/>
        <item sd="0" x="72"/>
        <item sd="0" x="79"/>
        <item sd="0" x="84"/>
        <item sd="0" x="83"/>
        <item sd="0" m="1" x="144"/>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67"/>
        <item sd="0" x="49"/>
        <item sd="0" x="24"/>
        <item sd="0" x="33"/>
        <item sd="0" x="23"/>
        <item sd="0" x="22"/>
        <item sd="0" x="34"/>
        <item n="JPMC (Main Project)" sd="0" x="11"/>
        <item sd="0" x="18"/>
        <item sd="0" x="48"/>
        <item sd="0" x="46"/>
        <item sd="0" x="45"/>
        <item sd="0" x="37"/>
        <item sd="0" x="47"/>
        <item sd="0" m="1" x="182"/>
        <item sd="0" x="44"/>
        <item sd="0" m="1" x="196"/>
        <item sd="0" x="42"/>
        <item sd="0" x="40"/>
        <item sd="0" x="15"/>
        <item sd="0" x="27"/>
        <item sd="0" x="30"/>
        <item sd="0" x="25"/>
        <item sd="0" x="29"/>
        <item sd="0" x="8"/>
        <item sd="0" x="9"/>
        <item sd="0" m="1" x="191"/>
        <item sd="0" m="1" x="161"/>
        <item sd="0" m="1" x="212"/>
        <item sd="0" m="1" x="156"/>
        <item sd="0" m="1" x="168"/>
        <item sd="0" m="1" x="197"/>
        <item sd="0" x="13"/>
        <item sd="0" m="1" x="266"/>
        <item sd="0" m="1" x="246"/>
        <item sd="0" m="1" x="238"/>
        <item sd="0" m="1" x="176"/>
        <item sd="0" m="1" x="173"/>
        <item sd="0" m="1" x="262"/>
        <item sd="0" m="1" x="240"/>
        <item sd="0" m="1" x="249"/>
        <item sd="0" m="1" x="234"/>
        <item sd="0" m="1" x="224"/>
        <item sd="0" m="1" x="159"/>
        <item sd="0" m="1" x="187"/>
        <item sd="0" x="17"/>
        <item sd="0" m="1" x="193"/>
        <item sd="0" m="1" x="207"/>
        <item sd="0" m="1" x="160"/>
        <item sd="0" x="14"/>
        <item sd="0" m="1" x="256"/>
        <item sd="0" x="86"/>
        <item sd="0" m="1" x="202"/>
        <item sd="0" m="1" x="259"/>
        <item sd="0" m="1" x="195"/>
        <item sd="0" m="1" x="216"/>
        <item sd="0" m="1" x="214"/>
        <item sd="0" m="1" x="167"/>
        <item sd="0" m="1" x="205"/>
        <item sd="0" m="1" x="171"/>
        <item sd="0" m="1" x="211"/>
        <item sd="0" m="1" x="248"/>
        <item sd="0" m="1" x="206"/>
        <item sd="0" m="1" x="219"/>
        <item sd="0" x="10"/>
        <item sd="0" m="1" x="222"/>
        <item sd="0" x="1"/>
        <item sd="0" m="1" x="169"/>
        <item sd="0" m="1" x="223"/>
        <item sd="0" m="1" x="192"/>
        <item sd="0" m="1" x="250"/>
        <item sd="0" m="1" x="253"/>
        <item sd="0" m="1" x="226"/>
        <item sd="0" m="1" x="154"/>
        <item sd="0" m="1" x="175"/>
        <item sd="0" m="1" x="217"/>
        <item sd="0" m="1" x="210"/>
        <item sd="0" m="1" x="164"/>
        <item sd="0" m="1" x="158"/>
        <item sd="0" m="1" x="244"/>
        <item sd="0" x="3"/>
        <item sd="0" m="1" x="183"/>
        <item sd="0" x="7"/>
        <item sd="0" m="1" x="198"/>
        <item sd="0" x="2"/>
        <item sd="0" m="1" x="247"/>
        <item sd="0" m="1" x="204"/>
        <item sd="0" x="12"/>
        <item sd="0" m="1" x="186"/>
        <item sd="0" x="4"/>
        <item sd="0" m="1" x="265"/>
        <item sd="0" m="1" x="172"/>
        <item sd="0" m="1" x="180"/>
        <item sd="0" m="1" x="232"/>
        <item sd="0" x="117"/>
        <item sd="0" m="1" x="243"/>
        <item sd="0" m="1" x="163"/>
        <item sd="0" m="1" x="257"/>
        <item sd="0" m="1" x="174"/>
        <item sd="0" m="1" x="179"/>
        <item sd="0" x="6"/>
        <item sd="0" m="1" x="235"/>
        <item sd="0" m="1" x="239"/>
        <item sd="0" m="1" x="254"/>
        <item sd="0" m="1" x="260"/>
        <item sd="0" m="1" x="255"/>
        <item sd="0" x="16"/>
        <item sd="0" m="1" x="153"/>
        <item sd="0" m="1" x="228"/>
        <item sd="0" m="1" x="221"/>
        <item sd="0" m="1" x="237"/>
        <item sd="0" m="1" x="199"/>
        <item m="1" x="213"/>
        <item sd="0" m="1" x="177"/>
        <item sd="0" m="1" x="241"/>
        <item sd="0" m="1" x="200"/>
        <item sd="0" m="1" x="227"/>
        <item sd="0" m="1" x="252"/>
        <item sd="0" x="28"/>
        <item sd="0" m="1" x="215"/>
        <item sd="0" m="1" x="242"/>
        <item sd="0" m="1" x="268"/>
        <item sd="0" m="1" x="190"/>
        <item m="1" x="230"/>
        <item sd="0" m="1" x="229"/>
        <item sd="0" m="1" x="263"/>
        <item sd="0" m="1" x="185"/>
        <item m="1" x="251"/>
        <item sd="0" m="1" x="162"/>
        <item sd="0" m="1" x="208"/>
        <item sd="0" x="41"/>
        <item sd="0" m="1" x="218"/>
        <item sd="0" x="20"/>
        <item sd="0" x="36"/>
        <item sd="0" x="32"/>
        <item sd="0" x="31"/>
        <item sd="0" m="1" x="245"/>
        <item m="1" x="178"/>
        <item sd="0" x="51"/>
        <item sd="0" m="1" x="236"/>
        <item sd="0" m="1" x="201"/>
        <item sd="0" m="1" x="194"/>
        <item sd="0" m="1" x="166"/>
        <item sd="0" x="0"/>
        <item sd="0" x="26"/>
        <item sd="0" x="19"/>
        <item sd="0" m="1" x="188"/>
        <item sd="0" x="21"/>
        <item sd="0" m="1" x="258"/>
        <item sd="0" x="63"/>
        <item sd="0" x="64"/>
        <item sd="0" m="1" x="134"/>
        <item m="1" x="203"/>
        <item sd="0" x="70"/>
        <item m="1" x="233"/>
        <item m="1" x="165"/>
        <item m="1" x="170"/>
        <item sd="0" m="1" x="155"/>
        <item sd="0" m="1" x="225"/>
        <item sd="0" m="1" x="157"/>
        <item sd="0" m="1" x="152"/>
        <item m="1" x="220"/>
        <item sd="0" m="1" x="261"/>
        <item sd="0" x="82"/>
        <item sd="0" m="1" x="264"/>
        <item sd="0" m="1" x="209"/>
        <item sd="0" m="1" x="181"/>
        <item sd="0" x="123"/>
        <item sd="0" m="1" x="184"/>
        <item sd="0" m="1" x="231"/>
        <item sd="0" m="1" x="189"/>
        <item sd="0" m="1" x="147"/>
        <item sd="0" x="93"/>
        <item sd="0" m="1" x="150"/>
        <item sd="0" m="1" x="149"/>
        <item sd="0" m="1" x="148"/>
        <item m="1" x="151"/>
        <item sd="0" m="1" x="142"/>
        <item sd="0" x="96"/>
        <item m="1" x="146"/>
        <item m="1" x="136"/>
        <item sd="0" m="1" x="143"/>
        <item sd="0" x="101"/>
        <item sd="0" m="1" x="141"/>
        <item sd="0" x="108"/>
        <item sd="0" x="111"/>
        <item sd="0" x="119"/>
        <item m="1" x="139"/>
        <item sd="0" x="121"/>
        <item sd="0" x="125"/>
        <item m="1" x="138"/>
        <item sd="0" m="1" x="135"/>
        <item m="1" x="133"/>
        <item sd="0" x="128"/>
        <item sd="0" x="129"/>
        <item m="1" x="131"/>
        <item x="130"/>
        <item t="default"/>
      </items>
    </pivotField>
    <pivotField axis="axisRow" showAll="0">
      <items count="1157">
        <item sd="0" x="60"/>
        <item sd="0" x="149"/>
        <item sd="0" m="1" x="1000"/>
        <item sd="0" m="1" x="1097"/>
        <item sd="0" m="1" x="963"/>
        <item sd="0" x="18"/>
        <item sd="0" x="288"/>
        <item sd="0" m="1" x="1138"/>
        <item sd="0" x="146"/>
        <item sd="0" x="179"/>
        <item sd="0" m="1" x="1135"/>
        <item sd="0" x="623"/>
        <item sd="0" x="100"/>
        <item sd="0" m="1" x="948"/>
        <item sd="0" m="1" x="1101"/>
        <item sd="0" x="137"/>
        <item sd="0" m="1" x="1083"/>
        <item sd="0" x="231"/>
        <item sd="0" m="1" x="919"/>
        <item sd="0" m="1" x="1088"/>
        <item sd="0" x="363"/>
        <item sd="0" x="375"/>
        <item sd="0" m="1" x="977"/>
        <item sd="0" x="208"/>
        <item sd="0" x="159"/>
        <item sd="0" x="258"/>
        <item sd="0" x="282"/>
        <item sd="0" x="144"/>
        <item sd="0" x="191"/>
        <item sd="0" x="217"/>
        <item sd="0" x="322"/>
        <item sd="0" x="256"/>
        <item sd="0" x="189"/>
        <item sd="0" m="1" x="1038"/>
        <item sd="0" x="325"/>
        <item sd="0" m="1" x="1139"/>
        <item sd="0" m="1" x="1036"/>
        <item sd="0" x="630"/>
        <item sd="0" x="223"/>
        <item sd="0" m="1" x="931"/>
        <item sd="0" x="239"/>
        <item sd="0" x="135"/>
        <item sd="0" x="140"/>
        <item sd="0" m="1" x="1112"/>
        <item sd="0" m="1" x="1042"/>
        <item sd="0" x="219"/>
        <item sd="0" x="562"/>
        <item sd="0" x="93"/>
        <item sd="0" m="1" x="1109"/>
        <item sd="0" x="222"/>
        <item sd="0" m="1" x="944"/>
        <item sd="0" x="337"/>
        <item sd="0" x="207"/>
        <item sd="0" x="184"/>
        <item sd="0" x="152"/>
        <item sd="0" m="1" x="1122"/>
        <item sd="0" x="40"/>
        <item sd="0" x="281"/>
        <item sd="0" x="170"/>
        <item sd="0" x="317"/>
        <item sd="0" x="358"/>
        <item sd="0" x="214"/>
        <item sd="0" x="370"/>
        <item sd="0" x="279"/>
        <item sd="0" x="156"/>
        <item sd="0" x="700"/>
        <item sd="0" x="253"/>
        <item sd="0" m="1" x="1098"/>
        <item sd="0" m="1" x="910"/>
        <item sd="0" x="365"/>
        <item sd="0" m="1" x="962"/>
        <item sd="0" m="1" x="927"/>
        <item sd="0" x="259"/>
        <item sd="0" x="252"/>
        <item sd="0" m="1" x="1041"/>
        <item sd="0" x="12"/>
        <item sd="0" x="352"/>
        <item sd="0" x="218"/>
        <item sd="0" x="224"/>
        <item sd="0" x="63"/>
        <item sd="0" x="8"/>
        <item sd="0" x="102"/>
        <item sd="0" m="1" x="949"/>
        <item sd="0" m="1" x="1141"/>
        <item sd="0" x="319"/>
        <item sd="0" m="1" x="954"/>
        <item sd="0" m="1" x="1152"/>
        <item sd="0" x="386"/>
        <item sd="0" x="31"/>
        <item sd="0" x="55"/>
        <item sd="0" x="227"/>
        <item sd="0" x="356"/>
        <item sd="0" x="161"/>
        <item sd="0" x="153"/>
        <item sd="0" x="861"/>
        <item sd="0" x="133"/>
        <item sd="0" m="1" x="935"/>
        <item sd="0" m="1" x="928"/>
        <item sd="0" m="1" x="1127"/>
        <item sd="0" x="46"/>
        <item sd="0" x="374"/>
        <item sd="0" m="1" x="937"/>
        <item sd="0" x="270"/>
        <item sd="0" m="1" x="1017"/>
        <item sd="0" m="1" x="982"/>
        <item sd="0" m="1" x="1018"/>
        <item sd="0" m="1" x="998"/>
        <item sd="0" m="1" x="1108"/>
        <item sd="0" m="1" x="1051"/>
        <item sd="0" m="1" x="1014"/>
        <item sd="0" x="366"/>
        <item sd="0" x="318"/>
        <item sd="0" m="1" x="976"/>
        <item sd="0" x="273"/>
        <item sd="0" m="1" x="1073"/>
        <item sd="0" x="201"/>
        <item sd="0" m="1" x="1002"/>
        <item sd="0" x="160"/>
        <item sd="0" m="1" x="1105"/>
        <item sd="0" m="1" x="1065"/>
        <item sd="0" m="1" x="961"/>
        <item sd="0" x="277"/>
        <item sd="0" m="1" x="1059"/>
        <item sd="0" x="225"/>
        <item sd="0" m="1" x="933"/>
        <item sd="0" m="1" x="936"/>
        <item sd="0" m="1" x="947"/>
        <item sd="0" x="292"/>
        <item sd="0" x="15"/>
        <item sd="0" m="1" x="974"/>
        <item sd="0" m="1" x="988"/>
        <item sd="0" x="0"/>
        <item sd="0" x="232"/>
        <item sd="0" x="213"/>
        <item sd="0" m="1" x="1107"/>
        <item sd="0" x="316"/>
        <item sd="0" m="1" x="918"/>
        <item sd="0" x="291"/>
        <item sd="0" x="333"/>
        <item sd="0" x="339"/>
        <item sd="0" x="275"/>
        <item sd="0" m="1" x="950"/>
        <item sd="0" x="174"/>
        <item sd="0" x="171"/>
        <item sd="0" x="233"/>
        <item sd="0" x="78"/>
        <item sd="0" m="1" x="1008"/>
        <item sd="0" x="236"/>
        <item sd="0" x="58"/>
        <item sd="0" x="240"/>
        <item sd="0" m="1" x="943"/>
        <item sd="0" x="182"/>
        <item sd="0" x="307"/>
        <item sd="0" x="780"/>
        <item sd="0" x="290"/>
        <item sd="0" m="1" x="1033"/>
        <item sd="0" m="1" x="1094"/>
        <item sd="0" x="132"/>
        <item sd="0" x="56"/>
        <item sd="0" x="126"/>
        <item sd="0" x="22"/>
        <item sd="0" x="187"/>
        <item sd="0" m="1" x="924"/>
        <item sd="0" m="1" x="1125"/>
        <item sd="0" m="1" x="930"/>
        <item sd="0" x="11"/>
        <item sd="0" x="353"/>
        <item sd="0" m="1" x="1013"/>
        <item sd="0" x="124"/>
        <item sd="0" m="1" x="1155"/>
        <item sd="0" x="77"/>
        <item sd="0" m="1" x="1037"/>
        <item sd="0" x="92"/>
        <item sd="0" x="35"/>
        <item sd="0" x="196"/>
        <item sd="0" m="1" x="1134"/>
        <item sd="0" x="1"/>
        <item sd="0" x="180"/>
        <item sd="0" x="285"/>
        <item sd="0" m="1" x="1054"/>
        <item sd="0" x="42"/>
        <item sd="0" m="1" x="1075"/>
        <item sd="0" m="1" x="1045"/>
        <item sd="0" m="1" x="1062"/>
        <item sd="0" m="1" x="996"/>
        <item sd="0" x="84"/>
        <item sd="0" x="106"/>
        <item sd="0" m="1" x="909"/>
        <item sd="0" x="336"/>
        <item sd="0" m="1" x="1068"/>
        <item sd="0" m="1" x="911"/>
        <item sd="0" m="1" x="906"/>
        <item sd="0" m="1" x="1055"/>
        <item sd="0" m="1" x="939"/>
        <item sd="0" m="1" x="1085"/>
        <item sd="0" m="1" x="940"/>
        <item sd="0" x="16"/>
        <item sd="0" m="1" x="1064"/>
        <item sd="0" m="1" x="979"/>
        <item sd="0" x="280"/>
        <item sd="0" x="104"/>
        <item sd="0" x="332"/>
        <item sd="0" m="1" x="1001"/>
        <item sd="0" x="348"/>
        <item sd="0" x="23"/>
        <item sd="0" x="362"/>
        <item sd="0" x="237"/>
        <item sd="0" x="91"/>
        <item sd="0" x="13"/>
        <item sd="0" x="175"/>
        <item sd="0" x="343"/>
        <item sd="0" m="1" x="1145"/>
        <item sd="0" m="1" x="1120"/>
        <item sd="0" x="87"/>
        <item sd="0" x="690"/>
        <item sd="0" x="33"/>
        <item sd="0" x="19"/>
        <item sd="0" m="1" x="913"/>
        <item sd="0" x="20"/>
        <item sd="0" m="1" x="925"/>
        <item sd="0" x="96"/>
        <item sd="0" m="1" x="1137"/>
        <item sd="0" m="1" x="1114"/>
        <item sd="0" m="1" x="989"/>
        <item sd="0" x="120"/>
        <item sd="0" x="131"/>
        <item sd="0" x="119"/>
        <item sd="0" m="1" x="1066"/>
        <item sd="0" m="1" x="1057"/>
        <item sd="0" m="1" x="923"/>
        <item sd="0" m="1" x="1043"/>
        <item sd="0" x="228"/>
        <item sd="0" x="39"/>
        <item sd="0" x="108"/>
        <item sd="0" x="24"/>
        <item sd="0" x="139"/>
        <item sd="0" m="1" x="1124"/>
        <item sd="0" x="17"/>
        <item sd="0" x="248"/>
        <item sd="0" x="48"/>
        <item sd="0" m="1" x="1039"/>
        <item sd="0" m="1" x="1099"/>
        <item sd="0" x="134"/>
        <item sd="0" x="596"/>
        <item sd="0" m="1" x="1010"/>
        <item sd="0" x="69"/>
        <item sd="0" x="34"/>
        <item sd="0" x="206"/>
        <item sd="0" m="1" x="1140"/>
        <item sd="0" m="1" x="1016"/>
        <item sd="0" m="1" x="1034"/>
        <item sd="0" m="1" x="978"/>
        <item sd="0" x="268"/>
        <item sd="0" x="376"/>
        <item sd="0" x="331"/>
        <item sd="0" m="1" x="970"/>
        <item sd="0" x="360"/>
        <item sd="0" m="1" x="1115"/>
        <item sd="0" x="89"/>
        <item sd="0" x="355"/>
        <item sd="0" m="1" x="1015"/>
        <item sd="0" x="168"/>
        <item sd="0" m="1" x="914"/>
        <item sd="0" m="1" x="907"/>
        <item sd="0" x="272"/>
        <item sd="0" x="51"/>
        <item sd="0" x="190"/>
        <item sd="0" x="50"/>
        <item sd="0" x="79"/>
        <item sd="0" x="32"/>
        <item sd="0" m="1" x="1102"/>
        <item sd="0" x="188"/>
        <item sd="0" x="110"/>
        <item sd="0" m="1" x="1121"/>
        <item sd="0" m="1" x="1118"/>
        <item sd="0" m="1" x="1025"/>
        <item sd="0" m="1" x="972"/>
        <item sd="0" m="1" x="1020"/>
        <item sd="0" m="1" x="992"/>
        <item sd="0" x="226"/>
        <item sd="0" x="57"/>
        <item sd="0" m="1" x="1023"/>
        <item sd="0" x="340"/>
        <item sd="0" x="265"/>
        <item sd="0" x="294"/>
        <item sd="0" m="1" x="1049"/>
        <item sd="0" x="62"/>
        <item sd="0" x="295"/>
        <item sd="0" x="3"/>
        <item sd="0" x="151"/>
        <item sd="0" x="210"/>
        <item sd="0" x="54"/>
        <item sd="0" m="1" x="1080"/>
        <item sd="0" m="1" x="1063"/>
        <item sd="0" x="323"/>
        <item sd="0" m="1" x="959"/>
        <item sd="0" x="75"/>
        <item sd="0" m="1" x="987"/>
        <item sd="0" x="186"/>
        <item sd="0" x="361"/>
        <item sd="0" x="368"/>
        <item sd="0" x="327"/>
        <item sd="0" x="195"/>
        <item sd="0" m="1" x="1053"/>
        <item sd="0" m="1" x="1093"/>
        <item sd="0" x="123"/>
        <item sd="0" m="1" x="984"/>
        <item sd="0" x="194"/>
        <item sd="0" x="121"/>
        <item sd="0" x="53"/>
        <item sd="0" m="1" x="1110"/>
        <item sd="0" x="278"/>
        <item sd="0" x="212"/>
        <item sd="0" m="1" x="1095"/>
        <item sd="0" m="1" x="1086"/>
        <item sd="0" m="1" x="1153"/>
        <item sd="0" m="1" x="941"/>
        <item sd="0" m="1" x="1147"/>
        <item sd="0" x="117"/>
        <item sd="0" x="111"/>
        <item sd="0" x="81"/>
        <item sd="0" x="7"/>
        <item sd="0" x="235"/>
        <item sd="0" x="287"/>
        <item sd="0" m="1" x="1084"/>
        <item sd="0" m="1" x="1131"/>
        <item sd="0" x="2"/>
        <item sd="0" m="1" x="1146"/>
        <item sd="0" m="1" x="1006"/>
        <item sd="0" x="163"/>
        <item sd="0" m="1" x="1078"/>
        <item sd="0" m="1" x="953"/>
        <item sd="0" m="1" x="1154"/>
        <item sd="0" m="1" x="920"/>
        <item sd="0" m="1" x="917"/>
        <item sd="0" x="130"/>
        <item sd="0" x="88"/>
        <item sd="0" m="1" x="1149"/>
        <item sd="0" x="204"/>
        <item sd="0" x="72"/>
        <item sd="0" x="73"/>
        <item sd="0" x="28"/>
        <item sd="0" x="47"/>
        <item sd="0" x="181"/>
        <item sd="0" x="26"/>
        <item sd="0" x="86"/>
        <item sd="0" x="230"/>
        <item sd="0" m="1" x="1022"/>
        <item sd="0" m="1" x="1005"/>
        <item sd="0" m="1" x="1040"/>
        <item sd="0" x="94"/>
        <item sd="0" x="107"/>
        <item sd="0" x="309"/>
        <item sd="0" x="38"/>
        <item sd="0" x="145"/>
        <item sd="0" x="101"/>
        <item sd="0" x="369"/>
        <item sd="0" x="10"/>
        <item sd="0" x="74"/>
        <item sd="0" x="264"/>
        <item sd="0" m="1" x="991"/>
        <item sd="0" x="178"/>
        <item sd="0" x="266"/>
        <item sd="0" x="364"/>
        <item sd="0" x="98"/>
        <item sd="0" x="165"/>
        <item sd="0" x="66"/>
        <item sd="0" x="5"/>
        <item sd="0" m="1" x="966"/>
        <item sd="0" x="359"/>
        <item sd="0" m="1" x="1144"/>
        <item sd="0" x="269"/>
        <item sd="0" x="215"/>
        <item sd="0" x="349"/>
        <item sd="0" x="283"/>
        <item sd="0" x="185"/>
        <item sd="0" x="220"/>
        <item sd="0" m="1" x="1132"/>
        <item sd="0" m="1" x="912"/>
        <item sd="0" x="4"/>
        <item sd="0" x="377"/>
        <item sd="0" x="262"/>
        <item sd="0" x="326"/>
        <item sd="0" x="173"/>
        <item sd="0" x="200"/>
        <item sd="0" m="1" x="951"/>
        <item sd="0" x="345"/>
        <item sd="0" x="30"/>
        <item sd="0" m="1" x="1081"/>
        <item sd="0" x="242"/>
        <item sd="0" m="1" x="1012"/>
        <item sd="0" m="1" x="921"/>
        <item sd="0" x="243"/>
        <item sd="0" m="1" x="1126"/>
        <item sd="0" m="1" x="1129"/>
        <item sd="0" x="303"/>
        <item sd="0" x="37"/>
        <item sd="0" x="357"/>
        <item sd="0" m="1" x="1024"/>
        <item sd="0" m="1" x="1074"/>
        <item sd="0" x="115"/>
        <item sd="0" m="1" x="1123"/>
        <item sd="0" m="1" x="932"/>
        <item sd="0" m="1" x="994"/>
        <item sd="0" x="128"/>
        <item sd="0" m="1" x="1130"/>
        <item sd="0" m="1" x="1106"/>
        <item sd="0" x="255"/>
        <item sd="0" x="199"/>
        <item sd="0" x="329"/>
        <item sd="0" x="297"/>
        <item sd="0" x="310"/>
        <item sd="0" x="83"/>
        <item sd="0" m="1" x="1030"/>
        <item sd="0" m="1" x="915"/>
        <item sd="0" x="80"/>
        <item sd="0" m="1" x="983"/>
        <item sd="0" m="1" x="1119"/>
        <item sd="0" x="97"/>
        <item sd="0" x="289"/>
        <item sd="0" m="1" x="1069"/>
        <item sd="0" x="116"/>
        <item sd="0" x="209"/>
        <item sd="0" x="198"/>
        <item sd="0" x="150"/>
        <item sd="0" x="136"/>
        <item sd="0" m="1" x="1011"/>
        <item sd="0" x="109"/>
        <item sd="0" x="524"/>
        <item sd="0" m="1" x="990"/>
        <item sd="0" m="1" x="1090"/>
        <item sd="0" x="284"/>
        <item sd="0" x="296"/>
        <item sd="0" x="211"/>
        <item sd="0" x="45"/>
        <item sd="0" m="1" x="1070"/>
        <item sd="0" m="1" x="1061"/>
        <item sd="0" x="155"/>
        <item sd="0" m="1" x="1091"/>
        <item sd="0" x="61"/>
        <item sd="0" x="129"/>
        <item sd="0" x="105"/>
        <item sd="0" m="1" x="938"/>
        <item sd="0" x="157"/>
        <item sd="0" x="14"/>
        <item sd="0" x="43"/>
        <item sd="0" x="250"/>
        <item sd="0" x="238"/>
        <item sd="0" x="103"/>
        <item sd="0" x="70"/>
        <item sd="0" x="299"/>
        <item sd="0" x="127"/>
        <item sd="0" m="1" x="908"/>
        <item sd="0" x="193"/>
        <item sd="0" x="147"/>
        <item sd="0" m="1" x="1026"/>
        <item sd="0" x="99"/>
        <item sd="0" x="344"/>
        <item sd="0" x="221"/>
        <item sd="0" m="1" x="1143"/>
        <item sd="0" m="1" x="1148"/>
        <item sd="0" x="271"/>
        <item sd="0" x="166"/>
        <item sd="0" x="286"/>
        <item sd="0" x="304"/>
        <item sd="0" m="1" x="1019"/>
        <item sd="0" x="138"/>
        <item sd="0" x="41"/>
        <item sd="0" x="229"/>
        <item sd="0" m="1" x="1077"/>
        <item sd="0" x="71"/>
        <item sd="0" x="64"/>
        <item sd="0" m="1" x="1003"/>
        <item sd="0" m="1" x="997"/>
        <item sd="0" x="540"/>
        <item sd="0" x="44"/>
        <item sd="0" x="114"/>
        <item sd="0" x="52"/>
        <item sd="0" x="142"/>
        <item sd="0" x="82"/>
        <item sd="0" x="245"/>
        <item sd="0" x="314"/>
        <item sd="0" m="1" x="1116"/>
        <item sd="0" m="1" x="1087"/>
        <item sd="0" x="308"/>
        <item sd="0" m="1" x="1047"/>
        <item sd="0" m="1" x="1113"/>
        <item sd="0" x="122"/>
        <item sd="0" x="118"/>
        <item sd="0" m="1" x="1067"/>
        <item sd="0" x="169"/>
        <item sd="0" x="197"/>
        <item sd="0" x="125"/>
        <item sd="0" x="203"/>
        <item sd="0" x="267"/>
        <item sd="0" x="301"/>
        <item sd="0" x="85"/>
        <item sd="0" x="25"/>
        <item sd="0" x="244"/>
        <item sd="0" x="112"/>
        <item sd="0" x="192"/>
        <item sd="0" x="302"/>
        <item sd="0" x="260"/>
        <item sd="0" x="261"/>
        <item sd="0" m="1" x="1052"/>
        <item sd="0" x="328"/>
        <item sd="0" x="350"/>
        <item sd="0" x="254"/>
        <item sd="0" x="320"/>
        <item sd="0" x="241"/>
        <item sd="0" x="158"/>
        <item sd="0" m="1" x="1044"/>
        <item sd="0" m="1" x="1009"/>
        <item sd="0" m="1" x="1100"/>
        <item sd="0" m="1" x="916"/>
        <item sd="0" m="1" x="968"/>
        <item sd="0" x="143"/>
        <item sd="0" m="1" x="1104"/>
        <item sd="0" x="276"/>
        <item sd="0" x="298"/>
        <item sd="0" x="424"/>
        <item sd="0" x="346"/>
        <item sd="0" x="306"/>
        <item sd="0" m="1" x="1128"/>
        <item sd="0" x="321"/>
        <item sd="0" x="313"/>
        <item sd="0" x="49"/>
        <item sd="0" x="315"/>
        <item sd="0" x="59"/>
        <item sd="0" x="183"/>
        <item sd="0" x="330"/>
        <item sd="0" x="274"/>
        <item sd="0" x="311"/>
        <item sd="0" x="249"/>
        <item sd="0" m="1" x="946"/>
        <item sd="0" m="1" x="1048"/>
        <item sd="0" m="1" x="1150"/>
        <item sd="0" m="1" x="1004"/>
        <item sd="0" m="1" x="986"/>
        <item sd="0" m="1" x="985"/>
        <item sd="0" x="90"/>
        <item sd="0" x="202"/>
        <item sd="0" x="67"/>
        <item sd="0" m="1" x="1079"/>
        <item sd="0" x="65"/>
        <item sd="0" x="247"/>
        <item sd="0" m="1" x="957"/>
        <item sd="0" x="216"/>
        <item sd="0" m="1" x="969"/>
        <item sd="0" x="141"/>
        <item sd="0" x="177"/>
        <item sd="0" x="305"/>
        <item sd="0" m="1" x="965"/>
        <item sd="0" x="347"/>
        <item sd="0" m="1" x="1142"/>
        <item sd="0" m="1" x="1028"/>
        <item sd="0" x="293"/>
        <item sd="0" x="148"/>
        <item sd="0" x="354"/>
        <item sd="0" m="1" x="1082"/>
        <item sd="0" x="27"/>
        <item sd="0" m="1" x="1092"/>
        <item sd="0" x="68"/>
        <item sd="0" x="6"/>
        <item sd="0" x="263"/>
        <item sd="0" x="154"/>
        <item sd="0" x="164"/>
        <item sd="0" x="172"/>
        <item sd="0" x="205"/>
        <item sd="0" x="351"/>
        <item sd="0" m="1" x="971"/>
        <item sd="0" x="29"/>
        <item sd="0" m="1" x="1136"/>
        <item sd="0" x="9"/>
        <item sd="0" x="335"/>
        <item sd="0" m="1" x="1032"/>
        <item sd="0" m="1" x="1058"/>
        <item sd="0" m="1" x="999"/>
        <item sd="0" x="234"/>
        <item sd="0" x="162"/>
        <item sd="0" m="1" x="973"/>
        <item sd="0" m="1" x="1103"/>
        <item sd="0" m="1" x="1133"/>
        <item sd="0" m="1" x="1117"/>
        <item sd="0" x="300"/>
        <item sd="0" x="167"/>
        <item sd="0" x="76"/>
        <item sd="0" m="1" x="1096"/>
        <item sd="0" x="342"/>
        <item sd="0" x="341"/>
        <item sd="0" m="1" x="934"/>
        <item sd="0" m="1" x="995"/>
        <item sd="0" m="1" x="1071"/>
        <item sd="0" m="1" x="1050"/>
        <item sd="0" x="113"/>
        <item sd="0" x="251"/>
        <item sd="0" x="176"/>
        <item sd="0" x="372"/>
        <item sd="0" x="246"/>
        <item sd="0" m="1" x="922"/>
        <item sd="0" x="257"/>
        <item sd="0" x="95"/>
        <item sd="0" x="338"/>
        <item sd="0" x="36"/>
        <item sd="0" m="1" x="975"/>
        <item sd="0" x="21"/>
        <item sd="0" x="378"/>
        <item sd="0" x="381"/>
        <item sd="0" x="382"/>
        <item sd="0" x="379"/>
        <item sd="0" x="383"/>
        <item sd="0" x="380"/>
        <item sd="0" x="384"/>
        <item sd="0" x="385"/>
        <item sd="0" x="387"/>
        <item sd="0" m="1" x="955"/>
        <item sd="0" m="1" x="993"/>
        <item sd="0" x="388"/>
        <item sd="0" m="1" x="926"/>
        <item sd="0" x="389"/>
        <item sd="0" x="390"/>
        <item sd="0" x="391"/>
        <item sd="0" x="392"/>
        <item sd="0" x="393"/>
        <item sd="0" x="394"/>
        <item sd="0" x="396"/>
        <item sd="0" x="397"/>
        <item sd="0" x="398"/>
        <item sd="0" x="395"/>
        <item sd="0" x="373"/>
        <item sd="0" x="399"/>
        <item sd="0" m="1" x="942"/>
        <item sd="0" x="401"/>
        <item sd="0" x="400"/>
        <item sd="0" m="1" x="960"/>
        <item sd="0" x="402"/>
        <item sd="0" x="403"/>
        <item sd="0" x="404"/>
        <item sd="0" x="405"/>
        <item sd="0" x="406"/>
        <item sd="0" x="411"/>
        <item sd="0" m="1" x="102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8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60"/>
        <item sd="0" x="465"/>
        <item sd="0" x="469"/>
        <item sd="0" x="466"/>
        <item sd="0" x="467"/>
        <item sd="0" m="1" x="952"/>
        <item sd="0" x="470"/>
        <item sd="0" m="1" x="929"/>
        <item sd="0" x="472"/>
        <item sd="0" x="475"/>
        <item sd="0" x="476"/>
        <item sd="0" x="371"/>
        <item sd="0" m="1" x="1031"/>
        <item sd="0" x="477"/>
        <item sd="0" x="478"/>
        <item sd="0" x="479"/>
        <item sd="0" x="473"/>
        <item sd="0" x="474"/>
        <item sd="0" x="480"/>
        <item sd="0" x="481"/>
        <item sd="0" x="482"/>
        <item sd="0" x="483"/>
        <item sd="0" x="484"/>
        <item sd="0" x="485"/>
        <item sd="0" x="486"/>
        <item sd="0" m="1" x="1089"/>
        <item sd="0" x="488"/>
        <item sd="0" x="489"/>
        <item sd="0" x="487"/>
        <item sd="0" x="492"/>
        <item sd="0" x="491"/>
        <item sd="0" x="312"/>
        <item sd="0" m="1" x="1072"/>
        <item sd="0" x="490"/>
        <item sd="0" x="493"/>
        <item sd="0" x="471"/>
        <item sd="0" x="494"/>
        <item sd="0" x="495"/>
        <item sd="0" m="1" x="1056"/>
        <item sd="0" x="497"/>
        <item sd="0" x="499"/>
        <item sd="0" x="500"/>
        <item sd="0" x="503"/>
        <item sd="0" m="1" x="1029"/>
        <item sd="0" m="1" x="96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01"/>
        <item sd="0" x="528"/>
        <item sd="0" x="531"/>
        <item sd="0" x="532"/>
        <item sd="0" x="529"/>
        <item sd="0" x="530"/>
        <item sd="0" x="533"/>
        <item sd="0" x="534"/>
        <item sd="0" x="538"/>
        <item sd="0" x="535"/>
        <item sd="0" x="536"/>
        <item sd="0" x="537"/>
        <item sd="0" x="542"/>
        <item sd="0" x="539"/>
        <item sd="0" x="541"/>
        <item sd="0" m="1" x="958"/>
        <item sd="0" x="547"/>
        <item sd="0" x="548"/>
        <item sd="0" x="549"/>
        <item sd="0" x="543"/>
        <item sd="0" x="544"/>
        <item sd="0" x="546"/>
        <item sd="0" x="550"/>
        <item sd="0" x="551"/>
        <item sd="0" x="545"/>
        <item sd="0" x="556"/>
        <item sd="0" x="557"/>
        <item sd="0" x="558"/>
        <item sd="0" x="559"/>
        <item sd="0" x="552"/>
        <item sd="0" x="553"/>
        <item sd="0" x="554"/>
        <item sd="0" m="1" x="1007"/>
        <item sd="0" x="431"/>
        <item sd="0" x="555"/>
        <item sd="0" x="560"/>
        <item sd="0" x="561"/>
        <item sd="0" x="563"/>
        <item sd="0" x="564"/>
        <item sd="0" x="565"/>
        <item sd="0" m="1" x="1111"/>
        <item sd="0" x="566"/>
        <item sd="0" x="567"/>
        <item sd="0" x="571"/>
        <item sd="0" x="572"/>
        <item sd="0" x="573"/>
        <item sd="0" x="574"/>
        <item sd="0" x="568"/>
        <item sd="0" x="569"/>
        <item sd="0" x="575"/>
        <item sd="0" x="570"/>
        <item sd="0" m="1" x="1027"/>
        <item sd="0" x="577"/>
        <item sd="0" x="578"/>
        <item sd="0" x="579"/>
        <item sd="0" x="576"/>
        <item sd="0" x="580"/>
        <item sd="0" x="581"/>
        <item sd="0" x="584"/>
        <item sd="0" x="515"/>
        <item sd="0" x="582"/>
        <item sd="0" x="583"/>
        <item sd="0" x="585"/>
        <item sd="0" x="586"/>
        <item sd="0" x="587"/>
        <item sd="0" x="588"/>
        <item sd="0" x="589"/>
        <item sd="0" x="592"/>
        <item sd="0" x="590"/>
        <item sd="0" x="591"/>
        <item sd="0" x="593"/>
        <item sd="0" x="876"/>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46"/>
        <item sd="0" x="635"/>
        <item sd="0" x="636"/>
        <item sd="0" x="641"/>
        <item sd="0" m="1" x="89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03"/>
        <item x="683"/>
        <item x="687"/>
        <item x="689"/>
        <item x="685"/>
        <item x="686"/>
        <item x="691"/>
        <item x="684"/>
        <item x="692"/>
        <item x="693"/>
        <item x="694"/>
        <item x="695"/>
        <item x="696"/>
        <item m="1" x="956"/>
        <item x="698"/>
        <item x="699"/>
        <item x="697"/>
        <item x="701"/>
        <item x="702"/>
        <item m="1" x="1076"/>
        <item x="705"/>
        <item m="1" x="904"/>
        <item x="703"/>
        <item x="704"/>
        <item x="706"/>
        <item x="707"/>
        <item x="720"/>
        <item x="708"/>
        <item x="709"/>
        <item x="710"/>
        <item x="711"/>
        <item x="712"/>
        <item x="713"/>
        <item x="714"/>
        <item x="715"/>
        <item x="716"/>
        <item x="717"/>
        <item x="718"/>
        <item x="719"/>
        <item x="721"/>
        <item x="722"/>
        <item x="723"/>
        <item x="724"/>
        <item x="725"/>
        <item m="1" x="981"/>
        <item x="726"/>
        <item x="727"/>
        <item x="730"/>
        <item m="1" x="1151"/>
        <item m="1" x="945"/>
        <item x="638"/>
        <item x="728"/>
        <item x="334"/>
        <item x="729"/>
        <item x="731"/>
        <item x="732"/>
        <item x="733"/>
        <item x="734"/>
        <item x="735"/>
        <item x="736"/>
        <item x="737"/>
        <item x="789"/>
        <item x="738"/>
        <item x="739"/>
        <item x="740"/>
        <item x="741"/>
        <item x="742"/>
        <item x="743"/>
        <item x="744"/>
        <item x="745"/>
        <item x="746"/>
        <item x="747"/>
        <item x="748"/>
        <item m="1" x="964"/>
        <item x="749"/>
        <item x="756"/>
        <item x="750"/>
        <item x="751"/>
        <item m="1" x="1035"/>
        <item x="752"/>
        <item x="753"/>
        <item x="754"/>
        <item x="755"/>
        <item x="757"/>
        <item x="594"/>
        <item x="758"/>
        <item x="759"/>
        <item x="760"/>
        <item x="761"/>
        <item x="762"/>
        <item x="763"/>
        <item x="764"/>
        <item x="765"/>
        <item x="766"/>
        <item x="767"/>
        <item x="768"/>
        <item m="1" x="905"/>
        <item m="1" x="900"/>
        <item x="770"/>
        <item x="771"/>
        <item x="772"/>
        <item x="769"/>
        <item x="773"/>
        <item x="774"/>
        <item x="775"/>
        <item x="776"/>
        <item x="777"/>
        <item x="778"/>
        <item x="779"/>
        <item m="1" x="899"/>
        <item x="781"/>
        <item x="782"/>
        <item x="783"/>
        <item x="784"/>
        <item x="527"/>
        <item m="1" x="894"/>
        <item x="785"/>
        <item x="786"/>
        <item x="787"/>
        <item x="788"/>
        <item x="790"/>
        <item x="791"/>
        <item x="792"/>
        <item x="793"/>
        <item x="794"/>
        <item x="795"/>
        <item x="796"/>
        <item x="797"/>
        <item x="803"/>
        <item x="798"/>
        <item x="799"/>
        <item x="800"/>
        <item x="801"/>
        <item x="802"/>
        <item x="804"/>
        <item x="805"/>
        <item x="806"/>
        <item x="807"/>
        <item x="813"/>
        <item x="808"/>
        <item x="809"/>
        <item m="1" x="896"/>
        <item x="810"/>
        <item x="811"/>
        <item m="1" x="902"/>
        <item x="812"/>
        <item m="1" x="895"/>
        <item x="815"/>
        <item x="816"/>
        <item x="817"/>
        <item x="818"/>
        <item x="819"/>
        <item x="820"/>
        <item x="821"/>
        <item x="822"/>
        <item x="823"/>
        <item x="824"/>
        <item x="825"/>
        <item x="826"/>
        <item x="827"/>
        <item x="828"/>
        <item x="829"/>
        <item x="832"/>
        <item x="830"/>
        <item x="831"/>
        <item x="833"/>
        <item x="834"/>
        <item x="835"/>
        <item x="836"/>
        <item x="837"/>
        <item x="838"/>
        <item x="851"/>
        <item x="839"/>
        <item x="840"/>
        <item x="841"/>
        <item x="842"/>
        <item x="843"/>
        <item x="844"/>
        <item x="845"/>
        <item x="846"/>
        <item x="847"/>
        <item x="848"/>
        <item x="849"/>
        <item x="850"/>
        <item x="852"/>
        <item x="853"/>
        <item x="854"/>
        <item x="855"/>
        <item x="857"/>
        <item x="856"/>
        <item x="858"/>
        <item x="859"/>
        <item x="860"/>
        <item x="870"/>
        <item x="862"/>
        <item x="863"/>
        <item x="864"/>
        <item x="865"/>
        <item x="866"/>
        <item x="867"/>
        <item x="868"/>
        <item x="869"/>
        <item x="871"/>
        <item x="872"/>
        <item m="1" x="897"/>
        <item x="873"/>
        <item x="874"/>
        <item x="875"/>
        <item x="877"/>
        <item x="878"/>
        <item x="814"/>
        <item m="1" x="893"/>
        <item x="880"/>
        <item x="881"/>
        <item x="882"/>
        <item x="883"/>
        <item x="884"/>
        <item x="885"/>
        <item x="886"/>
        <item x="887"/>
        <item x="888"/>
        <item x="879"/>
        <item x="889"/>
        <item x="890"/>
        <item x="892"/>
        <item x="891"/>
        <item t="default" sd="0"/>
      </items>
    </pivotField>
    <pivotField axis="axisPage" showAll="0">
      <items count="10904">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897"/>
        <item x="10898"/>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899"/>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2"/>
        <item x="10843"/>
        <item x="10844"/>
        <item x="10845"/>
        <item x="10846"/>
        <item x="10847"/>
        <item x="10848"/>
        <item x="10849"/>
        <item x="10850"/>
        <item x="10851"/>
        <item x="10859"/>
        <item x="10860"/>
        <item x="10861"/>
        <item x="10862"/>
        <item x="10863"/>
        <item x="10864"/>
        <item x="10865"/>
        <item x="10866"/>
        <item x="10867"/>
        <item x="10868"/>
        <item x="10900"/>
        <item x="10901"/>
        <item x="10852"/>
        <item x="10853"/>
        <item x="10854"/>
        <item x="10855"/>
        <item x="10856"/>
        <item x="10857"/>
        <item x="10858"/>
        <item x="10869"/>
        <item x="10870"/>
        <item x="10871"/>
        <item x="10872"/>
        <item x="10873"/>
        <item x="10874"/>
        <item x="10875"/>
        <item x="10876"/>
        <item x="10877"/>
        <item x="10878"/>
        <item x="10879"/>
        <item x="10880"/>
        <item x="10881"/>
        <item x="10882"/>
        <item x="10883"/>
        <item x="10884"/>
        <item x="10885"/>
        <item x="10886"/>
        <item x="10895"/>
        <item x="10902"/>
        <item x="10887"/>
        <item x="10888"/>
        <item x="10889"/>
        <item x="10890"/>
        <item x="10891"/>
        <item x="10892"/>
        <item x="10893"/>
        <item x="10894"/>
        <item x="10896"/>
        <item t="default"/>
      </items>
    </pivotField>
    <pivotField dataField="1" showAll="0"/>
    <pivotField dataField="1" showAll="0"/>
    <pivotField dataField="1" showAll="0"/>
    <pivotField axis="axisPage" multipleItemSelectionAllowed="1"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1"/>
    <field x="2"/>
  </rowFields>
  <rowItems count="134">
    <i>
      <x/>
    </i>
    <i>
      <x v="1"/>
    </i>
    <i>
      <x v="2"/>
    </i>
    <i>
      <x v="3"/>
    </i>
    <i>
      <x v="4"/>
    </i>
    <i>
      <x v="5"/>
    </i>
    <i>
      <x v="6"/>
    </i>
    <i>
      <x v="8"/>
    </i>
    <i>
      <x v="9"/>
    </i>
    <i>
      <x v="10"/>
    </i>
    <i>
      <x v="11"/>
    </i>
    <i>
      <x v="12"/>
    </i>
    <i>
      <x v="14"/>
    </i>
    <i>
      <x v="15"/>
    </i>
    <i>
      <x v="17"/>
    </i>
    <i>
      <x v="18"/>
    </i>
    <i>
      <x v="19"/>
    </i>
    <i>
      <x v="20"/>
    </i>
    <i>
      <x v="21"/>
    </i>
    <i>
      <x v="22"/>
    </i>
    <i>
      <x v="23"/>
    </i>
    <i>
      <x v="24"/>
    </i>
    <i>
      <x v="25"/>
    </i>
    <i>
      <x v="26"/>
    </i>
    <i>
      <x v="28"/>
    </i>
    <i>
      <x v="29"/>
    </i>
    <i>
      <x v="30"/>
    </i>
    <i>
      <x v="31"/>
    </i>
    <i>
      <x v="32"/>
    </i>
    <i>
      <x v="33"/>
    </i>
    <i>
      <x v="34"/>
    </i>
    <i>
      <x v="35"/>
    </i>
    <i>
      <x v="36"/>
    </i>
    <i>
      <x v="37"/>
    </i>
    <i>
      <x v="38"/>
    </i>
    <i>
      <x v="39"/>
    </i>
    <i>
      <x v="40"/>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3"/>
    </i>
    <i>
      <x v="74"/>
    </i>
    <i>
      <x v="75"/>
    </i>
    <i>
      <x v="76"/>
    </i>
    <i>
      <x v="77"/>
    </i>
    <i>
      <x v="78"/>
    </i>
    <i>
      <x v="79"/>
    </i>
    <i>
      <x v="80"/>
    </i>
    <i>
      <x v="81"/>
    </i>
    <i>
      <x v="82"/>
    </i>
    <i>
      <x v="83"/>
    </i>
    <i>
      <x v="84"/>
    </i>
    <i>
      <x v="85"/>
    </i>
    <i>
      <x v="87"/>
    </i>
    <i>
      <x v="89"/>
    </i>
    <i>
      <x v="90"/>
    </i>
    <i>
      <x v="91"/>
    </i>
    <i>
      <x v="92"/>
    </i>
    <i>
      <x v="93"/>
    </i>
    <i>
      <x v="94"/>
    </i>
    <i>
      <x v="95"/>
    </i>
    <i>
      <x v="96"/>
    </i>
    <i>
      <x v="97"/>
    </i>
    <i>
      <x v="104"/>
    </i>
    <i>
      <x v="117"/>
    </i>
    <i>
      <x v="121"/>
    </i>
    <i>
      <x v="123"/>
    </i>
    <i>
      <x v="136"/>
    </i>
    <i>
      <x v="138"/>
    </i>
    <i>
      <x v="152"/>
    </i>
    <i>
      <x v="154"/>
    </i>
    <i>
      <x v="156"/>
    </i>
    <i>
      <x v="159"/>
    </i>
    <i>
      <x v="161"/>
    </i>
    <i>
      <x v="166"/>
    </i>
    <i>
      <x v="172"/>
    </i>
    <i>
      <x v="178"/>
    </i>
    <i>
      <x v="190"/>
    </i>
    <i>
      <x v="202"/>
    </i>
    <i>
      <x v="204"/>
    </i>
    <i>
      <x v="205"/>
    </i>
    <i>
      <x v="206"/>
    </i>
    <i>
      <x v="207"/>
    </i>
    <i>
      <x v="210"/>
    </i>
    <i>
      <x v="215"/>
    </i>
    <i>
      <x v="216"/>
    </i>
    <i>
      <x v="217"/>
    </i>
    <i>
      <x v="219"/>
    </i>
    <i>
      <x v="221"/>
    </i>
    <i>
      <x v="222"/>
    </i>
    <i>
      <x v="225"/>
    </i>
    <i>
      <x v="235"/>
    </i>
    <i>
      <x v="239"/>
    </i>
    <i>
      <x v="244"/>
    </i>
    <i>
      <x v="250"/>
    </i>
    <i>
      <x v="254"/>
    </i>
    <i>
      <x v="256"/>
    </i>
    <i>
      <x v="257"/>
    </i>
    <i>
      <x v="258"/>
    </i>
    <i>
      <x v="260"/>
    </i>
    <i>
      <x v="261"/>
    </i>
    <i>
      <x v="265"/>
    </i>
    <i>
      <x v="266"/>
    </i>
    <i>
      <x v="268"/>
    </i>
    <i r="1">
      <x v="602"/>
    </i>
    <i r="1">
      <x v="115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0">
    <format dxfId="718">
      <pivotArea type="all" dataOnly="0" outline="0" fieldPosition="0"/>
    </format>
    <format dxfId="717">
      <pivotArea outline="0" collapsedLevelsAreSubtotals="1" fieldPosition="0"/>
    </format>
    <format dxfId="716">
      <pivotArea dataOnly="0" labelOnly="1" outline="0" fieldPosition="0">
        <references count="1">
          <reference field="4294967294" count="3">
            <x v="0"/>
            <x v="1"/>
            <x v="2"/>
          </reference>
        </references>
      </pivotArea>
    </format>
    <format dxfId="715">
      <pivotArea type="all" dataOnly="0" outline="0" fieldPosition="0"/>
    </format>
    <format dxfId="714">
      <pivotArea outline="0" collapsedLevelsAreSubtotals="1" fieldPosition="0"/>
    </format>
    <format dxfId="713">
      <pivotArea field="1" type="button" dataOnly="0" labelOnly="1" outline="0" axis="axisRow" fieldPosition="0"/>
    </format>
    <format dxfId="712">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11">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10">
      <pivotArea dataOnly="0" labelOnly="1" grandRow="1" outline="0" fieldPosition="0"/>
    </format>
    <format dxfId="709">
      <pivotArea dataOnly="0" labelOnly="1" outline="0" fieldPosition="0">
        <references count="1">
          <reference field="4294967294" count="3">
            <x v="0"/>
            <x v="1"/>
            <x v="2"/>
          </reference>
        </references>
      </pivotArea>
    </format>
    <format dxfId="708">
      <pivotArea type="all" dataOnly="0" outline="0" fieldPosition="0"/>
    </format>
    <format dxfId="707">
      <pivotArea outline="0" collapsedLevelsAreSubtotals="1" fieldPosition="0"/>
    </format>
    <format dxfId="706">
      <pivotArea field="1" type="button" dataOnly="0" labelOnly="1" outline="0" axis="axisRow" fieldPosition="0"/>
    </format>
    <format dxfId="705">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04">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03">
      <pivotArea dataOnly="0" labelOnly="1" grandRow="1" outline="0"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field="1" type="button" dataOnly="0" labelOnly="1" outline="0" axis="axisRow" fieldPosition="0"/>
    </format>
    <format dxfId="699">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98">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97">
      <pivotArea dataOnly="0" labelOnly="1" outline="0" fieldPosition="0">
        <references count="1">
          <reference field="4294967294" count="3">
            <x v="0"/>
            <x v="1"/>
            <x v="2"/>
          </reference>
        </references>
      </pivotArea>
    </format>
    <format dxfId="696">
      <pivotArea dataOnly="0" labelOnly="1" outline="0" fieldPosition="0">
        <references count="1">
          <reference field="4294967294" count="1">
            <x v="2"/>
          </reference>
        </references>
      </pivotArea>
    </format>
    <format dxfId="695">
      <pivotArea dataOnly="0" labelOnly="1" outline="0" fieldPosition="0">
        <references count="1">
          <reference field="4294967294" count="1">
            <x v="2"/>
          </reference>
        </references>
      </pivotArea>
    </format>
    <format dxfId="694">
      <pivotArea dataOnly="0" labelOnly="1" outline="0" fieldPosition="0">
        <references count="1">
          <reference field="4294967294" count="2">
            <x v="0"/>
            <x v="1"/>
          </reference>
        </references>
      </pivotArea>
    </format>
    <format dxfId="693">
      <pivotArea dataOnly="0" labelOnly="1" outline="0" fieldPosition="0">
        <references count="1">
          <reference field="4294967294" count="2">
            <x v="0"/>
            <x v="1"/>
          </reference>
        </references>
      </pivotArea>
    </format>
    <format dxfId="692">
      <pivotArea dataOnly="0" labelOnly="1" outline="0" fieldPosition="0">
        <references count="1">
          <reference field="4294967294" count="2">
            <x v="0"/>
            <x v="1"/>
          </reference>
        </references>
      </pivotArea>
    </format>
    <format dxfId="691">
      <pivotArea dataOnly="0" labelOnly="1" outline="0" fieldPosition="0">
        <references count="1">
          <reference field="4294967294" count="2">
            <x v="0"/>
            <x v="1"/>
          </reference>
        </references>
      </pivotArea>
    </format>
    <format dxfId="690">
      <pivotArea field="1" type="button" dataOnly="0" labelOnly="1" outline="0" axis="axisRow" fieldPosition="0"/>
    </format>
    <format dxfId="689">
      <pivotArea field="1" type="button" dataOnly="0" labelOnly="1" outline="0" axis="axisRow" fieldPosition="0"/>
    </format>
    <format dxfId="688">
      <pivotArea field="1" type="button" dataOnly="0" labelOnly="1" outline="0" axis="axisRow" fieldPosition="0"/>
    </format>
    <format dxfId="687">
      <pivotArea dataOnly="0" labelOnly="1" outline="0" fieldPosition="0">
        <references count="1">
          <reference field="4294967294" count="3">
            <x v="0"/>
            <x v="1"/>
            <x v="2"/>
          </reference>
        </references>
      </pivotArea>
    </format>
    <format dxfId="686">
      <pivotArea field="1" type="button" dataOnly="0" labelOnly="1" outline="0" axis="axisRow" fieldPosition="0"/>
    </format>
    <format dxfId="685">
      <pivotArea dataOnly="0" labelOnly="1" outline="0" fieldPosition="0">
        <references count="1">
          <reference field="4294967294" count="3">
            <x v="0"/>
            <x v="1"/>
            <x v="2"/>
          </reference>
        </references>
      </pivotArea>
    </format>
    <format dxfId="684">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83">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82">
      <pivotArea collapsedLevelsAreSubtotals="1" fieldPosition="0">
        <references count="1">
          <reference field="1" count="1">
            <x v="124"/>
          </reference>
        </references>
      </pivotArea>
    </format>
    <format dxfId="681">
      <pivotArea collapsedLevelsAreSubtotals="1" fieldPosition="0">
        <references count="1">
          <reference field="1" count="1">
            <x v="125"/>
          </reference>
        </references>
      </pivotArea>
    </format>
    <format dxfId="680">
      <pivotArea collapsedLevelsAreSubtotals="1" fieldPosition="0">
        <references count="1">
          <reference field="1" count="1">
            <x v="126"/>
          </reference>
        </references>
      </pivotArea>
    </format>
    <format dxfId="679">
      <pivotArea collapsedLevelsAreSubtotals="1" fieldPosition="0">
        <references count="1">
          <reference field="1" count="1">
            <x v="127"/>
          </reference>
        </references>
      </pivotArea>
    </format>
    <format dxfId="678">
      <pivotArea collapsedLevelsAreSubtotals="1" fieldPosition="0">
        <references count="1">
          <reference field="1" count="1">
            <x v="128"/>
          </reference>
        </references>
      </pivotArea>
    </format>
    <format dxfId="677">
      <pivotArea collapsedLevelsAreSubtotals="1" fieldPosition="0">
        <references count="1">
          <reference field="1" count="1">
            <x v="129"/>
          </reference>
        </references>
      </pivotArea>
    </format>
    <format dxfId="676">
      <pivotArea collapsedLevelsAreSubtotals="1" fieldPosition="0">
        <references count="1">
          <reference field="1" count="1">
            <x v="130"/>
          </reference>
        </references>
      </pivotArea>
    </format>
    <format dxfId="675">
      <pivotArea collapsedLevelsAreSubtotals="1" fieldPosition="0">
        <references count="1">
          <reference field="1" count="1">
            <x v="131"/>
          </reference>
        </references>
      </pivotArea>
    </format>
    <format dxfId="674">
      <pivotArea collapsedLevelsAreSubtotals="1" fieldPosition="0">
        <references count="1">
          <reference field="1" count="1">
            <x v="132"/>
          </reference>
        </references>
      </pivotArea>
    </format>
    <format dxfId="673">
      <pivotArea collapsedLevelsAreSubtotals="1" fieldPosition="0">
        <references count="1">
          <reference field="1" count="1">
            <x v="133"/>
          </reference>
        </references>
      </pivotArea>
    </format>
    <format dxfId="672">
      <pivotArea collapsedLevelsAreSubtotals="1" fieldPosition="0">
        <references count="1">
          <reference field="1" count="1">
            <x v="134"/>
          </reference>
        </references>
      </pivotArea>
    </format>
    <format dxfId="671">
      <pivotArea collapsedLevelsAreSubtotals="1" fieldPosition="0">
        <references count="1">
          <reference field="1" count="1">
            <x v="135"/>
          </reference>
        </references>
      </pivotArea>
    </format>
    <format dxfId="670">
      <pivotArea collapsedLevelsAreSubtotals="1" fieldPosition="0">
        <references count="1">
          <reference field="1" count="1">
            <x v="136"/>
          </reference>
        </references>
      </pivotArea>
    </format>
    <format dxfId="669">
      <pivotArea collapsedLevelsAreSubtotals="1" fieldPosition="0">
        <references count="1">
          <reference field="1" count="1">
            <x v="137"/>
          </reference>
        </references>
      </pivotArea>
    </format>
    <format dxfId="668">
      <pivotArea collapsedLevelsAreSubtotals="1" fieldPosition="0">
        <references count="1">
          <reference field="1" count="1">
            <x v="138"/>
          </reference>
        </references>
      </pivotArea>
    </format>
    <format dxfId="667">
      <pivotArea collapsedLevelsAreSubtotals="1" fieldPosition="0">
        <references count="1">
          <reference field="1" count="1">
            <x v="139"/>
          </reference>
        </references>
      </pivotArea>
    </format>
    <format dxfId="666">
      <pivotArea collapsedLevelsAreSubtotals="1" fieldPosition="0">
        <references count="1">
          <reference field="1" count="1">
            <x v="140"/>
          </reference>
        </references>
      </pivotArea>
    </format>
    <format dxfId="665">
      <pivotArea collapsedLevelsAreSubtotals="1" fieldPosition="0">
        <references count="1">
          <reference field="1" count="1">
            <x v="141"/>
          </reference>
        </references>
      </pivotArea>
    </format>
    <format dxfId="664">
      <pivotArea collapsedLevelsAreSubtotals="1" fieldPosition="0">
        <references count="1">
          <reference field="1" count="1">
            <x v="142"/>
          </reference>
        </references>
      </pivotArea>
    </format>
    <format dxfId="663">
      <pivotArea collapsedLevelsAreSubtotals="1" fieldPosition="0">
        <references count="1">
          <reference field="1" count="1">
            <x v="143"/>
          </reference>
        </references>
      </pivotArea>
    </format>
    <format dxfId="662">
      <pivotArea collapsedLevelsAreSubtotals="1" fieldPosition="0">
        <references count="1">
          <reference field="1" count="1">
            <x v="144"/>
          </reference>
        </references>
      </pivotArea>
    </format>
    <format dxfId="661">
      <pivotArea collapsedLevelsAreSubtotals="1" fieldPosition="0">
        <references count="1">
          <reference field="1" count="1">
            <x v="145"/>
          </reference>
        </references>
      </pivotArea>
    </format>
    <format dxfId="660">
      <pivotArea collapsedLevelsAreSubtotals="1" fieldPosition="0">
        <references count="1">
          <reference field="1" count="1">
            <x v="146"/>
          </reference>
        </references>
      </pivotArea>
    </format>
    <format dxfId="659">
      <pivotArea collapsedLevelsAreSubtotals="1" fieldPosition="0">
        <references count="1">
          <reference field="1" count="1">
            <x v="147"/>
          </reference>
        </references>
      </pivotArea>
    </format>
    <format dxfId="658">
      <pivotArea collapsedLevelsAreSubtotals="1" fieldPosition="0">
        <references count="1">
          <reference field="1" count="1">
            <x v="148"/>
          </reference>
        </references>
      </pivotArea>
    </format>
    <format dxfId="657">
      <pivotArea collapsedLevelsAreSubtotals="1" fieldPosition="0">
        <references count="1">
          <reference field="1" count="1">
            <x v="149"/>
          </reference>
        </references>
      </pivotArea>
    </format>
    <format dxfId="656">
      <pivotArea collapsedLevelsAreSubtotals="1" fieldPosition="0">
        <references count="1">
          <reference field="1" count="1">
            <x v="150"/>
          </reference>
        </references>
      </pivotArea>
    </format>
    <format dxfId="655">
      <pivotArea collapsedLevelsAreSubtotals="1" fieldPosition="0">
        <references count="1">
          <reference field="1" count="1">
            <x v="151"/>
          </reference>
        </references>
      </pivotArea>
    </format>
    <format dxfId="654">
      <pivotArea collapsedLevelsAreSubtotals="1" fieldPosition="0">
        <references count="1">
          <reference field="1" count="1">
            <x v="152"/>
          </reference>
        </references>
      </pivotArea>
    </format>
    <format dxfId="653">
      <pivotArea collapsedLevelsAreSubtotals="1" fieldPosition="0">
        <references count="1">
          <reference field="1" count="1">
            <x v="153"/>
          </reference>
        </references>
      </pivotArea>
    </format>
    <format dxfId="652">
      <pivotArea collapsedLevelsAreSubtotals="1" fieldPosition="0">
        <references count="1">
          <reference field="1" count="1">
            <x v="154"/>
          </reference>
        </references>
      </pivotArea>
    </format>
    <format dxfId="651">
      <pivotArea collapsedLevelsAreSubtotals="1" fieldPosition="0">
        <references count="1">
          <reference field="1" count="1">
            <x v="155"/>
          </reference>
        </references>
      </pivotArea>
    </format>
    <format dxfId="650">
      <pivotArea collapsedLevelsAreSubtotals="1" fieldPosition="0">
        <references count="1">
          <reference field="1" count="1">
            <x v="156"/>
          </reference>
        </references>
      </pivotArea>
    </format>
    <format dxfId="649">
      <pivotArea collapsedLevelsAreSubtotals="1" fieldPosition="0">
        <references count="1">
          <reference field="1" count="1">
            <x v="157"/>
          </reference>
        </references>
      </pivotArea>
    </format>
    <format dxfId="648">
      <pivotArea collapsedLevelsAreSubtotals="1" fieldPosition="0">
        <references count="1">
          <reference field="1" count="1">
            <x v="158"/>
          </reference>
        </references>
      </pivotArea>
    </format>
    <format dxfId="647">
      <pivotArea collapsedLevelsAreSubtotals="1" fieldPosition="0">
        <references count="1">
          <reference field="1" count="1">
            <x v="159"/>
          </reference>
        </references>
      </pivotArea>
    </format>
    <format dxfId="646">
      <pivotArea collapsedLevelsAreSubtotals="1" fieldPosition="0">
        <references count="1">
          <reference field="1" count="1">
            <x v="69"/>
          </reference>
        </references>
      </pivotArea>
    </format>
    <format dxfId="645">
      <pivotArea collapsedLevelsAreSubtotals="1" fieldPosition="0">
        <references count="1">
          <reference field="1" count="1">
            <x v="160"/>
          </reference>
        </references>
      </pivotArea>
    </format>
    <format dxfId="644">
      <pivotArea collapsedLevelsAreSubtotals="1" fieldPosition="0">
        <references count="1">
          <reference field="1" count="1">
            <x v="161"/>
          </reference>
        </references>
      </pivotArea>
    </format>
    <format dxfId="643">
      <pivotArea collapsedLevelsAreSubtotals="1" fieldPosition="0">
        <references count="1">
          <reference field="1" count="1">
            <x v="162"/>
          </reference>
        </references>
      </pivotArea>
    </format>
    <format dxfId="642">
      <pivotArea collapsedLevelsAreSubtotals="1" fieldPosition="0">
        <references count="1">
          <reference field="1" count="1">
            <x v="163"/>
          </reference>
        </references>
      </pivotArea>
    </format>
    <format dxfId="641">
      <pivotArea collapsedLevelsAreSubtotals="1" fieldPosition="0">
        <references count="1">
          <reference field="1" count="1">
            <x v="164"/>
          </reference>
        </references>
      </pivotArea>
    </format>
    <format dxfId="640">
      <pivotArea collapsedLevelsAreSubtotals="1" fieldPosition="0">
        <references count="1">
          <reference field="1" count="1">
            <x v="165"/>
          </reference>
        </references>
      </pivotArea>
    </format>
    <format dxfId="639">
      <pivotArea collapsedLevelsAreSubtotals="1" fieldPosition="0">
        <references count="1">
          <reference field="1" count="1">
            <x v="166"/>
          </reference>
        </references>
      </pivotArea>
    </format>
    <format dxfId="638">
      <pivotArea collapsedLevelsAreSubtotals="1" fieldPosition="0">
        <references count="1">
          <reference field="1" count="1">
            <x v="167"/>
          </reference>
        </references>
      </pivotArea>
    </format>
    <format dxfId="637">
      <pivotArea collapsedLevelsAreSubtotals="1" fieldPosition="0">
        <references count="1">
          <reference field="1" count="1">
            <x v="168"/>
          </reference>
        </references>
      </pivotArea>
    </format>
    <format dxfId="636">
      <pivotArea collapsedLevelsAreSubtotals="1" fieldPosition="0">
        <references count="1">
          <reference field="1" count="1">
            <x v="169"/>
          </reference>
        </references>
      </pivotArea>
    </format>
    <format dxfId="635">
      <pivotArea collapsedLevelsAreSubtotals="1" fieldPosition="0">
        <references count="1">
          <reference field="1" count="1">
            <x v="170"/>
          </reference>
        </references>
      </pivotArea>
    </format>
    <format dxfId="634">
      <pivotArea collapsedLevelsAreSubtotals="1" fieldPosition="0">
        <references count="1">
          <reference field="1" count="1">
            <x v="171"/>
          </reference>
        </references>
      </pivotArea>
    </format>
    <format dxfId="633">
      <pivotArea collapsedLevelsAreSubtotals="1" fieldPosition="0">
        <references count="1">
          <reference field="1" count="1">
            <x v="172"/>
          </reference>
        </references>
      </pivotArea>
    </format>
    <format dxfId="632">
      <pivotArea collapsedLevelsAreSubtotals="1" fieldPosition="0">
        <references count="1">
          <reference field="1" count="1">
            <x v="173"/>
          </reference>
        </references>
      </pivotArea>
    </format>
    <format dxfId="631">
      <pivotArea collapsedLevelsAreSubtotals="1" fieldPosition="0">
        <references count="1">
          <reference field="1" count="1">
            <x v="174"/>
          </reference>
        </references>
      </pivotArea>
    </format>
    <format dxfId="630">
      <pivotArea collapsedLevelsAreSubtotals="1" fieldPosition="0">
        <references count="1">
          <reference field="1" count="1">
            <x v="175"/>
          </reference>
        </references>
      </pivotArea>
    </format>
    <format dxfId="629">
      <pivotArea collapsedLevelsAreSubtotals="1" fieldPosition="0">
        <references count="1">
          <reference field="1" count="1">
            <x v="176"/>
          </reference>
        </references>
      </pivotArea>
    </format>
    <format dxfId="628">
      <pivotArea collapsedLevelsAreSubtotals="1" fieldPosition="0">
        <references count="1">
          <reference field="1" count="1">
            <x v="177"/>
          </reference>
        </references>
      </pivotArea>
    </format>
    <format dxfId="627">
      <pivotArea dataOnly="0" labelOnly="1" fieldPosition="0">
        <references count="1">
          <reference field="1" count="50">
            <x v="69"/>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626">
      <pivotArea dataOnly="0" labelOnly="1" fieldPosition="0">
        <references count="1">
          <reference field="1" count="5">
            <x v="173"/>
            <x v="174"/>
            <x v="175"/>
            <x v="176"/>
            <x v="177"/>
          </reference>
        </references>
      </pivotArea>
    </format>
    <format dxfId="625">
      <pivotArea dataOnly="0" labelOnly="1" outline="0" fieldPosition="0">
        <references count="1">
          <reference field="4294967294" count="1">
            <x v="2"/>
          </reference>
        </references>
      </pivotArea>
    </format>
    <format dxfId="624">
      <pivotArea dataOnly="0" labelOnly="1" fieldPosition="0">
        <references count="1">
          <reference field="1" count="7">
            <x v="178"/>
            <x v="179"/>
            <x v="180"/>
            <x v="181"/>
            <x v="182"/>
            <x v="183"/>
            <x v="185"/>
          </reference>
        </references>
      </pivotArea>
    </format>
    <format dxfId="623">
      <pivotArea dataOnly="0" labelOnly="1" fieldPosition="0">
        <references count="1">
          <reference field="1" count="7">
            <x v="178"/>
            <x v="179"/>
            <x v="180"/>
            <x v="181"/>
            <x v="182"/>
            <x v="183"/>
            <x v="185"/>
          </reference>
        </references>
      </pivotArea>
    </format>
    <format dxfId="622">
      <pivotArea collapsedLevelsAreSubtotals="1" fieldPosition="0">
        <references count="1">
          <reference field="1" count="1">
            <x v="178"/>
          </reference>
        </references>
      </pivotArea>
    </format>
    <format dxfId="621">
      <pivotArea collapsedLevelsAreSubtotals="1" fieldPosition="0">
        <references count="1">
          <reference field="1" count="1">
            <x v="179"/>
          </reference>
        </references>
      </pivotArea>
    </format>
    <format dxfId="620">
      <pivotArea collapsedLevelsAreSubtotals="1" fieldPosition="0">
        <references count="1">
          <reference field="1" count="1">
            <x v="180"/>
          </reference>
        </references>
      </pivotArea>
    </format>
    <format dxfId="619">
      <pivotArea collapsedLevelsAreSubtotals="1" fieldPosition="0">
        <references count="1">
          <reference field="1" count="1">
            <x v="181"/>
          </reference>
        </references>
      </pivotArea>
    </format>
    <format dxfId="618">
      <pivotArea collapsedLevelsAreSubtotals="1" fieldPosition="0">
        <references count="1">
          <reference field="1" count="1">
            <x v="182"/>
          </reference>
        </references>
      </pivotArea>
    </format>
    <format dxfId="617">
      <pivotArea collapsedLevelsAreSubtotals="1" fieldPosition="0">
        <references count="1">
          <reference field="1" count="1">
            <x v="183"/>
          </reference>
        </references>
      </pivotArea>
    </format>
    <format dxfId="616">
      <pivotArea collapsedLevelsAreSubtotals="1" fieldPosition="0">
        <references count="1">
          <reference field="1" count="1">
            <x v="185"/>
          </reference>
        </references>
      </pivotArea>
    </format>
    <format dxfId="615">
      <pivotArea dataOnly="0" labelOnly="1" fieldPosition="0">
        <references count="1">
          <reference field="1" count="4">
            <x v="79"/>
            <x v="80"/>
            <x v="215"/>
            <x v="217"/>
          </reference>
        </references>
      </pivotArea>
    </format>
    <format dxfId="614">
      <pivotArea dataOnly="0" labelOnly="1" fieldPosition="0">
        <references count="1">
          <reference field="1" count="3">
            <x v="76"/>
            <x v="77"/>
            <x v="91"/>
          </reference>
        </references>
      </pivotArea>
    </format>
    <format dxfId="613">
      <pivotArea collapsedLevelsAreSubtotals="1" fieldPosition="0">
        <references count="1">
          <reference field="1" count="1">
            <x v="213"/>
          </reference>
        </references>
      </pivotArea>
    </format>
    <format dxfId="612">
      <pivotArea collapsedLevelsAreSubtotals="1" fieldPosition="0">
        <references count="1">
          <reference field="1" count="1">
            <x v="212"/>
          </reference>
        </references>
      </pivotArea>
    </format>
    <format dxfId="611">
      <pivotArea collapsedLevelsAreSubtotals="1" fieldPosition="0">
        <references count="1">
          <reference field="1" count="1">
            <x v="96"/>
          </reference>
        </references>
      </pivotArea>
    </format>
    <format dxfId="610">
      <pivotArea collapsedLevelsAreSubtotals="1" fieldPosition="0">
        <references count="1">
          <reference field="1" count="1">
            <x v="97"/>
          </reference>
        </references>
      </pivotArea>
    </format>
    <format dxfId="609">
      <pivotArea collapsedLevelsAreSubtotals="1" fieldPosition="0">
        <references count="1">
          <reference field="1" count="1">
            <x v="98"/>
          </reference>
        </references>
      </pivotArea>
    </format>
    <format dxfId="608">
      <pivotArea collapsedLevelsAreSubtotals="1" fieldPosition="0">
        <references count="1">
          <reference field="1" count="1">
            <x v="99"/>
          </reference>
        </references>
      </pivotArea>
    </format>
    <format dxfId="607">
      <pivotArea collapsedLevelsAreSubtotals="1" fieldPosition="0">
        <references count="1">
          <reference field="1" count="1">
            <x v="100"/>
          </reference>
        </references>
      </pivotArea>
    </format>
    <format dxfId="606">
      <pivotArea collapsedLevelsAreSubtotals="1" fieldPosition="0">
        <references count="1">
          <reference field="1" count="1">
            <x v="101"/>
          </reference>
        </references>
      </pivotArea>
    </format>
    <format dxfId="605">
      <pivotArea collapsedLevelsAreSubtotals="1" fieldPosition="0">
        <references count="1">
          <reference field="1" count="1">
            <x v="102"/>
          </reference>
        </references>
      </pivotArea>
    </format>
    <format dxfId="604">
      <pivotArea collapsedLevelsAreSubtotals="1" fieldPosition="0">
        <references count="1">
          <reference field="1" count="1">
            <x v="103"/>
          </reference>
        </references>
      </pivotArea>
    </format>
    <format dxfId="603">
      <pivotArea collapsedLevelsAreSubtotals="1" fieldPosition="0">
        <references count="1">
          <reference field="1" count="1">
            <x v="104"/>
          </reference>
        </references>
      </pivotArea>
    </format>
    <format dxfId="602">
      <pivotArea collapsedLevelsAreSubtotals="1" fieldPosition="0">
        <references count="1">
          <reference field="1" count="1">
            <x v="105"/>
          </reference>
        </references>
      </pivotArea>
    </format>
    <format dxfId="601">
      <pivotArea collapsedLevelsAreSubtotals="1" fieldPosition="0">
        <references count="1">
          <reference field="1" count="1">
            <x v="106"/>
          </reference>
        </references>
      </pivotArea>
    </format>
    <format dxfId="600">
      <pivotArea collapsedLevelsAreSubtotals="1" fieldPosition="0">
        <references count="1">
          <reference field="1" count="1">
            <x v="107"/>
          </reference>
        </references>
      </pivotArea>
    </format>
    <format dxfId="599">
      <pivotArea collapsedLevelsAreSubtotals="1" fieldPosition="0">
        <references count="1">
          <reference field="1" count="1">
            <x v="108"/>
          </reference>
        </references>
      </pivotArea>
    </format>
    <format dxfId="598">
      <pivotArea collapsedLevelsAreSubtotals="1" fieldPosition="0">
        <references count="1">
          <reference field="1" count="1">
            <x v="109"/>
          </reference>
        </references>
      </pivotArea>
    </format>
    <format dxfId="597">
      <pivotArea collapsedLevelsAreSubtotals="1" fieldPosition="0">
        <references count="1">
          <reference field="1" count="1">
            <x v="110"/>
          </reference>
        </references>
      </pivotArea>
    </format>
    <format dxfId="596">
      <pivotArea collapsedLevelsAreSubtotals="1" fieldPosition="0">
        <references count="1">
          <reference field="1" count="1">
            <x v="111"/>
          </reference>
        </references>
      </pivotArea>
    </format>
    <format dxfId="595">
      <pivotArea collapsedLevelsAreSubtotals="1" fieldPosition="0">
        <references count="1">
          <reference field="1" count="1">
            <x v="112"/>
          </reference>
        </references>
      </pivotArea>
    </format>
    <format dxfId="594">
      <pivotArea collapsedLevelsAreSubtotals="1" fieldPosition="0">
        <references count="1">
          <reference field="1" count="1">
            <x v="113"/>
          </reference>
        </references>
      </pivotArea>
    </format>
    <format dxfId="593">
      <pivotArea collapsedLevelsAreSubtotals="1" fieldPosition="0">
        <references count="1">
          <reference field="1" count="1">
            <x v="114"/>
          </reference>
        </references>
      </pivotArea>
    </format>
    <format dxfId="592">
      <pivotArea collapsedLevelsAreSubtotals="1" fieldPosition="0">
        <references count="1">
          <reference field="1" count="1">
            <x v="115"/>
          </reference>
        </references>
      </pivotArea>
    </format>
    <format dxfId="591">
      <pivotArea collapsedLevelsAreSubtotals="1" fieldPosition="0">
        <references count="1">
          <reference field="1" count="1">
            <x v="116"/>
          </reference>
        </references>
      </pivotArea>
    </format>
    <format dxfId="590">
      <pivotArea collapsedLevelsAreSubtotals="1" fieldPosition="0">
        <references count="1">
          <reference field="1" count="1">
            <x v="117"/>
          </reference>
        </references>
      </pivotArea>
    </format>
    <format dxfId="589">
      <pivotArea collapsedLevelsAreSubtotals="1" fieldPosition="0">
        <references count="1">
          <reference field="1" count="1">
            <x v="118"/>
          </reference>
        </references>
      </pivotArea>
    </format>
    <format dxfId="588">
      <pivotArea collapsedLevelsAreSubtotals="1" fieldPosition="0">
        <references count="1">
          <reference field="1" count="1">
            <x v="119"/>
          </reference>
        </references>
      </pivotArea>
    </format>
    <format dxfId="587">
      <pivotArea collapsedLevelsAreSubtotals="1" fieldPosition="0">
        <references count="1">
          <reference field="1" count="1">
            <x v="120"/>
          </reference>
        </references>
      </pivotArea>
    </format>
    <format dxfId="586">
      <pivotArea collapsedLevelsAreSubtotals="1" fieldPosition="0">
        <references count="1">
          <reference field="1" count="1">
            <x v="121"/>
          </reference>
        </references>
      </pivotArea>
    </format>
    <format dxfId="585">
      <pivotArea collapsedLevelsAreSubtotals="1" fieldPosition="0">
        <references count="1">
          <reference field="1" count="1">
            <x v="122"/>
          </reference>
        </references>
      </pivotArea>
    </format>
    <format dxfId="584">
      <pivotArea collapsedLevelsAreSubtotals="1" fieldPosition="0">
        <references count="1">
          <reference field="1" count="1">
            <x v="123"/>
          </reference>
        </references>
      </pivotArea>
    </format>
    <format dxfId="583">
      <pivotArea dataOnly="0" labelOnly="1" fieldPosition="0">
        <references count="1">
          <reference field="1" count="30">
            <x v="96"/>
            <x v="97"/>
            <x v="98"/>
            <x v="99"/>
            <x v="100"/>
            <x v="101"/>
            <x v="102"/>
            <x v="103"/>
            <x v="104"/>
            <x v="105"/>
            <x v="106"/>
            <x v="107"/>
            <x v="108"/>
            <x v="109"/>
            <x v="110"/>
            <x v="111"/>
            <x v="112"/>
            <x v="113"/>
            <x v="114"/>
            <x v="115"/>
            <x v="116"/>
            <x v="117"/>
            <x v="118"/>
            <x v="119"/>
            <x v="120"/>
            <x v="121"/>
            <x v="122"/>
            <x v="123"/>
            <x v="212"/>
            <x v="213"/>
          </reference>
        </references>
      </pivotArea>
    </format>
    <format dxfId="582">
      <pivotArea collapsedLevelsAreSubtotals="1" fieldPosition="0">
        <references count="2">
          <reference field="4294967294" count="2" selected="0">
            <x v="0"/>
            <x v="1"/>
          </reference>
          <reference field="1" count="1">
            <x v="186"/>
          </reference>
        </references>
      </pivotArea>
    </format>
    <format dxfId="581">
      <pivotArea collapsedLevelsAreSubtotals="1" fieldPosition="0">
        <references count="2">
          <reference field="4294967294" count="2" selected="0">
            <x v="0"/>
            <x v="1"/>
          </reference>
          <reference field="1" count="1">
            <x v="187"/>
          </reference>
        </references>
      </pivotArea>
    </format>
    <format dxfId="580">
      <pivotArea collapsedLevelsAreSubtotals="1" fieldPosition="0">
        <references count="2">
          <reference field="4294967294" count="2" selected="0">
            <x v="0"/>
            <x v="1"/>
          </reference>
          <reference field="1" count="1">
            <x v="190"/>
          </reference>
        </references>
      </pivotArea>
    </format>
    <format dxfId="579">
      <pivotArea collapsedLevelsAreSubtotals="1" fieldPosition="0">
        <references count="2">
          <reference field="4294967294" count="2" selected="0">
            <x v="0"/>
            <x v="1"/>
          </reference>
          <reference field="1" count="1">
            <x v="191"/>
          </reference>
        </references>
      </pivotArea>
    </format>
    <format dxfId="578">
      <pivotArea collapsedLevelsAreSubtotals="1" fieldPosition="0">
        <references count="2">
          <reference field="4294967294" count="2" selected="0">
            <x v="0"/>
            <x v="1"/>
          </reference>
          <reference field="1" count="1">
            <x v="192"/>
          </reference>
        </references>
      </pivotArea>
    </format>
    <format dxfId="577">
      <pivotArea collapsedLevelsAreSubtotals="1" fieldPosition="0">
        <references count="2">
          <reference field="4294967294" count="2" selected="0">
            <x v="0"/>
            <x v="1"/>
          </reference>
          <reference field="1" count="1">
            <x v="193"/>
          </reference>
        </references>
      </pivotArea>
    </format>
    <format dxfId="576">
      <pivotArea collapsedLevelsAreSubtotals="1" fieldPosition="0">
        <references count="2">
          <reference field="4294967294" count="2" selected="0">
            <x v="0"/>
            <x v="1"/>
          </reference>
          <reference field="1" count="1">
            <x v="194"/>
          </reference>
        </references>
      </pivotArea>
    </format>
    <format dxfId="575">
      <pivotArea collapsedLevelsAreSubtotals="1" fieldPosition="0">
        <references count="2">
          <reference field="4294967294" count="2" selected="0">
            <x v="0"/>
            <x v="1"/>
          </reference>
          <reference field="1" count="1">
            <x v="197"/>
          </reference>
        </references>
      </pivotArea>
    </format>
    <format dxfId="574">
      <pivotArea dataOnly="0" labelOnly="1" fieldPosition="0">
        <references count="1">
          <reference field="1" count="8">
            <x v="186"/>
            <x v="187"/>
            <x v="190"/>
            <x v="191"/>
            <x v="192"/>
            <x v="193"/>
            <x v="194"/>
            <x v="197"/>
          </reference>
        </references>
      </pivotArea>
    </format>
    <format dxfId="573">
      <pivotArea collapsedLevelsAreSubtotals="1" fieldPosition="0">
        <references count="2">
          <reference field="4294967294" count="1" selected="0">
            <x v="2"/>
          </reference>
          <reference field="1" count="1">
            <x v="186"/>
          </reference>
        </references>
      </pivotArea>
    </format>
    <format dxfId="572">
      <pivotArea collapsedLevelsAreSubtotals="1" fieldPosition="0">
        <references count="2">
          <reference field="4294967294" count="1" selected="0">
            <x v="2"/>
          </reference>
          <reference field="1" count="1">
            <x v="187"/>
          </reference>
        </references>
      </pivotArea>
    </format>
    <format dxfId="571">
      <pivotArea collapsedLevelsAreSubtotals="1" fieldPosition="0">
        <references count="2">
          <reference field="4294967294" count="1" selected="0">
            <x v="2"/>
          </reference>
          <reference field="1" count="1">
            <x v="190"/>
          </reference>
        </references>
      </pivotArea>
    </format>
    <format dxfId="570">
      <pivotArea collapsedLevelsAreSubtotals="1" fieldPosition="0">
        <references count="2">
          <reference field="4294967294" count="1" selected="0">
            <x v="2"/>
          </reference>
          <reference field="1" count="1">
            <x v="191"/>
          </reference>
        </references>
      </pivotArea>
    </format>
    <format dxfId="569">
      <pivotArea collapsedLevelsAreSubtotals="1" fieldPosition="0">
        <references count="2">
          <reference field="4294967294" count="1" selected="0">
            <x v="2"/>
          </reference>
          <reference field="1" count="1">
            <x v="192"/>
          </reference>
        </references>
      </pivotArea>
    </format>
    <format dxfId="568">
      <pivotArea collapsedLevelsAreSubtotals="1" fieldPosition="0">
        <references count="2">
          <reference field="4294967294" count="1" selected="0">
            <x v="2"/>
          </reference>
          <reference field="1" count="1">
            <x v="193"/>
          </reference>
        </references>
      </pivotArea>
    </format>
    <format dxfId="567">
      <pivotArea collapsedLevelsAreSubtotals="1" fieldPosition="0">
        <references count="2">
          <reference field="4294967294" count="1" selected="0">
            <x v="2"/>
          </reference>
          <reference field="1" count="1">
            <x v="194"/>
          </reference>
        </references>
      </pivotArea>
    </format>
    <format dxfId="566">
      <pivotArea collapsedLevelsAreSubtotals="1" fieldPosition="0">
        <references count="2">
          <reference field="4294967294" count="1" selected="0">
            <x v="2"/>
          </reference>
          <reference field="1" count="1">
            <x v="197"/>
          </reference>
        </references>
      </pivotArea>
    </format>
    <format dxfId="565">
      <pivotArea dataOnly="0" labelOnly="1" fieldPosition="0">
        <references count="1">
          <reference field="1" count="3">
            <x v="79"/>
            <x v="80"/>
            <x v="91"/>
          </reference>
        </references>
      </pivotArea>
    </format>
    <format dxfId="564">
      <pivotArea dataOnly="0" labelOnly="1" fieldPosition="0">
        <references count="1">
          <reference field="1" count="8">
            <x v="186"/>
            <x v="187"/>
            <x v="190"/>
            <x v="191"/>
            <x v="192"/>
            <x v="193"/>
            <x v="194"/>
            <x v="197"/>
          </reference>
        </references>
      </pivotArea>
    </format>
    <format dxfId="563">
      <pivotArea collapsedLevelsAreSubtotals="1" fieldPosition="0">
        <references count="1">
          <reference field="1" count="1">
            <x v="202"/>
          </reference>
        </references>
      </pivotArea>
    </format>
    <format dxfId="562">
      <pivotArea dataOnly="0" labelOnly="1" fieldPosition="0">
        <references count="1">
          <reference field="1" count="1">
            <x v="202"/>
          </reference>
        </references>
      </pivotArea>
    </format>
    <format dxfId="561">
      <pivotArea collapsedLevelsAreSubtotals="1" fieldPosition="0">
        <references count="1">
          <reference field="1" count="1">
            <x v="202"/>
          </reference>
        </references>
      </pivotArea>
    </format>
    <format dxfId="560">
      <pivotArea collapsedLevelsAreSubtotals="1" fieldPosition="0">
        <references count="1">
          <reference field="1" count="1">
            <x v="203"/>
          </reference>
        </references>
      </pivotArea>
    </format>
    <format dxfId="559">
      <pivotArea collapsedLevelsAreSubtotals="1" fieldPosition="0">
        <references count="1">
          <reference field="1" count="1">
            <x v="203"/>
          </reference>
        </references>
      </pivotArea>
    </format>
    <format dxfId="558">
      <pivotArea collapsedLevelsAreSubtotals="1" fieldPosition="0">
        <references count="1">
          <reference field="1" count="1">
            <x v="203"/>
          </reference>
        </references>
      </pivotArea>
    </format>
    <format dxfId="557">
      <pivotArea collapsedLevelsAreSubtotals="1" fieldPosition="0">
        <references count="1">
          <reference field="1" count="1">
            <x v="203"/>
          </reference>
        </references>
      </pivotArea>
    </format>
    <format dxfId="556">
      <pivotArea collapsedLevelsAreSubtotals="1" fieldPosition="0">
        <references count="1">
          <reference field="1" count="1">
            <x v="203"/>
          </reference>
        </references>
      </pivotArea>
    </format>
    <format dxfId="555">
      <pivotArea collapsedLevelsAreSubtotals="1" fieldPosition="0">
        <references count="1">
          <reference field="1" count="1">
            <x v="203"/>
          </reference>
        </references>
      </pivotArea>
    </format>
    <format dxfId="554">
      <pivotArea collapsedLevelsAreSubtotals="1" fieldPosition="0">
        <references count="1">
          <reference field="1" count="1">
            <x v="218"/>
          </reference>
        </references>
      </pivotArea>
    </format>
    <format dxfId="553">
      <pivotArea collapsedLevelsAreSubtotals="1" fieldPosition="0">
        <references count="1">
          <reference field="1" count="1">
            <x v="95"/>
          </reference>
        </references>
      </pivotArea>
    </format>
    <format dxfId="552">
      <pivotArea collapsedLevelsAreSubtotals="1" fieldPosition="0">
        <references count="1">
          <reference field="1" count="1">
            <x v="216"/>
          </reference>
        </references>
      </pivotArea>
    </format>
    <format dxfId="551">
      <pivotArea collapsedLevelsAreSubtotals="1" fieldPosition="0">
        <references count="1">
          <reference field="1" count="1">
            <x v="215"/>
          </reference>
        </references>
      </pivotArea>
    </format>
    <format dxfId="550">
      <pivotArea collapsedLevelsAreSubtotals="1" fieldPosition="0">
        <references count="1">
          <reference field="1" count="1">
            <x v="217"/>
          </reference>
        </references>
      </pivotArea>
    </format>
    <format dxfId="549">
      <pivotArea collapsedLevelsAreSubtotals="1" fieldPosition="0">
        <references count="1">
          <reference field="1" count="1">
            <x v="214"/>
          </reference>
        </references>
      </pivotArea>
    </format>
    <format dxfId="548">
      <pivotArea collapsedLevelsAreSubtotals="1" fieldPosition="0">
        <references count="1">
          <reference field="1" count="1">
            <x v="219"/>
          </reference>
        </references>
      </pivotArea>
    </format>
    <format dxfId="547">
      <pivotArea collapsedLevelsAreSubtotals="1" fieldPosition="0">
        <references count="1">
          <reference field="1" count="1">
            <x v="211"/>
          </reference>
        </references>
      </pivotArea>
    </format>
    <format dxfId="546">
      <pivotArea dataOnly="0" labelOnly="1" fieldPosition="0">
        <references count="1">
          <reference field="1" count="8">
            <x v="95"/>
            <x v="211"/>
            <x v="214"/>
            <x v="215"/>
            <x v="216"/>
            <x v="217"/>
            <x v="218"/>
            <x v="219"/>
          </reference>
        </references>
      </pivotArea>
    </format>
    <format dxfId="545">
      <pivotArea collapsedLevelsAreSubtotals="1" fieldPosition="0">
        <references count="1">
          <reference field="1" count="1">
            <x v="218"/>
          </reference>
        </references>
      </pivotArea>
    </format>
    <format dxfId="544">
      <pivotArea collapsedLevelsAreSubtotals="1" fieldPosition="0">
        <references count="1">
          <reference field="1" count="1">
            <x v="95"/>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15"/>
          </reference>
        </references>
      </pivotArea>
    </format>
    <format dxfId="541">
      <pivotArea collapsedLevelsAreSubtotals="1" fieldPosition="0">
        <references count="1">
          <reference field="1" count="1">
            <x v="217"/>
          </reference>
        </references>
      </pivotArea>
    </format>
    <format dxfId="540">
      <pivotArea collapsedLevelsAreSubtotals="1" fieldPosition="0">
        <references count="1">
          <reference field="1" count="1">
            <x v="214"/>
          </reference>
        </references>
      </pivotArea>
    </format>
    <format dxfId="539">
      <pivotArea collapsedLevelsAreSubtotals="1" fieldPosition="0">
        <references count="1">
          <reference field="1" count="1">
            <x v="219"/>
          </reference>
        </references>
      </pivotArea>
    </format>
    <format dxfId="538">
      <pivotArea collapsedLevelsAreSubtotals="1" fieldPosition="0">
        <references count="1">
          <reference field="1" count="1">
            <x v="211"/>
          </reference>
        </references>
      </pivotArea>
    </format>
    <format dxfId="537">
      <pivotArea dataOnly="0" labelOnly="1" fieldPosition="0">
        <references count="1">
          <reference field="1" count="8">
            <x v="95"/>
            <x v="211"/>
            <x v="214"/>
            <x v="215"/>
            <x v="216"/>
            <x v="217"/>
            <x v="218"/>
            <x v="219"/>
          </reference>
        </references>
      </pivotArea>
    </format>
    <format dxfId="536">
      <pivotArea collapsedLevelsAreSubtotals="1" fieldPosition="0">
        <references count="1">
          <reference field="1" count="1">
            <x v="218"/>
          </reference>
        </references>
      </pivotArea>
    </format>
    <format dxfId="535">
      <pivotArea collapsedLevelsAreSubtotals="1" fieldPosition="0">
        <references count="1">
          <reference field="1" count="1">
            <x v="95"/>
          </reference>
        </references>
      </pivotArea>
    </format>
    <format dxfId="534">
      <pivotArea collapsedLevelsAreSubtotals="1" fieldPosition="0">
        <references count="1">
          <reference field="1" count="1">
            <x v="216"/>
          </reference>
        </references>
      </pivotArea>
    </format>
    <format dxfId="533">
      <pivotArea collapsedLevelsAreSubtotals="1" fieldPosition="0">
        <references count="1">
          <reference field="1" count="1">
            <x v="215"/>
          </reference>
        </references>
      </pivotArea>
    </format>
    <format dxfId="532">
      <pivotArea collapsedLevelsAreSubtotals="1" fieldPosition="0">
        <references count="1">
          <reference field="1" count="1">
            <x v="217"/>
          </reference>
        </references>
      </pivotArea>
    </format>
    <format dxfId="531">
      <pivotArea collapsedLevelsAreSubtotals="1" fieldPosition="0">
        <references count="1">
          <reference field="1" count="1">
            <x v="214"/>
          </reference>
        </references>
      </pivotArea>
    </format>
    <format dxfId="530">
      <pivotArea collapsedLevelsAreSubtotals="1" fieldPosition="0">
        <references count="1">
          <reference field="1" count="1">
            <x v="219"/>
          </reference>
        </references>
      </pivotArea>
    </format>
    <format dxfId="529">
      <pivotArea collapsedLevelsAreSubtotals="1" fieldPosition="0">
        <references count="1">
          <reference field="1" count="1">
            <x v="211"/>
          </reference>
        </references>
      </pivotArea>
    </format>
    <format dxfId="528">
      <pivotArea dataOnly="0" labelOnly="1" fieldPosition="0">
        <references count="1">
          <reference field="1" count="8">
            <x v="95"/>
            <x v="211"/>
            <x v="214"/>
            <x v="215"/>
            <x v="216"/>
            <x v="217"/>
            <x v="218"/>
            <x v="219"/>
          </reference>
        </references>
      </pivotArea>
    </format>
    <format dxfId="527">
      <pivotArea collapsedLevelsAreSubtotals="1" fieldPosition="0">
        <references count="1">
          <reference field="1" count="1">
            <x v="203"/>
          </reference>
        </references>
      </pivotArea>
    </format>
    <format dxfId="526">
      <pivotArea collapsedLevelsAreSubtotals="1" fieldPosition="0">
        <references count="1">
          <reference field="1" count="1">
            <x v="204"/>
          </reference>
        </references>
      </pivotArea>
    </format>
    <format dxfId="525">
      <pivotArea collapsedLevelsAreSubtotals="1" fieldPosition="0">
        <references count="1">
          <reference field="1" count="1">
            <x v="205"/>
          </reference>
        </references>
      </pivotArea>
    </format>
    <format dxfId="524">
      <pivotArea collapsedLevelsAreSubtotals="1" fieldPosition="0">
        <references count="1">
          <reference field="1" count="1">
            <x v="203"/>
          </reference>
        </references>
      </pivotArea>
    </format>
    <format dxfId="523">
      <pivotArea collapsedLevelsAreSubtotals="1" fieldPosition="0">
        <references count="1">
          <reference field="1" count="1">
            <x v="203"/>
          </reference>
        </references>
      </pivotArea>
    </format>
    <format dxfId="522">
      <pivotArea collapsedLevelsAreSubtotals="1" fieldPosition="0">
        <references count="1">
          <reference field="1" count="1">
            <x v="203"/>
          </reference>
        </references>
      </pivotArea>
    </format>
    <format dxfId="521">
      <pivotArea collapsedLevelsAreSubtotals="1" fieldPosition="0">
        <references count="1">
          <reference field="1" count="1">
            <x v="203"/>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5"/>
          </reference>
        </references>
      </pivotArea>
    </format>
    <format dxfId="518">
      <pivotArea collapsedLevelsAreSubtotals="1" fieldPosition="0">
        <references count="1">
          <reference field="1" count="1">
            <x v="206"/>
          </reference>
        </references>
      </pivotArea>
    </format>
    <format dxfId="517">
      <pivotArea collapsedLevelsAreSubtotals="1" fieldPosition="0">
        <references count="1">
          <reference field="1" count="1">
            <x v="207"/>
          </reference>
        </references>
      </pivotArea>
    </format>
    <format dxfId="516">
      <pivotArea dataOnly="0" labelOnly="1" fieldPosition="0">
        <references count="1">
          <reference field="1" count="17">
            <x v="67"/>
            <x v="68"/>
            <x v="73"/>
            <x v="74"/>
            <x v="75"/>
            <x v="76"/>
            <x v="77"/>
            <x v="78"/>
            <x v="79"/>
            <x v="80"/>
            <x v="81"/>
            <x v="82"/>
            <x v="83"/>
            <x v="84"/>
            <x v="85"/>
            <x v="87"/>
            <x v="89"/>
          </reference>
        </references>
      </pivotArea>
    </format>
    <format dxfId="515">
      <pivotArea outline="0" collapsedLevelsAreSubtotals="1" fieldPosition="0"/>
    </format>
    <format dxfId="514">
      <pivotArea dataOnly="0" labelOnly="1" fieldPosition="0">
        <references count="1">
          <reference field="1" count="21">
            <x v="61"/>
            <x v="63"/>
            <x v="64"/>
            <x v="70"/>
            <x v="72"/>
            <x v="76"/>
            <x v="77"/>
            <x v="79"/>
            <x v="80"/>
            <x v="81"/>
            <x v="82"/>
            <x v="83"/>
            <x v="84"/>
            <x v="85"/>
            <x v="87"/>
            <x v="90"/>
            <x v="96"/>
            <x v="138"/>
            <x v="152"/>
            <x v="154"/>
            <x v="161"/>
          </reference>
        </references>
      </pivotArea>
    </format>
    <format dxfId="513">
      <pivotArea outline="0" collapsedLevelsAreSubtotals="1" fieldPosition="0"/>
    </format>
    <format dxfId="512">
      <pivotArea type="all" dataOnly="0" outline="0" fieldPosition="0"/>
    </format>
    <format dxfId="511">
      <pivotArea outline="0" collapsedLevelsAreSubtotals="1" fieldPosition="0"/>
    </format>
    <format dxfId="510">
      <pivotArea field="1" type="button" dataOnly="0" labelOnly="1" outline="0" axis="axisRow" fieldPosition="0"/>
    </format>
    <format dxfId="509">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508">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07">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506">
      <pivotArea dataOnly="0" labelOnly="1" grandRow="1" outline="0" fieldPosition="0"/>
    </format>
    <format dxfId="505">
      <pivotArea dataOnly="0" labelOnly="1" fieldPosition="0">
        <references count="2">
          <reference field="1" count="1" selected="0">
            <x v="62"/>
          </reference>
          <reference field="2" count="7">
            <x v="311"/>
            <x v="326"/>
            <x v="415"/>
            <x v="418"/>
            <x v="446"/>
            <x v="648"/>
            <x v="788"/>
          </reference>
        </references>
      </pivotArea>
    </format>
    <format dxfId="504">
      <pivotArea dataOnly="0" labelOnly="1" outline="0" fieldPosition="0">
        <references count="1">
          <reference field="4294967294" count="3">
            <x v="0"/>
            <x v="1"/>
            <x v="2"/>
          </reference>
        </references>
      </pivotArea>
    </format>
    <format dxfId="503">
      <pivotArea type="all" dataOnly="0" outline="0" fieldPosition="0"/>
    </format>
    <format dxfId="502">
      <pivotArea outline="0" collapsedLevelsAreSubtotals="1" fieldPosition="0"/>
    </format>
    <format dxfId="501">
      <pivotArea field="1" type="button" dataOnly="0" labelOnly="1" outline="0" axis="axisRow" fieldPosition="0"/>
    </format>
    <format dxfId="500">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499">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498">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497">
      <pivotArea dataOnly="0" labelOnly="1" grandRow="1" outline="0" fieldPosition="0"/>
    </format>
    <format dxfId="496">
      <pivotArea dataOnly="0" labelOnly="1" fieldPosition="0">
        <references count="2">
          <reference field="1" count="1" selected="0">
            <x v="62"/>
          </reference>
          <reference field="2" count="7">
            <x v="311"/>
            <x v="326"/>
            <x v="415"/>
            <x v="418"/>
            <x v="446"/>
            <x v="648"/>
            <x v="788"/>
          </reference>
        </references>
      </pivotArea>
    </format>
    <format dxfId="495">
      <pivotArea dataOnly="0" labelOnly="1" outline="0" fieldPosition="0">
        <references count="1">
          <reference field="4294967294" count="3">
            <x v="0"/>
            <x v="1"/>
            <x v="2"/>
          </reference>
        </references>
      </pivotArea>
    </format>
    <format dxfId="494">
      <pivotArea dataOnly="0" labelOnly="1" fieldPosition="0">
        <references count="1">
          <reference field="1" count="50">
            <x v="32"/>
            <x v="61"/>
            <x v="62"/>
            <x v="63"/>
            <x v="64"/>
            <x v="65"/>
            <x v="66"/>
            <x v="67"/>
            <x v="68"/>
            <x v="70"/>
            <x v="71"/>
            <x v="72"/>
            <x v="73"/>
            <x v="74"/>
            <x v="75"/>
            <x v="76"/>
            <x v="77"/>
            <x v="78"/>
            <x v="79"/>
            <x v="80"/>
            <x v="81"/>
            <x v="82"/>
            <x v="83"/>
            <x v="84"/>
            <x v="85"/>
            <x v="87"/>
            <x v="89"/>
            <x v="90"/>
            <x v="91"/>
            <x v="92"/>
            <x v="93"/>
            <x v="94"/>
            <x v="95"/>
            <x v="96"/>
            <x v="97"/>
            <x v="98"/>
            <x v="99"/>
            <x v="100"/>
            <x v="101"/>
            <x v="102"/>
            <x v="103"/>
            <x v="211"/>
            <x v="212"/>
            <x v="213"/>
            <x v="214"/>
            <x v="215"/>
            <x v="216"/>
            <x v="217"/>
            <x v="218"/>
            <x v="219"/>
          </reference>
        </references>
      </pivotArea>
    </format>
    <format dxfId="493">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492">
      <pivotArea dataOnly="0" labelOnly="1" fieldPosition="0">
        <references count="1">
          <reference field="1" count="46">
            <x v="69"/>
            <x v="154"/>
            <x v="155"/>
            <x v="156"/>
            <x v="157"/>
            <x v="158"/>
            <x v="159"/>
            <x v="160"/>
            <x v="161"/>
            <x v="162"/>
            <x v="163"/>
            <x v="164"/>
            <x v="165"/>
            <x v="166"/>
            <x v="167"/>
            <x v="168"/>
            <x v="169"/>
            <x v="170"/>
            <x v="171"/>
            <x v="172"/>
            <x v="173"/>
            <x v="174"/>
            <x v="175"/>
            <x v="176"/>
            <x v="177"/>
            <x v="178"/>
            <x v="179"/>
            <x v="181"/>
            <x v="182"/>
            <x v="183"/>
            <x v="185"/>
            <x v="186"/>
            <x v="187"/>
            <x v="190"/>
            <x v="191"/>
            <x v="192"/>
            <x v="193"/>
            <x v="194"/>
            <x v="197"/>
            <x v="202"/>
            <x v="203"/>
            <x v="204"/>
            <x v="205"/>
            <x v="206"/>
            <x v="207"/>
            <x v="210"/>
          </reference>
        </references>
      </pivotArea>
    </format>
    <format dxfId="491">
      <pivotArea outline="0" collapsedLevelsAreSubtotals="1" fieldPosition="0"/>
    </format>
    <format dxfId="490">
      <pivotArea dataOnly="0" labelOnly="1" fieldPosition="0">
        <references count="1">
          <reference field="1" count="50">
            <x v="32"/>
            <x v="61"/>
            <x v="62"/>
            <x v="63"/>
            <x v="64"/>
            <x v="65"/>
            <x v="66"/>
            <x v="67"/>
            <x v="68"/>
            <x v="69"/>
            <x v="70"/>
            <x v="71"/>
            <x v="72"/>
            <x v="73"/>
            <x v="74"/>
            <x v="75"/>
            <x v="76"/>
            <x v="77"/>
            <x v="78"/>
            <x v="79"/>
            <x v="80"/>
            <x v="81"/>
            <x v="82"/>
            <x v="83"/>
            <x v="84"/>
            <x v="85"/>
            <x v="87"/>
            <x v="89"/>
            <x v="90"/>
            <x v="91"/>
            <x v="92"/>
            <x v="93"/>
            <x v="94"/>
            <x v="95"/>
            <x v="96"/>
            <x v="97"/>
            <x v="98"/>
            <x v="99"/>
            <x v="100"/>
            <x v="101"/>
            <x v="102"/>
            <x v="103"/>
            <x v="104"/>
            <x v="105"/>
            <x v="106"/>
            <x v="107"/>
            <x v="108"/>
            <x v="109"/>
            <x v="110"/>
            <x v="111"/>
          </reference>
        </references>
      </pivotArea>
    </format>
    <format dxfId="489">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488">
      <pivotArea dataOnly="0" labelOnly="1" fieldPosition="0">
        <references count="1">
          <reference field="1" count="46">
            <x v="162"/>
            <x v="163"/>
            <x v="164"/>
            <x v="165"/>
            <x v="166"/>
            <x v="167"/>
            <x v="168"/>
            <x v="169"/>
            <x v="170"/>
            <x v="171"/>
            <x v="172"/>
            <x v="173"/>
            <x v="174"/>
            <x v="175"/>
            <x v="176"/>
            <x v="177"/>
            <x v="178"/>
            <x v="179"/>
            <x v="181"/>
            <x v="182"/>
            <x v="183"/>
            <x v="185"/>
            <x v="186"/>
            <x v="187"/>
            <x v="190"/>
            <x v="191"/>
            <x v="192"/>
            <x v="193"/>
            <x v="194"/>
            <x v="197"/>
            <x v="202"/>
            <x v="203"/>
            <x v="204"/>
            <x v="205"/>
            <x v="206"/>
            <x v="207"/>
            <x v="210"/>
            <x v="211"/>
            <x v="212"/>
            <x v="213"/>
            <x v="214"/>
            <x v="215"/>
            <x v="216"/>
            <x v="217"/>
            <x v="218"/>
            <x v="219"/>
          </reference>
        </references>
      </pivotArea>
    </format>
    <format dxfId="487">
      <pivotArea dataOnly="0" labelOnly="1" grandRow="1" outline="0" fieldPosition="0"/>
    </format>
    <format dxfId="486">
      <pivotArea collapsedLevelsAreSubtotals="1" fieldPosition="0">
        <references count="1">
          <reference field="1" count="1">
            <x v="62"/>
          </reference>
        </references>
      </pivotArea>
    </format>
    <format dxfId="485">
      <pivotArea collapsedLevelsAreSubtotals="1" fieldPosition="0">
        <references count="1">
          <reference field="1" count="1">
            <x v="63"/>
          </reference>
        </references>
      </pivotArea>
    </format>
    <format dxfId="484">
      <pivotArea collapsedLevelsAreSubtotals="1" fieldPosition="0">
        <references count="1">
          <reference field="1" count="1">
            <x v="64"/>
          </reference>
        </references>
      </pivotArea>
    </format>
    <format dxfId="483">
      <pivotArea dataOnly="0" labelOnly="1" fieldPosition="0">
        <references count="1">
          <reference field="1" count="3">
            <x v="62"/>
            <x v="63"/>
            <x v="64"/>
          </reference>
        </references>
      </pivotArea>
    </format>
    <format dxfId="482">
      <pivotArea collapsedLevelsAreSubtotals="1" fieldPosition="0">
        <references count="1">
          <reference field="1" count="1">
            <x v="61"/>
          </reference>
        </references>
      </pivotArea>
    </format>
    <format dxfId="481">
      <pivotArea dataOnly="0" labelOnly="1" fieldPosition="0">
        <references count="1">
          <reference field="1" count="1">
            <x v="61"/>
          </reference>
        </references>
      </pivotArea>
    </format>
    <format dxfId="480">
      <pivotArea collapsedLevelsAreSubtotals="1" fieldPosition="0">
        <references count="1">
          <reference field="1" count="1">
            <x v="60"/>
          </reference>
        </references>
      </pivotArea>
    </format>
    <format dxfId="479">
      <pivotArea dataOnly="0" labelOnly="1" fieldPosition="0">
        <references count="1">
          <reference field="1" count="1">
            <x v="60"/>
          </reference>
        </references>
      </pivotArea>
    </format>
    <format dxfId="478">
      <pivotArea collapsedLevelsAreSubtotals="1" fieldPosition="0">
        <references count="1">
          <reference field="1" count="1">
            <x v="60"/>
          </reference>
        </references>
      </pivotArea>
    </format>
    <format dxfId="477">
      <pivotArea dataOnly="0" labelOnly="1" fieldPosition="0">
        <references count="1">
          <reference field="1" count="1">
            <x v="60"/>
          </reference>
        </references>
      </pivotArea>
    </format>
    <format dxfId="476">
      <pivotArea dataOnly="0" labelOnly="1" fieldPosition="0">
        <references count="1">
          <reference field="1" count="1">
            <x v="59"/>
          </reference>
        </references>
      </pivotArea>
    </format>
    <format dxfId="475">
      <pivotArea dataOnly="0" labelOnly="1" fieldPosition="0">
        <references count="1">
          <reference field="1" count="1">
            <x v="58"/>
          </reference>
        </references>
      </pivotArea>
    </format>
    <format dxfId="474">
      <pivotArea collapsedLevelsAreSubtotals="1" fieldPosition="0">
        <references count="1">
          <reference field="1" count="1">
            <x v="58"/>
          </reference>
        </references>
      </pivotArea>
    </format>
    <format dxfId="473">
      <pivotArea collapsedLevelsAreSubtotals="1" fieldPosition="0">
        <references count="1">
          <reference field="1" count="1">
            <x v="59"/>
          </reference>
        </references>
      </pivotArea>
    </format>
    <format dxfId="472">
      <pivotArea collapsedLevelsAreSubtotals="1" fieldPosition="0">
        <references count="1">
          <reference field="1" count="1">
            <x v="56"/>
          </reference>
        </references>
      </pivotArea>
    </format>
    <format dxfId="471">
      <pivotArea collapsedLevelsAreSubtotals="1" fieldPosition="0">
        <references count="1">
          <reference field="1" count="1">
            <x v="57"/>
          </reference>
        </references>
      </pivotArea>
    </format>
    <format dxfId="470">
      <pivotArea dataOnly="0" labelOnly="1" fieldPosition="0">
        <references count="1">
          <reference field="1" count="2">
            <x v="56"/>
            <x v="57"/>
          </reference>
        </references>
      </pivotArea>
    </format>
    <format dxfId="469">
      <pivotArea dataOnly="0" labelOnly="1" fieldPosition="0">
        <references count="1">
          <reference field="1" count="2">
            <x v="221"/>
            <x v="222"/>
          </reference>
        </references>
      </pivotArea>
    </format>
    <format dxfId="468">
      <pivotArea dataOnly="0" labelOnly="1" fieldPosition="0">
        <references count="1">
          <reference field="1" count="3">
            <x v="53"/>
            <x v="54"/>
            <x v="55"/>
          </reference>
        </references>
      </pivotArea>
    </format>
    <format dxfId="467">
      <pivotArea collapsedLevelsAreSubtotals="1" fieldPosition="0">
        <references count="1">
          <reference field="1" count="1">
            <x v="53"/>
          </reference>
        </references>
      </pivotArea>
    </format>
    <format dxfId="466">
      <pivotArea collapsedLevelsAreSubtotals="1" fieldPosition="0">
        <references count="1">
          <reference field="1" count="1">
            <x v="54"/>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1"/>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2">
            <x v="51"/>
            <x v="52"/>
          </reference>
        </references>
      </pivotArea>
    </format>
    <format dxfId="461">
      <pivotArea collapsedLevelsAreSubtotals="1" fieldPosition="0">
        <references count="1">
          <reference field="1" count="1">
            <x v="49"/>
          </reference>
        </references>
      </pivotArea>
    </format>
    <format dxfId="460">
      <pivotArea collapsedLevelsAreSubtotals="1" fieldPosition="0">
        <references count="1">
          <reference field="1" count="1">
            <x v="50"/>
          </reference>
        </references>
      </pivotArea>
    </format>
    <format dxfId="459">
      <pivotArea dataOnly="0" labelOnly="1" fieldPosition="0">
        <references count="1">
          <reference field="1" count="2">
            <x v="49"/>
            <x v="50"/>
          </reference>
        </references>
      </pivotArea>
    </format>
    <format dxfId="458">
      <pivotArea collapsedLevelsAreSubtotals="1" fieldPosition="0">
        <references count="1">
          <reference field="1" count="1">
            <x v="48"/>
          </reference>
        </references>
      </pivotArea>
    </format>
    <format dxfId="457">
      <pivotArea dataOnly="0" labelOnly="1" fieldPosition="0">
        <references count="1">
          <reference field="1" count="1">
            <x v="48"/>
          </reference>
        </references>
      </pivotArea>
    </format>
    <format dxfId="456">
      <pivotArea collapsedLevelsAreSubtotals="1" fieldPosition="0">
        <references count="1">
          <reference field="1" count="1">
            <x v="47"/>
          </reference>
        </references>
      </pivotArea>
    </format>
    <format dxfId="455">
      <pivotArea dataOnly="0" labelOnly="1" fieldPosition="0">
        <references count="1">
          <reference field="1" count="1">
            <x v="47"/>
          </reference>
        </references>
      </pivotArea>
    </format>
    <format dxfId="454">
      <pivotArea collapsedLevelsAreSubtotals="1" fieldPosition="0">
        <references count="1">
          <reference field="1" count="1">
            <x v="45"/>
          </reference>
        </references>
      </pivotArea>
    </format>
    <format dxfId="453">
      <pivotArea collapsedLevelsAreSubtotals="1" fieldPosition="0">
        <references count="1">
          <reference field="1" count="1">
            <x v="46"/>
          </reference>
        </references>
      </pivotArea>
    </format>
    <format dxfId="452">
      <pivotArea dataOnly="0" labelOnly="1" fieldPosition="0">
        <references count="1">
          <reference field="1" count="2">
            <x v="45"/>
            <x v="46"/>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3"/>
          </reference>
        </references>
      </pivotArea>
    </format>
    <format dxfId="448">
      <pivotArea dataOnly="0" labelOnly="1" fieldPosition="0">
        <references count="1">
          <reference field="1" count="1">
            <x v="43"/>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2">
            <x v="41"/>
            <x v="42"/>
          </reference>
        </references>
      </pivotArea>
    </format>
    <format dxfId="444">
      <pivotArea collapsedLevelsAreSubtotals="1" fieldPosition="0">
        <references count="1">
          <reference field="1" count="1">
            <x v="40"/>
          </reference>
        </references>
      </pivotArea>
    </format>
    <format dxfId="443">
      <pivotArea dataOnly="0" labelOnly="1" fieldPosition="0">
        <references count="1">
          <reference field="1" count="1">
            <x v="40"/>
          </reference>
        </references>
      </pivotArea>
    </format>
    <format dxfId="442">
      <pivotArea collapsedLevelsAreSubtotals="1" fieldPosition="0">
        <references count="1">
          <reference field="1" count="1">
            <x v="225"/>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235"/>
          </reference>
        </references>
      </pivotArea>
    </format>
    <format dxfId="439">
      <pivotArea dataOnly="0" labelOnly="1" fieldPosition="0">
        <references count="1">
          <reference field="1" count="3">
            <x v="37"/>
            <x v="225"/>
            <x v="235"/>
          </reference>
        </references>
      </pivotArea>
    </format>
    <format dxfId="438">
      <pivotArea collapsedLevelsAreSubtotals="1" fieldPosition="0">
        <references count="1">
          <reference field="1" count="1">
            <x v="39"/>
          </reference>
        </references>
      </pivotArea>
    </format>
    <format dxfId="437">
      <pivotArea dataOnly="0" labelOnly="1" fieldPosition="0">
        <references count="1">
          <reference field="1" count="1">
            <x v="39"/>
          </reference>
        </references>
      </pivotArea>
    </format>
    <format dxfId="436">
      <pivotArea collapsedLevelsAreSubtotals="1" fieldPosition="0">
        <references count="1">
          <reference field="1" count="1">
            <x v="37"/>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2">
            <x v="37"/>
            <x v="38"/>
          </reference>
        </references>
      </pivotArea>
    </format>
    <format dxfId="433">
      <pivotArea dataOnly="0" labelOnly="1" fieldPosition="0">
        <references count="1">
          <reference field="1" count="1">
            <x v="38"/>
          </reference>
        </references>
      </pivotArea>
    </format>
    <format dxfId="432">
      <pivotArea collapsedLevelsAreSubtotals="1" fieldPosition="0">
        <references count="1">
          <reference field="1" count="1">
            <x v="36"/>
          </reference>
        </references>
      </pivotArea>
    </format>
    <format dxfId="431">
      <pivotArea dataOnly="0" labelOnly="1" fieldPosition="0">
        <references count="1">
          <reference field="1" count="1">
            <x v="36"/>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1">
            <x v="34"/>
          </reference>
        </references>
      </pivotArea>
    </format>
    <format dxfId="428">
      <pivotArea collapsedLevelsAreSubtotals="1" fieldPosition="0">
        <references count="1">
          <reference field="1" count="1">
            <x v="35"/>
          </reference>
        </references>
      </pivotArea>
    </format>
    <format dxfId="427">
      <pivotArea dataOnly="0" labelOnly="1" fieldPosition="0">
        <references count="1">
          <reference field="1" count="1">
            <x v="35"/>
          </reference>
        </references>
      </pivotArea>
    </format>
    <format dxfId="426">
      <pivotArea dataOnly="0" labelOnly="1" fieldPosition="0">
        <references count="1">
          <reference field="1" count="1">
            <x v="33"/>
          </reference>
        </references>
      </pivotArea>
    </format>
    <format dxfId="425">
      <pivotArea collapsedLevelsAreSubtotals="1" fieldPosition="0">
        <references count="1">
          <reference field="1" count="1">
            <x v="33"/>
          </reference>
        </references>
      </pivotArea>
    </format>
    <format dxfId="424">
      <pivotArea collapsedLevelsAreSubtotals="1" fieldPosition="0">
        <references count="1">
          <reference field="1" count="1">
            <x v="34"/>
          </reference>
        </references>
      </pivotArea>
    </format>
    <format dxfId="423">
      <pivotArea dataOnly="0" labelOnly="1" fieldPosition="0">
        <references count="1">
          <reference field="1" count="2">
            <x v="33"/>
            <x v="34"/>
          </reference>
        </references>
      </pivotArea>
    </format>
    <format dxfId="422">
      <pivotArea collapsedLevelsAreSubtotals="1" fieldPosition="0">
        <references count="1">
          <reference field="1" count="1">
            <x v="32"/>
          </reference>
        </references>
      </pivotArea>
    </format>
    <format dxfId="421">
      <pivotArea dataOnly="0" labelOnly="1" fieldPosition="0">
        <references count="1">
          <reference field="1" count="1">
            <x v="3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dataOnly="0" labelOnly="1" fieldPosition="0">
        <references count="1">
          <reference field="1" count="2">
            <x v="30"/>
            <x v="31"/>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1">
            <x v="28"/>
          </reference>
        </references>
      </pivotArea>
    </format>
    <format dxfId="413">
      <pivotArea collapsedLevelsAreSubtotals="1" fieldPosition="0">
        <references count="1">
          <reference field="1" count="1">
            <x v="26"/>
          </reference>
        </references>
      </pivotArea>
    </format>
    <format dxfId="412">
      <pivotArea collapsedLevelsAreSubtotals="1" fieldPosition="0">
        <references count="1">
          <reference field="1" count="1">
            <x v="27"/>
          </reference>
        </references>
      </pivotArea>
    </format>
    <format dxfId="411">
      <pivotArea dataOnly="0" labelOnly="1" fieldPosition="0">
        <references count="1">
          <reference field="1" count="2">
            <x v="26"/>
            <x v="27"/>
          </reference>
        </references>
      </pivotArea>
    </format>
    <format dxfId="410">
      <pivotArea collapsedLevelsAreSubtotals="1" fieldPosition="0">
        <references count="1">
          <reference field="1" count="1">
            <x v="244"/>
          </reference>
        </references>
      </pivotArea>
    </format>
    <format dxfId="409">
      <pivotArea dataOnly="0" labelOnly="1" fieldPosition="0">
        <references count="1">
          <reference field="1" count="1">
            <x v="244"/>
          </reference>
        </references>
      </pivotArea>
    </format>
    <format dxfId="408">
      <pivotArea collapsedLevelsAreSubtotals="1" fieldPosition="0">
        <references count="1">
          <reference field="1" count="1">
            <x v="22"/>
          </reference>
        </references>
      </pivotArea>
    </format>
    <format dxfId="407">
      <pivotArea collapsedLevelsAreSubtotals="1" fieldPosition="0">
        <references count="1">
          <reference field="1" count="1">
            <x v="23"/>
          </reference>
        </references>
      </pivotArea>
    </format>
    <format dxfId="406">
      <pivotArea collapsedLevelsAreSubtotals="1" fieldPosition="0">
        <references count="1">
          <reference field="1" count="1">
            <x v="24"/>
          </reference>
        </references>
      </pivotArea>
    </format>
    <format dxfId="405">
      <pivotArea collapsedLevelsAreSubtotals="1" fieldPosition="0">
        <references count="1">
          <reference field="1" count="1">
            <x v="25"/>
          </reference>
        </references>
      </pivotArea>
    </format>
    <format dxfId="404">
      <pivotArea dataOnly="0" labelOnly="1" fieldPosition="0">
        <references count="1">
          <reference field="1" count="4">
            <x v="22"/>
            <x v="23"/>
            <x v="24"/>
            <x v="25"/>
          </reference>
        </references>
      </pivotArea>
    </format>
    <format dxfId="403">
      <pivotArea collapsedLevelsAreSubtotals="1" fieldPosition="0">
        <references count="1">
          <reference field="1" count="1">
            <x v="21"/>
          </reference>
        </references>
      </pivotArea>
    </format>
    <format dxfId="402">
      <pivotArea dataOnly="0" labelOnly="1" fieldPosition="0">
        <references count="1">
          <reference field="1" count="1">
            <x v="21"/>
          </reference>
        </references>
      </pivotArea>
    </format>
    <format dxfId="401">
      <pivotArea collapsedLevelsAreSubtotals="1" fieldPosition="0">
        <references count="1">
          <reference field="1" count="1">
            <x v="17"/>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collapsedLevelsAreSubtotals="1" fieldPosition="0">
        <references count="1">
          <reference field="1" count="1">
            <x v="20"/>
          </reference>
        </references>
      </pivotArea>
    </format>
    <format dxfId="397">
      <pivotArea dataOnly="0" labelOnly="1" fieldPosition="0">
        <references count="1">
          <reference field="1" count="4">
            <x v="17"/>
            <x v="18"/>
            <x v="19"/>
            <x v="20"/>
          </reference>
        </references>
      </pivotArea>
    </format>
    <format dxfId="396">
      <pivotArea collapsedLevelsAreSubtotals="1" fieldPosition="0">
        <references count="1">
          <reference field="1" count="1">
            <x v="16"/>
          </reference>
        </references>
      </pivotArea>
    </format>
    <format dxfId="395">
      <pivotArea dataOnly="0" labelOnly="1" fieldPosition="0">
        <references count="1">
          <reference field="1" count="1">
            <x v="16"/>
          </reference>
        </references>
      </pivotArea>
    </format>
    <format dxfId="394">
      <pivotArea collapsedLevelsAreSubtotals="1" fieldPosition="0">
        <references count="1">
          <reference field="1" count="1">
            <x v="13"/>
          </reference>
        </references>
      </pivotArea>
    </format>
    <format dxfId="393">
      <pivotArea collapsedLevelsAreSubtotals="1" fieldPosition="0">
        <references count="1">
          <reference field="1" count="1">
            <x v="14"/>
          </reference>
        </references>
      </pivotArea>
    </format>
    <format dxfId="392">
      <pivotArea collapsedLevelsAreSubtotals="1" fieldPosition="0">
        <references count="1">
          <reference field="1" count="1">
            <x v="15"/>
          </reference>
        </references>
      </pivotArea>
    </format>
    <format dxfId="391">
      <pivotArea dataOnly="0" labelOnly="1" fieldPosition="0">
        <references count="1">
          <reference field="1" count="3">
            <x v="13"/>
            <x v="14"/>
            <x v="15"/>
          </reference>
        </references>
      </pivotArea>
    </format>
    <format dxfId="390">
      <pivotArea collapsedLevelsAreSubtotals="1" fieldPosition="0">
        <references count="1">
          <reference field="1" count="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collapsedLevelsAreSubtotals="1" fieldPosition="0">
        <references count="1">
          <reference field="1" count="1">
            <x v="11"/>
          </reference>
        </references>
      </pivotArea>
    </format>
    <format dxfId="386">
      <pivotArea dataOnly="0" labelOnly="1" fieldPosition="0">
        <references count="1">
          <reference field="1" count="2">
            <x v="10"/>
            <x v="11"/>
          </reference>
        </references>
      </pivotArea>
    </format>
    <format dxfId="385">
      <pivotArea collapsedLevelsAreSubtotals="1" fieldPosition="0">
        <references count="1">
          <reference field="1" count="1">
            <x v="9"/>
          </reference>
        </references>
      </pivotArea>
    </format>
    <format dxfId="384">
      <pivotArea dataOnly="0" labelOnly="1" fieldPosition="0">
        <references count="1">
          <reference field="1" count="1">
            <x v="9"/>
          </reference>
        </references>
      </pivotArea>
    </format>
    <format dxfId="383">
      <pivotArea collapsedLevelsAreSubtotals="1" fieldPosition="0">
        <references count="1">
          <reference field="1" count="1">
            <x v="8"/>
          </reference>
        </references>
      </pivotArea>
    </format>
    <format dxfId="382">
      <pivotArea dataOnly="0" labelOnly="1" fieldPosition="0">
        <references count="1">
          <reference field="1" count="1">
            <x v="8"/>
          </reference>
        </references>
      </pivotArea>
    </format>
    <format dxfId="381">
      <pivotArea collapsedLevelsAreSubtotals="1" fieldPosition="0">
        <references count="1">
          <reference field="1" count="1">
            <x v="7"/>
          </reference>
        </references>
      </pivotArea>
    </format>
    <format dxfId="380">
      <pivotArea dataOnly="0" labelOnly="1" fieldPosition="0">
        <references count="1">
          <reference field="1" count="1">
            <x v="7"/>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5"/>
          </reference>
        </references>
      </pivotArea>
    </format>
    <format dxfId="376">
      <pivotArea dataOnly="0" labelOnly="1" fieldPosition="0">
        <references count="1">
          <reference field="1" count="1">
            <x v="5"/>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collapsedLevelsAreSubtotals="1" fieldPosition="0">
        <references count="1">
          <reference field="1" count="1">
            <x v="2"/>
          </reference>
        </references>
      </pivotArea>
    </format>
    <format dxfId="369">
      <pivotArea dataOnly="0" labelOnly="1" fieldPosition="0">
        <references count="1">
          <reference field="1" count="3">
            <x v="0"/>
            <x v="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50">
        <item x="0"/>
        <item x="1"/>
        <item x="2"/>
        <item x="4"/>
        <item x="5"/>
        <item x="7"/>
        <item x="8"/>
        <item x="9"/>
        <item m="1" x="1301"/>
        <item x="10"/>
        <item x="11"/>
        <item m="1" x="1305"/>
        <item x="12"/>
        <item x="13"/>
        <item x="14"/>
        <item x="16"/>
        <item x="18"/>
        <item x="3"/>
        <item x="6"/>
        <item x="17"/>
        <item x="15"/>
        <item m="1" x="1307"/>
        <item m="1" x="1306"/>
        <item x="21"/>
        <item x="19"/>
        <item x="23"/>
        <item m="1" x="1308"/>
        <item x="24"/>
        <item x="20"/>
        <item x="28"/>
        <item m="1" x="1309"/>
        <item x="22"/>
        <item x="39"/>
        <item x="25"/>
        <item x="29"/>
        <item x="35"/>
        <item x="26"/>
        <item x="27"/>
        <item x="38"/>
        <item x="30"/>
        <item x="31"/>
        <item x="32"/>
        <item m="1" x="1310"/>
        <item x="37"/>
        <item m="1" x="1311"/>
        <item m="1" x="1312"/>
        <item x="44"/>
        <item x="34"/>
        <item x="40"/>
        <item x="33"/>
        <item x="36"/>
        <item x="60"/>
        <item x="42"/>
        <item m="1" x="1314"/>
        <item x="41"/>
        <item x="47"/>
        <item x="43"/>
        <item m="1" x="1313"/>
        <item x="50"/>
        <item x="45"/>
        <item x="46"/>
        <item x="52"/>
        <item m="1" x="1315"/>
        <item x="53"/>
        <item x="56"/>
        <item x="49"/>
        <item x="48"/>
        <item m="1" x="1316"/>
        <item x="51"/>
        <item m="1" x="1317"/>
        <item x="54"/>
        <item x="55"/>
        <item x="62"/>
        <item x="57"/>
        <item x="58"/>
        <item x="59"/>
        <item x="61"/>
        <item x="63"/>
        <item x="64"/>
        <item x="65"/>
        <item x="66"/>
        <item x="67"/>
        <item x="68"/>
        <item m="1" x="1318"/>
        <item m="1" x="1319"/>
        <item x="69"/>
        <item x="70"/>
        <item x="76"/>
        <item m="1" x="1320"/>
        <item m="1" x="1321"/>
        <item m="1" x="1322"/>
        <item x="71"/>
        <item x="72"/>
        <item x="73"/>
        <item x="74"/>
        <item x="75"/>
        <item x="77"/>
        <item x="78"/>
        <item x="79"/>
        <item m="1" x="1323"/>
        <item x="87"/>
        <item x="80"/>
        <item m="1" x="1324"/>
        <item x="81"/>
        <item x="82"/>
        <item x="83"/>
        <item x="84"/>
        <item x="85"/>
        <item x="86"/>
        <item x="88"/>
        <item x="89"/>
        <item x="90"/>
        <item x="91"/>
        <item m="1" x="1325"/>
        <item x="92"/>
        <item x="93"/>
        <item x="94"/>
        <item x="95"/>
        <item m="1" x="1326"/>
        <item x="96"/>
        <item m="1" x="1327"/>
        <item x="97"/>
        <item x="104"/>
        <item x="98"/>
        <item x="109"/>
        <item x="99"/>
        <item x="100"/>
        <item x="101"/>
        <item x="102"/>
        <item x="103"/>
        <item x="105"/>
        <item x="106"/>
        <item x="107"/>
        <item x="108"/>
        <item x="110"/>
        <item x="111"/>
        <item m="1" x="1328"/>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29"/>
        <item m="1" x="1330"/>
        <item x="140"/>
        <item x="166"/>
        <item x="145"/>
        <item x="142"/>
        <item x="190"/>
        <item x="143"/>
        <item m="1" x="133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32"/>
        <item x="178"/>
        <item x="179"/>
        <item x="180"/>
        <item x="181"/>
        <item x="141"/>
        <item x="154"/>
        <item x="168"/>
        <item x="182"/>
        <item x="184"/>
        <item x="216"/>
        <item m="1" x="1333"/>
        <item x="186"/>
        <item x="185"/>
        <item x="187"/>
        <item x="188"/>
        <item x="191"/>
        <item x="192"/>
        <item x="193"/>
        <item x="194"/>
        <item x="195"/>
        <item x="196"/>
        <item x="197"/>
        <item x="199"/>
        <item x="200"/>
        <item x="201"/>
        <item m="1" x="1413"/>
        <item m="1" x="1414"/>
        <item m="1" x="1438"/>
        <item m="1" x="1367"/>
        <item x="204"/>
        <item x="202"/>
        <item x="203"/>
        <item x="205"/>
        <item x="206"/>
        <item x="183"/>
        <item x="207"/>
        <item x="208"/>
        <item x="209"/>
        <item x="210"/>
        <item x="211"/>
        <item m="1" x="1368"/>
        <item m="1" x="1369"/>
        <item m="1" x="1370"/>
        <item m="1" x="1371"/>
        <item x="222"/>
        <item x="212"/>
        <item x="213"/>
        <item x="214"/>
        <item x="215"/>
        <item x="217"/>
        <item m="1" x="1439"/>
        <item x="218"/>
        <item x="219"/>
        <item x="220"/>
        <item m="1" x="1334"/>
        <item m="1" x="1335"/>
        <item x="221"/>
        <item x="223"/>
        <item x="224"/>
        <item x="228"/>
        <item x="229"/>
        <item x="230"/>
        <item x="231"/>
        <item x="232"/>
        <item x="233"/>
        <item x="234"/>
        <item x="235"/>
        <item x="241"/>
        <item x="236"/>
        <item x="237"/>
        <item x="238"/>
        <item x="239"/>
        <item x="240"/>
        <item x="242"/>
        <item x="243"/>
        <item m="1" x="1336"/>
        <item x="244"/>
        <item x="245"/>
        <item m="1" x="1424"/>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72"/>
        <item x="373"/>
        <item x="114"/>
        <item x="279"/>
        <item x="280"/>
        <item x="226"/>
        <item m="1" x="1337"/>
        <item x="281"/>
        <item x="282"/>
        <item m="1" x="1427"/>
        <item x="283"/>
        <item x="284"/>
        <item x="285"/>
        <item x="286"/>
        <item x="287"/>
        <item x="288"/>
        <item x="135"/>
        <item x="289"/>
        <item x="290"/>
        <item x="291"/>
        <item x="292"/>
        <item x="293"/>
        <item x="294"/>
        <item x="295"/>
        <item x="296"/>
        <item x="370"/>
        <item x="297"/>
        <item x="298"/>
        <item x="299"/>
        <item x="300"/>
        <item x="301"/>
        <item m="1" x="1432"/>
        <item x="303"/>
        <item x="302"/>
        <item x="304"/>
        <item m="1" x="1423"/>
        <item x="312"/>
        <item x="309"/>
        <item x="308"/>
        <item m="1" x="1445"/>
        <item x="305"/>
        <item x="311"/>
        <item x="306"/>
        <item x="307"/>
        <item x="227"/>
        <item x="310"/>
        <item x="313"/>
        <item x="314"/>
        <item x="315"/>
        <item x="316"/>
        <item x="321"/>
        <item x="317"/>
        <item x="318"/>
        <item x="320"/>
        <item x="319"/>
        <item x="322"/>
        <item x="323"/>
        <item x="324"/>
        <item x="325"/>
        <item x="326"/>
        <item x="327"/>
        <item x="328"/>
        <item m="1" x="1373"/>
        <item x="329"/>
        <item x="330"/>
        <item x="331"/>
        <item x="332"/>
        <item x="333"/>
        <item x="334"/>
        <item m="1" x="1363"/>
        <item m="1" x="1364"/>
        <item m="1" x="1365"/>
        <item m="1" x="1366"/>
        <item m="1" x="1426"/>
        <item x="336"/>
        <item x="335"/>
        <item x="337"/>
        <item x="338"/>
        <item x="339"/>
        <item x="351"/>
        <item x="340"/>
        <item x="341"/>
        <item x="342"/>
        <item m="1" x="1338"/>
        <item x="343"/>
        <item x="344"/>
        <item x="345"/>
        <item x="346"/>
        <item x="361"/>
        <item x="347"/>
        <item x="348"/>
        <item x="349"/>
        <item x="350"/>
        <item x="355"/>
        <item x="352"/>
        <item x="354"/>
        <item x="353"/>
        <item x="371"/>
        <item x="362"/>
        <item x="356"/>
        <item x="357"/>
        <item x="358"/>
        <item x="359"/>
        <item x="360"/>
        <item m="1" x="1339"/>
        <item x="363"/>
        <item x="364"/>
        <item x="365"/>
        <item x="366"/>
        <item x="367"/>
        <item x="368"/>
        <item x="369"/>
        <item m="1" x="1340"/>
        <item m="1" x="1433"/>
        <item m="1" x="1434"/>
        <item x="372"/>
        <item x="374"/>
        <item m="1" x="1341"/>
        <item x="378"/>
        <item x="381"/>
        <item x="375"/>
        <item x="376"/>
        <item x="377"/>
        <item m="1" x="1342"/>
        <item x="379"/>
        <item x="380"/>
        <item x="382"/>
        <item x="383"/>
        <item x="384"/>
        <item x="385"/>
        <item m="1" x="1440"/>
        <item m="1" x="1435"/>
        <item x="386"/>
        <item x="387"/>
        <item x="388"/>
        <item m="1" x="1343"/>
        <item m="1" x="1344"/>
        <item x="389"/>
        <item x="390"/>
        <item x="393"/>
        <item x="391"/>
        <item x="392"/>
        <item x="394"/>
        <item x="395"/>
        <item x="396"/>
        <item x="397"/>
        <item x="398"/>
        <item x="399"/>
        <item m="1" x="1345"/>
        <item x="400"/>
        <item x="401"/>
        <item x="402"/>
        <item x="403"/>
        <item x="404"/>
        <item x="405"/>
        <item m="1" x="1346"/>
        <item x="406"/>
        <item x="407"/>
        <item x="409"/>
        <item x="410"/>
        <item x="411"/>
        <item x="412"/>
        <item m="1" x="1374"/>
        <item x="413"/>
        <item x="414"/>
        <item x="415"/>
        <item x="408"/>
        <item x="416"/>
        <item m="1" x="1447"/>
        <item x="421"/>
        <item m="1" x="1418"/>
        <item x="417"/>
        <item x="418"/>
        <item x="420"/>
        <item m="1" x="1441"/>
        <item x="419"/>
        <item m="1" x="1375"/>
        <item x="422"/>
        <item x="423"/>
        <item x="424"/>
        <item x="425"/>
        <item x="426"/>
        <item x="427"/>
        <item x="428"/>
        <item x="429"/>
        <item x="430"/>
        <item x="431"/>
        <item x="432"/>
        <item x="433"/>
        <item x="434"/>
        <item x="435"/>
        <item x="436"/>
        <item x="437"/>
        <item x="438"/>
        <item x="439"/>
        <item x="440"/>
        <item x="441"/>
        <item x="442"/>
        <item x="443"/>
        <item m="1" x="1429"/>
        <item x="444"/>
        <item x="445"/>
        <item x="446"/>
        <item m="1" x="1428"/>
        <item x="447"/>
        <item m="1" x="1431"/>
        <item x="448"/>
        <item m="1" x="1443"/>
        <item x="449"/>
        <item x="450"/>
        <item m="1" x="1347"/>
        <item x="451"/>
        <item x="452"/>
        <item x="453"/>
        <item x="454"/>
        <item x="455"/>
        <item m="1" x="1376"/>
        <item x="456"/>
        <item x="457"/>
        <item x="458"/>
        <item x="459"/>
        <item x="460"/>
        <item x="461"/>
        <item x="462"/>
        <item m="1" x="1348"/>
        <item x="463"/>
        <item x="464"/>
        <item x="465"/>
        <item x="466"/>
        <item x="467"/>
        <item x="468"/>
        <item x="469"/>
        <item x="470"/>
        <item x="471"/>
        <item x="472"/>
        <item m="1" x="1397"/>
        <item x="473"/>
        <item x="474"/>
        <item x="475"/>
        <item x="476"/>
        <item x="477"/>
        <item m="1" x="1398"/>
        <item x="478"/>
        <item x="479"/>
        <item x="480"/>
        <item x="481"/>
        <item m="1" x="1377"/>
        <item x="482"/>
        <item x="483"/>
        <item x="484"/>
        <item x="485"/>
        <item x="486"/>
        <item x="487"/>
        <item x="488"/>
        <item x="489"/>
        <item x="490"/>
        <item x="491"/>
        <item x="492"/>
        <item x="493"/>
        <item x="494"/>
        <item x="495"/>
        <item x="496"/>
        <item m="1" x="1358"/>
        <item x="498"/>
        <item x="497"/>
        <item x="499"/>
        <item x="500"/>
        <item x="501"/>
        <item x="502"/>
        <item x="503"/>
        <item m="1" x="1359"/>
        <item x="505"/>
        <item x="506"/>
        <item x="507"/>
        <item x="508"/>
        <item x="509"/>
        <item x="510"/>
        <item x="511"/>
        <item m="1" x="1378"/>
        <item m="1" x="1379"/>
        <item m="1" x="1380"/>
        <item m="1" x="1381"/>
        <item m="1" x="1382"/>
        <item x="512"/>
        <item x="513"/>
        <item x="514"/>
        <item x="515"/>
        <item x="516"/>
        <item x="517"/>
        <item x="518"/>
        <item x="519"/>
        <item x="520"/>
        <item x="521"/>
        <item x="522"/>
        <item x="523"/>
        <item x="524"/>
        <item x="525"/>
        <item x="526"/>
        <item x="527"/>
        <item x="528"/>
        <item x="529"/>
        <item x="530"/>
        <item x="531"/>
        <item x="532"/>
        <item m="1" x="1383"/>
        <item x="538"/>
        <item x="533"/>
        <item x="534"/>
        <item x="535"/>
        <item x="536"/>
        <item x="537"/>
        <item x="542"/>
        <item x="539"/>
        <item x="540"/>
        <item x="541"/>
        <item x="543"/>
        <item x="544"/>
        <item x="545"/>
        <item x="546"/>
        <item x="547"/>
        <item x="549"/>
        <item x="550"/>
        <item x="551"/>
        <item x="552"/>
        <item x="553"/>
        <item x="554"/>
        <item x="555"/>
        <item m="1" x="139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00"/>
        <item x="607"/>
        <item x="611"/>
        <item x="612"/>
        <item x="613"/>
        <item x="614"/>
        <item x="608"/>
        <item x="609"/>
        <item x="610"/>
        <item x="615"/>
        <item x="616"/>
        <item m="1" x="1401"/>
        <item x="617"/>
        <item x="618"/>
        <item m="1" x="1402"/>
        <item x="619"/>
        <item x="620"/>
        <item x="621"/>
        <item m="1" x="1403"/>
        <item x="622"/>
        <item m="1" x="1404"/>
        <item x="624"/>
        <item x="623"/>
        <item x="625"/>
        <item x="627"/>
        <item x="629"/>
        <item x="630"/>
        <item x="631"/>
        <item x="632"/>
        <item x="633"/>
        <item x="634"/>
        <item m="1" x="1384"/>
        <item x="648"/>
        <item x="635"/>
        <item m="1" x="1360"/>
        <item m="1" x="1385"/>
        <item x="636"/>
        <item x="637"/>
        <item x="626"/>
        <item x="641"/>
        <item x="642"/>
        <item x="643"/>
        <item m="1" x="1386"/>
        <item x="628"/>
        <item x="644"/>
        <item x="645"/>
        <item x="646"/>
        <item m="1" x="1349"/>
        <item x="647"/>
        <item x="649"/>
        <item x="650"/>
        <item x="640"/>
        <item x="651"/>
        <item x="652"/>
        <item m="1" x="1437"/>
        <item x="653"/>
        <item m="1" x="1405"/>
        <item m="1" x="1406"/>
        <item m="1" x="1387"/>
        <item x="654"/>
        <item m="1" x="1388"/>
        <item x="655"/>
        <item x="656"/>
        <item x="657"/>
        <item x="658"/>
        <item x="659"/>
        <item x="639"/>
        <item x="660"/>
        <item x="662"/>
        <item x="665"/>
        <item x="663"/>
        <item x="664"/>
        <item x="638"/>
        <item x="661"/>
        <item x="666"/>
        <item x="667"/>
        <item x="668"/>
        <item x="669"/>
        <item x="670"/>
        <item x="671"/>
        <item x="672"/>
        <item x="673"/>
        <item x="674"/>
        <item m="1" x="1350"/>
        <item x="675"/>
        <item m="1" x="1351"/>
        <item x="679"/>
        <item x="676"/>
        <item x="677"/>
        <item x="678"/>
        <item x="680"/>
        <item m="1" x="1420"/>
        <item x="682"/>
        <item x="681"/>
        <item x="683"/>
        <item x="684"/>
        <item x="685"/>
        <item x="686"/>
        <item x="687"/>
        <item x="688"/>
        <item x="697"/>
        <item x="689"/>
        <item x="690"/>
        <item x="691"/>
        <item x="705"/>
        <item x="700"/>
        <item x="692"/>
        <item x="693"/>
        <item x="694"/>
        <item m="1" x="1422"/>
        <item x="695"/>
        <item x="696"/>
        <item x="698"/>
        <item x="699"/>
        <item x="701"/>
        <item m="1" x="1354"/>
        <item x="702"/>
        <item x="706"/>
        <item x="703"/>
        <item x="704"/>
        <item x="707"/>
        <item x="717"/>
        <item x="709"/>
        <item x="710"/>
        <item x="711"/>
        <item x="712"/>
        <item x="713"/>
        <item x="714"/>
        <item x="715"/>
        <item x="716"/>
        <item m="1" x="1389"/>
        <item x="718"/>
        <item x="719"/>
        <item x="720"/>
        <item m="1" x="1352"/>
        <item m="1" x="1353"/>
        <item m="1" x="1355"/>
        <item x="726"/>
        <item x="721"/>
        <item x="722"/>
        <item x="723"/>
        <item x="724"/>
        <item x="725"/>
        <item x="727"/>
        <item x="758"/>
        <item x="728"/>
        <item x="729"/>
        <item x="730"/>
        <item m="1" x="1436"/>
        <item m="1" x="1416"/>
        <item x="731"/>
        <item x="732"/>
        <item x="733"/>
        <item m="1" x="1425"/>
        <item x="734"/>
        <item x="735"/>
        <item x="736"/>
        <item x="737"/>
        <item x="738"/>
        <item x="739"/>
        <item x="740"/>
        <item x="741"/>
        <item x="742"/>
        <item x="765"/>
        <item x="743"/>
        <item x="744"/>
        <item x="745"/>
        <item x="746"/>
        <item x="753"/>
        <item x="747"/>
        <item m="1" x="1356"/>
        <item x="748"/>
        <item x="749"/>
        <item x="750"/>
        <item x="751"/>
        <item x="767"/>
        <item x="752"/>
        <item x="754"/>
        <item x="755"/>
        <item x="756"/>
        <item x="757"/>
        <item m="1" x="1390"/>
        <item x="759"/>
        <item m="1" x="1407"/>
        <item x="760"/>
        <item m="1" x="1391"/>
        <item x="761"/>
        <item x="762"/>
        <item m="1" x="1417"/>
        <item x="763"/>
        <item m="1" x="1415"/>
        <item x="764"/>
        <item x="766"/>
        <item x="768"/>
        <item m="1" x="1412"/>
        <item x="769"/>
        <item x="770"/>
        <item x="771"/>
        <item x="772"/>
        <item x="773"/>
        <item x="774"/>
        <item x="775"/>
        <item x="776"/>
        <item x="777"/>
        <item x="778"/>
        <item x="779"/>
        <item x="780"/>
        <item x="781"/>
        <item x="782"/>
        <item x="783"/>
        <item x="784"/>
        <item x="785"/>
        <item x="786"/>
        <item x="787"/>
        <item x="788"/>
        <item x="789"/>
        <item x="790"/>
        <item x="791"/>
        <item m="1" x="1392"/>
        <item x="792"/>
        <item m="1" x="1393"/>
        <item x="793"/>
        <item x="799"/>
        <item x="794"/>
        <item x="795"/>
        <item x="796"/>
        <item x="797"/>
        <item x="798"/>
        <item x="800"/>
        <item x="802"/>
        <item x="801"/>
        <item m="1" x="1394"/>
        <item x="803"/>
        <item x="804"/>
        <item x="805"/>
        <item x="809"/>
        <item x="811"/>
        <item x="810"/>
        <item m="1" x="1421"/>
        <item x="813"/>
        <item x="808"/>
        <item m="1" x="1419"/>
        <item x="820"/>
        <item m="1" x="1444"/>
        <item x="812"/>
        <item x="814"/>
        <item x="816"/>
        <item x="817"/>
        <item x="806"/>
        <item x="815"/>
        <item x="818"/>
        <item m="1" x="1361"/>
        <item x="822"/>
        <item x="823"/>
        <item m="1" x="1408"/>
        <item x="825"/>
        <item x="830"/>
        <item x="828"/>
        <item x="824"/>
        <item x="829"/>
        <item x="834"/>
        <item x="832"/>
        <item x="833"/>
        <item x="831"/>
        <item x="708"/>
        <item x="838"/>
        <item x="839"/>
        <item x="836"/>
        <item x="841"/>
        <item x="842"/>
        <item x="843"/>
        <item m="1" x="1442"/>
        <item x="835"/>
        <item m="1" x="1430"/>
        <item m="1" x="1362"/>
        <item x="821"/>
        <item x="837"/>
        <item x="840"/>
        <item x="847"/>
        <item x="846"/>
        <item x="848"/>
        <item x="845"/>
        <item m="1" x="1409"/>
        <item x="850"/>
        <item x="849"/>
        <item x="844"/>
        <item m="1" x="1446"/>
        <item x="851"/>
        <item x="853"/>
        <item x="854"/>
        <item x="855"/>
        <item x="857"/>
        <item x="858"/>
        <item x="852"/>
        <item x="859"/>
        <item x="860"/>
        <item x="807"/>
        <item x="819"/>
        <item x="856"/>
        <item x="827"/>
        <item x="861"/>
        <item x="863"/>
        <item x="862"/>
        <item x="864"/>
        <item x="865"/>
        <item x="866"/>
        <item x="869"/>
        <item x="867"/>
        <item x="868"/>
        <item x="871"/>
        <item x="872"/>
        <item x="873"/>
        <item x="875"/>
        <item m="1" x="1410"/>
        <item x="874"/>
        <item x="878"/>
        <item x="880"/>
        <item x="879"/>
        <item x="877"/>
        <item x="881"/>
        <item x="882"/>
        <item x="884"/>
        <item m="1" x="1411"/>
        <item x="876"/>
        <item x="883"/>
        <item x="885"/>
        <item x="887"/>
        <item x="888"/>
        <item x="886"/>
        <item x="826"/>
        <item x="889"/>
        <item x="890"/>
        <item x="891"/>
        <item x="892"/>
        <item m="1" x="1357"/>
        <item x="893"/>
        <item x="894"/>
        <item x="895"/>
        <item x="899"/>
        <item x="897"/>
        <item x="901"/>
        <item x="896"/>
        <item x="898"/>
        <item x="903"/>
        <item x="904"/>
        <item x="905"/>
        <item x="906"/>
        <item x="902"/>
        <item x="900"/>
        <item x="907"/>
        <item x="870"/>
        <item m="1" x="1395"/>
        <item x="909"/>
        <item x="908"/>
        <item x="910"/>
        <item m="1" x="1396"/>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48"/>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96"/>
        <item x="1154"/>
        <item x="1152"/>
        <item x="1157"/>
        <item x="1156"/>
        <item x="1160"/>
        <item m="1" x="1302"/>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303"/>
        <item m="1" x="1300"/>
        <item m="1" x="1304"/>
        <item m="1" x="1297"/>
        <item m="1" x="1298"/>
        <item x="1209"/>
        <item x="1212"/>
        <item x="1204"/>
        <item x="1208"/>
        <item x="1210"/>
        <item x="1207"/>
        <item x="1203"/>
        <item x="1205"/>
        <item x="1213"/>
        <item x="1214"/>
        <item x="1206"/>
        <item x="1211"/>
        <item x="1216"/>
        <item x="1217"/>
        <item x="1221"/>
        <item x="1222"/>
        <item x="1224"/>
        <item m="1" x="1299"/>
        <item x="1219"/>
        <item x="1220"/>
        <item x="1223"/>
        <item x="1218"/>
        <item x="1227"/>
        <item x="1226"/>
        <item x="1228"/>
        <item x="1225"/>
        <item m="1" x="1294"/>
        <item x="1215"/>
        <item x="1230"/>
        <item x="1229"/>
        <item x="1231"/>
        <item x="1232"/>
        <item x="1234"/>
        <item x="1235"/>
        <item x="1237"/>
        <item x="1241"/>
        <item x="1242"/>
        <item x="1243"/>
        <item x="1245"/>
        <item x="1246"/>
        <item x="1240"/>
        <item m="1" x="1295"/>
        <item x="1238"/>
        <item x="1247"/>
        <item x="1248"/>
        <item x="1244"/>
        <item x="1250"/>
        <item x="1239"/>
        <item x="1251"/>
        <item x="1254"/>
        <item x="1233"/>
        <item x="1252"/>
        <item x="1255"/>
        <item x="1256"/>
        <item x="1249"/>
        <item x="1258"/>
        <item x="1253"/>
        <item x="1257"/>
        <item x="1259"/>
        <item x="1263"/>
        <item x="1265"/>
        <item x="1260"/>
        <item x="1261"/>
        <item x="1262"/>
        <item x="1266"/>
        <item x="1268"/>
        <item x="1269"/>
        <item x="1271"/>
        <item x="1267"/>
        <item x="1270"/>
        <item x="1276"/>
        <item x="1274"/>
        <item x="1272"/>
        <item x="1273"/>
        <item x="1275"/>
        <item x="1277"/>
        <item x="1279"/>
        <item x="1280"/>
        <item x="1281"/>
        <item x="1264"/>
        <item x="1282"/>
        <item x="1278"/>
        <item x="1286"/>
        <item x="1284"/>
        <item x="1285"/>
        <item x="1283"/>
        <item x="1287"/>
        <item x="1289"/>
        <item x="1236"/>
        <item x="1291"/>
        <item x="1290"/>
        <item x="1288"/>
        <item x="1292"/>
        <item x="1293"/>
        <item t="default"/>
      </items>
    </pivotField>
    <pivotField axis="axisRow" showAll="0">
      <items count="164">
        <item x="48"/>
        <item x="50"/>
        <item x="39"/>
        <item x="37"/>
        <item x="40"/>
        <item x="0"/>
        <item x="24"/>
        <item x="34"/>
        <item x="31"/>
        <item x="20"/>
        <item x="25"/>
        <item x="29"/>
        <item x="16"/>
        <item m="1" x="14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8"/>
        <item x="45"/>
        <item x="42"/>
        <item m="1" x="148"/>
        <item x="44"/>
        <item x="47"/>
        <item x="49"/>
        <item m="1" x="149"/>
        <item x="27"/>
        <item x="52"/>
        <item x="51"/>
        <item x="53"/>
        <item x="54"/>
        <item x="55"/>
        <item x="56"/>
        <item x="57"/>
        <item x="58"/>
        <item x="59"/>
        <item x="60"/>
        <item x="61"/>
        <item x="62"/>
        <item x="63"/>
        <item x="64"/>
        <item x="65"/>
        <item x="66"/>
        <item x="70"/>
        <item m="1" x="152"/>
        <item x="67"/>
        <item x="69"/>
        <item m="1" x="147"/>
        <item x="71"/>
        <item x="72"/>
        <item x="73"/>
        <item m="1" x="155"/>
        <item x="131"/>
        <item m="1" x="157"/>
        <item x="77"/>
        <item x="76"/>
        <item x="82"/>
        <item x="74"/>
        <item x="75"/>
        <item x="68"/>
        <item x="78"/>
        <item x="79"/>
        <item m="1" x="154"/>
        <item x="80"/>
        <item x="81"/>
        <item m="1" x="156"/>
        <item sd="0" x="83"/>
        <item sd="0" x="86"/>
        <item x="84"/>
        <item x="85"/>
        <item x="87"/>
        <item x="89"/>
        <item x="90"/>
        <item x="91"/>
        <item x="92"/>
        <item x="93"/>
        <item x="94"/>
        <item x="95"/>
        <item x="96"/>
        <item m="1" x="160"/>
        <item m="1" x="161"/>
        <item m="1" x="151"/>
        <item x="97"/>
        <item x="100"/>
        <item m="1" x="159"/>
        <item x="101"/>
        <item x="110"/>
        <item x="106"/>
        <item x="88"/>
        <item x="102"/>
        <item x="112"/>
        <item x="113"/>
        <item m="1" x="162"/>
        <item x="108"/>
        <item x="115"/>
        <item m="1" x="153"/>
        <item x="116"/>
        <item x="98"/>
        <item x="99"/>
        <item x="103"/>
        <item x="114"/>
        <item x="107"/>
        <item x="117"/>
        <item x="118"/>
        <item x="119"/>
        <item x="120"/>
        <item m="1" x="150"/>
        <item x="121"/>
        <item x="104"/>
        <item x="122"/>
        <item x="105"/>
        <item x="111"/>
        <item x="109"/>
        <item m="1" x="145"/>
        <item x="123"/>
        <item m="1" x="144"/>
        <item x="124"/>
        <item x="125"/>
        <item x="126"/>
        <item m="1" x="142"/>
        <item x="128"/>
        <item x="129"/>
        <item x="130"/>
        <item x="133"/>
        <item m="1" x="143"/>
        <item x="132"/>
        <item x="135"/>
        <item x="136"/>
        <item x="134"/>
        <item x="137"/>
        <item x="138"/>
        <item x="139"/>
        <item x="127"/>
        <item x="140"/>
        <item x="141"/>
        <item t="default"/>
      </items>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9"/>
        <item sd="0" x="17"/>
        <item sd="0" m="1" x="62"/>
        <item sd="0" m="1" x="68"/>
        <item sd="0" m="1" x="57"/>
        <item sd="0" m="1" x="41"/>
        <item sd="0" m="1" x="58"/>
        <item sd="0" m="1" x="44"/>
        <item sd="0" x="20"/>
        <item sd="0" x="18"/>
        <item sd="0" x="21"/>
        <item sd="0" m="1" x="77"/>
        <item sd="0" m="1" x="59"/>
        <item sd="0" m="1" x="75"/>
        <item sd="0" m="1" x="45"/>
        <item sd="0" x="23"/>
        <item sd="0" x="15"/>
        <item sd="0" m="1" x="66"/>
        <item sd="0" x="35"/>
        <item sd="0" x="26"/>
        <item sd="0" x="27"/>
        <item sd="0" x="28"/>
        <item sd="0" x="33"/>
        <item sd="0" m="1" x="67"/>
        <item sd="0" m="1" x="78"/>
        <item sd="0" m="1" x="73"/>
        <item sd="0" m="1" x="64"/>
        <item sd="0" x="25"/>
        <item sd="0" m="1" x="65"/>
        <item sd="0" x="30"/>
        <item sd="0" x="31"/>
        <item sd="0" x="32"/>
        <item sd="0" x="24"/>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62"/>
    </i>
    <i>
      <x v="33"/>
    </i>
    <i>
      <x v="52"/>
    </i>
    <i>
      <x v="13"/>
    </i>
    <i>
      <x v="76"/>
    </i>
    <i>
      <x v="66"/>
    </i>
    <i>
      <x v="4"/>
    </i>
    <i>
      <x v="78"/>
    </i>
    <i>
      <x v="45"/>
    </i>
    <i>
      <x v="22"/>
    </i>
    <i>
      <x v="7"/>
    </i>
    <i>
      <x v="79"/>
    </i>
    <i>
      <x v="14"/>
    </i>
    <i>
      <x v="20"/>
    </i>
    <i>
      <x v="11"/>
    </i>
    <i>
      <x v="10"/>
    </i>
    <i>
      <x v="5"/>
    </i>
    <i>
      <x v="75"/>
    </i>
    <i>
      <x v="19"/>
    </i>
    <i>
      <x v="23"/>
    </i>
    <i>
      <x v="18"/>
    </i>
    <i>
      <x v="6"/>
    </i>
    <i>
      <x v="63"/>
    </i>
    <i>
      <x v="64"/>
    </i>
    <i>
      <x v="65"/>
    </i>
    <i>
      <x v="71"/>
    </i>
    <i>
      <x v="53"/>
    </i>
    <i>
      <x v="74"/>
    </i>
    <i>
      <x v="8"/>
    </i>
    <i>
      <x v="12"/>
    </i>
    <i>
      <x v="59"/>
    </i>
    <i>
      <x v="60"/>
    </i>
    <i>
      <x v="54"/>
    </i>
    <i>
      <x v="44"/>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40">
        <item x="249"/>
        <item m="1" x="2437"/>
        <item m="1" x="2392"/>
        <item m="1" x="2391"/>
        <item m="1" x="2405"/>
        <item m="1" x="2395"/>
        <item m="1" x="2357"/>
        <item m="1" x="2376"/>
        <item m="1" x="2383"/>
        <item m="1" x="2403"/>
        <item m="1" x="2382"/>
        <item m="1" x="2411"/>
        <item m="1" x="2419"/>
        <item m="1" x="2380"/>
        <item m="1" x="2426"/>
        <item m="1" x="2373"/>
        <item m="1" x="2431"/>
        <item m="1" x="2386"/>
        <item m="1" x="2346"/>
        <item m="1" x="2435"/>
        <item m="1" x="2438"/>
        <item m="1" x="2353"/>
        <item m="1" x="2394"/>
        <item m="1" x="2348"/>
        <item m="1" x="2349"/>
        <item m="1" x="2351"/>
        <item m="1" x="2365"/>
        <item m="1" x="2366"/>
        <item m="1" x="2412"/>
        <item m="1" x="2400"/>
        <item m="1" x="2401"/>
        <item m="1" x="2406"/>
        <item m="1" x="2417"/>
        <item m="1" x="2396"/>
        <item m="1" x="2358"/>
        <item m="1" x="2363"/>
        <item m="1" x="2370"/>
        <item m="1" x="2420"/>
        <item x="0"/>
        <item m="1" x="2407"/>
        <item m="1" x="2413"/>
        <item m="1" x="2371"/>
        <item x="1"/>
        <item m="1" x="2414"/>
        <item m="1" x="2433"/>
        <item x="2"/>
        <item x="3"/>
        <item m="1" x="2377"/>
        <item m="1" x="2428"/>
        <item m="1" x="2374"/>
        <item m="1" x="2424"/>
        <item m="1" x="2432"/>
        <item m="1" x="2436"/>
        <item x="4"/>
        <item m="1" x="2347"/>
        <item x="5"/>
        <item x="6"/>
        <item m="1" x="238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99"/>
        <item x="157"/>
        <item x="158"/>
        <item x="159"/>
        <item x="160"/>
        <item x="161"/>
        <item x="162"/>
        <item x="163"/>
        <item x="164"/>
        <item x="165"/>
        <item x="166"/>
        <item x="167"/>
        <item x="168"/>
        <item x="169"/>
        <item m="1" x="238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3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7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87"/>
        <item x="276"/>
        <item x="277"/>
        <item x="278"/>
        <item x="275"/>
        <item m="1" x="2384"/>
        <item x="279"/>
        <item x="280"/>
        <item x="281"/>
        <item x="282"/>
        <item x="283"/>
        <item x="284"/>
        <item x="285"/>
        <item x="286"/>
        <item x="287"/>
        <item x="288"/>
        <item x="289"/>
        <item x="290"/>
        <item x="291"/>
        <item x="292"/>
        <item x="293"/>
        <item x="294"/>
        <item x="295"/>
        <item x="296"/>
        <item m="1" x="2388"/>
        <item x="297"/>
        <item x="298"/>
        <item x="299"/>
        <item m="1" x="2390"/>
        <item x="300"/>
        <item x="302"/>
        <item x="303"/>
        <item x="301"/>
        <item x="304"/>
        <item x="305"/>
        <item x="306"/>
        <item x="307"/>
        <item x="308"/>
        <item x="309"/>
        <item x="310"/>
        <item x="311"/>
        <item x="312"/>
        <item m="1" x="2354"/>
        <item x="313"/>
        <item m="1" x="2356"/>
        <item x="314"/>
        <item x="315"/>
        <item x="316"/>
        <item x="317"/>
        <item x="318"/>
        <item x="319"/>
        <item x="320"/>
        <item x="321"/>
        <item m="1" x="2402"/>
        <item x="323"/>
        <item x="324"/>
        <item x="325"/>
        <item x="326"/>
        <item x="322"/>
        <item x="327"/>
        <item x="328"/>
        <item x="329"/>
        <item x="330"/>
        <item x="331"/>
        <item m="1" x="2393"/>
        <item x="332"/>
        <item m="1" x="2355"/>
        <item x="333"/>
        <item x="334"/>
        <item x="335"/>
        <item x="336"/>
        <item x="337"/>
        <item x="338"/>
        <item x="344"/>
        <item m="1" x="236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52"/>
        <item x="375"/>
        <item x="376"/>
        <item x="373"/>
        <item x="377"/>
        <item x="378"/>
        <item x="379"/>
        <item x="380"/>
        <item m="1" x="2397"/>
        <item x="381"/>
        <item x="382"/>
        <item x="383"/>
        <item x="384"/>
        <item x="385"/>
        <item x="386"/>
        <item x="387"/>
        <item x="388"/>
        <item x="389"/>
        <item x="390"/>
        <item x="391"/>
        <item x="392"/>
        <item x="393"/>
        <item x="394"/>
        <item x="395"/>
        <item x="396"/>
        <item x="397"/>
        <item x="399"/>
        <item x="400"/>
        <item x="401"/>
        <item x="398"/>
        <item x="402"/>
        <item m="1" x="2398"/>
        <item x="403"/>
        <item x="404"/>
        <item x="405"/>
        <item x="406"/>
        <item x="407"/>
        <item x="408"/>
        <item x="409"/>
        <item m="1" x="2364"/>
        <item x="410"/>
        <item x="411"/>
        <item x="421"/>
        <item x="412"/>
        <item x="413"/>
        <item x="414"/>
        <item x="415"/>
        <item x="416"/>
        <item x="417"/>
        <item m="1" x="2418"/>
        <item x="418"/>
        <item x="419"/>
        <item x="420"/>
        <item x="423"/>
        <item x="443"/>
        <item x="424"/>
        <item x="422"/>
        <item x="425"/>
        <item x="426"/>
        <item x="427"/>
        <item x="428"/>
        <item x="429"/>
        <item x="430"/>
        <item x="431"/>
        <item x="432"/>
        <item m="1" x="2410"/>
        <item x="433"/>
        <item x="434"/>
        <item x="435"/>
        <item x="436"/>
        <item x="438"/>
        <item x="437"/>
        <item x="439"/>
        <item x="440"/>
        <item x="442"/>
        <item x="441"/>
        <item x="445"/>
        <item x="446"/>
        <item x="447"/>
        <item x="444"/>
        <item x="448"/>
        <item x="449"/>
        <item x="450"/>
        <item x="451"/>
        <item x="452"/>
        <item x="453"/>
        <item x="454"/>
        <item x="455"/>
        <item x="456"/>
        <item x="457"/>
        <item m="1" x="2372"/>
        <item x="458"/>
        <item x="459"/>
        <item m="1" x="2421"/>
        <item x="460"/>
        <item x="461"/>
        <item x="462"/>
        <item x="463"/>
        <item m="1" x="2430"/>
        <item x="464"/>
        <item x="465"/>
        <item x="466"/>
        <item x="467"/>
        <item x="468"/>
        <item x="469"/>
        <item x="470"/>
        <item m="1" x="2409"/>
        <item x="471"/>
        <item x="472"/>
        <item x="473"/>
        <item x="474"/>
        <item x="475"/>
        <item x="476"/>
        <item x="477"/>
        <item x="478"/>
        <item x="479"/>
        <item x="480"/>
        <item x="481"/>
        <item x="482"/>
        <item x="483"/>
        <item x="484"/>
        <item m="1" x="2385"/>
        <item x="490"/>
        <item x="485"/>
        <item x="486"/>
        <item x="487"/>
        <item x="488"/>
        <item x="489"/>
        <item x="491"/>
        <item x="492"/>
        <item m="1" x="2378"/>
        <item m="1" x="2422"/>
        <item x="503"/>
        <item m="1" x="2425"/>
        <item x="493"/>
        <item x="494"/>
        <item x="504"/>
        <item x="495"/>
        <item x="496"/>
        <item x="497"/>
        <item x="498"/>
        <item x="499"/>
        <item x="500"/>
        <item x="501"/>
        <item x="502"/>
        <item x="505"/>
        <item x="506"/>
        <item x="507"/>
        <item x="508"/>
        <item m="1" x="237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44"/>
        <item x="564"/>
        <item x="565"/>
        <item x="566"/>
        <item x="567"/>
        <item x="568"/>
        <item x="569"/>
        <item x="570"/>
        <item x="571"/>
        <item x="572"/>
        <item x="573"/>
        <item x="574"/>
        <item m="1" x="235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5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61"/>
        <item x="698"/>
        <item x="708"/>
        <item x="709"/>
        <item x="710"/>
        <item x="699"/>
        <item x="700"/>
        <item x="701"/>
        <item x="702"/>
        <item x="703"/>
        <item x="704"/>
        <item x="705"/>
        <item x="706"/>
        <item x="707"/>
        <item x="711"/>
        <item x="726"/>
        <item x="727"/>
        <item x="734"/>
        <item x="712"/>
        <item x="728"/>
        <item x="729"/>
        <item m="1" x="240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67"/>
        <item x="753"/>
        <item m="1" x="2369"/>
        <item x="740"/>
        <item x="754"/>
        <item x="741"/>
        <item x="742"/>
        <item x="743"/>
        <item x="744"/>
        <item x="745"/>
        <item x="746"/>
        <item x="747"/>
        <item x="755"/>
        <item x="748"/>
        <item x="757"/>
        <item x="758"/>
        <item x="769"/>
        <item x="759"/>
        <item m="1" x="2416"/>
        <item x="760"/>
        <item x="761"/>
        <item x="770"/>
        <item m="1" x="2423"/>
        <item x="762"/>
        <item x="771"/>
        <item x="763"/>
        <item x="764"/>
        <item x="765"/>
        <item x="766"/>
        <item x="772"/>
        <item x="773"/>
        <item x="767"/>
        <item x="768"/>
        <item x="774"/>
        <item x="775"/>
        <item x="790"/>
        <item x="776"/>
        <item x="791"/>
        <item x="777"/>
        <item x="778"/>
        <item x="792"/>
        <item x="779"/>
        <item x="780"/>
        <item x="781"/>
        <item x="782"/>
        <item x="793"/>
        <item x="783"/>
        <item x="794"/>
        <item x="795"/>
        <item x="234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2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04"/>
        <item x="944"/>
        <item m="1" x="236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1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2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45"/>
        <item x="1583"/>
        <item x="1577"/>
        <item x="1578"/>
        <item x="1576"/>
        <item x="1579"/>
        <item x="1580"/>
        <item x="1586"/>
        <item x="1587"/>
        <item x="1581"/>
        <item x="1582"/>
        <item x="1588"/>
        <item x="1589"/>
        <item x="1590"/>
        <item x="1602"/>
        <item x="1612"/>
        <item m="1" x="236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4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t="default"/>
      </items>
    </pivotField>
    <pivotField axis="axisRow" showAll="0">
      <items count="270">
        <item sd="0" x="43"/>
        <item sd="0" x="46"/>
        <item sd="0" x="45"/>
        <item sd="0" x="35"/>
        <item sd="0" m="1" x="182"/>
        <item sd="0" x="44"/>
        <item sd="0" m="1" x="196"/>
        <item sd="0" m="1" x="218"/>
        <item sd="0" x="42"/>
        <item sd="0" x="41"/>
        <item sd="0" x="40"/>
        <item sd="0" x="39"/>
        <item sd="0" x="38"/>
        <item sd="0" x="37"/>
        <item sd="0" x="20"/>
        <item sd="0" x="36"/>
        <item sd="0" m="1" x="188"/>
        <item sd="0" x="15"/>
        <item sd="0" x="18"/>
        <item n="JPMC (Main Project)" sd="0" x="11"/>
        <item sd="0" x="32"/>
        <item sd="0" x="31"/>
        <item sd="0" x="33"/>
        <item sd="0" x="34"/>
        <item sd="0" x="27"/>
        <item sd="0" x="30"/>
        <item sd="0" x="29"/>
        <item sd="0" x="26"/>
        <item sd="0" x="24"/>
        <item sd="0" x="25"/>
        <item sd="0" x="0"/>
        <item sd="0" x="19"/>
        <item sd="0" x="22"/>
        <item sd="0" x="23"/>
        <item sd="0" m="1" x="166"/>
        <item sd="0" x="21"/>
        <item sd="0" m="1" x="236"/>
        <item sd="0" m="1" x="194"/>
        <item sd="0" m="1" x="201"/>
        <item sd="0" x="8"/>
        <item sd="0" x="9"/>
        <item sd="0" m="1" x="191"/>
        <item sd="0" m="1" x="161"/>
        <item sd="0" m="1" x="212"/>
        <item sd="0" m="1" x="156"/>
        <item sd="0" m="1" x="168"/>
        <item sd="0" m="1" x="197"/>
        <item sd="0" x="13"/>
        <item sd="0" m="1" x="266"/>
        <item sd="0" m="1" x="246"/>
        <item sd="0" m="1" x="238"/>
        <item sd="0" m="1" x="176"/>
        <item sd="0" m="1" x="173"/>
        <item sd="0" m="1" x="262"/>
        <item sd="0" m="1" x="240"/>
        <item sd="0" m="1" x="249"/>
        <item sd="0" m="1" x="234"/>
        <item sd="0" m="1" x="224"/>
        <item sd="0" m="1" x="159"/>
        <item sd="0" m="1" x="187"/>
        <item sd="0" x="17"/>
        <item sd="0" m="1" x="193"/>
        <item sd="0" m="1" x="207"/>
        <item sd="0" m="1" x="160"/>
        <item sd="0" x="14"/>
        <item sd="0" m="1" x="256"/>
        <item sd="0" x="86"/>
        <item sd="0" m="1" x="202"/>
        <item sd="0" m="1" x="259"/>
        <item sd="0" m="1" x="195"/>
        <item sd="0" m="1" x="216"/>
        <item sd="0" m="1" x="214"/>
        <item sd="0" m="1" x="167"/>
        <item sd="0" m="1" x="205"/>
        <item sd="0" m="1" x="171"/>
        <item sd="0" m="1" x="211"/>
        <item sd="0" m="1" x="248"/>
        <item sd="0" m="1" x="206"/>
        <item sd="0" m="1" x="219"/>
        <item sd="0" x="10"/>
        <item sd="0" m="1" x="222"/>
        <item sd="0" x="1"/>
        <item sd="0" m="1" x="169"/>
        <item sd="0" m="1" x="223"/>
        <item sd="0" m="1" x="192"/>
        <item sd="0" m="1" x="250"/>
        <item sd="0" m="1" x="253"/>
        <item sd="0" m="1" x="226"/>
        <item sd="0" m="1" x="154"/>
        <item sd="0" m="1" x="175"/>
        <item sd="0" m="1" x="217"/>
        <item sd="0" m="1" x="210"/>
        <item sd="0" m="1" x="164"/>
        <item sd="0" m="1" x="158"/>
        <item sd="0" m="1" x="244"/>
        <item sd="0" x="3"/>
        <item sd="0" m="1" x="183"/>
        <item sd="0" x="7"/>
        <item sd="0" m="1" x="198"/>
        <item sd="0" x="2"/>
        <item sd="0" m="1" x="247"/>
        <item sd="0" m="1" x="204"/>
        <item sd="0" x="12"/>
        <item sd="0" x="5"/>
        <item sd="0" m="1" x="186"/>
        <item sd="0" x="4"/>
        <item sd="0" m="1" x="265"/>
        <item sd="0" m="1" x="172"/>
        <item sd="0" m="1" x="180"/>
        <item sd="0" m="1" x="232"/>
        <item sd="0" x="117"/>
        <item sd="0" m="1" x="243"/>
        <item sd="0" m="1" x="163"/>
        <item sd="0" m="1" x="257"/>
        <item sd="0" m="1" x="174"/>
        <item sd="0" m="1" x="179"/>
        <item sd="0" x="6"/>
        <item sd="0" m="1" x="235"/>
        <item sd="0" m="1" x="239"/>
        <item sd="0" m="1" x="254"/>
        <item sd="0" m="1" x="260"/>
        <item sd="0" m="1" x="255"/>
        <item sd="0" x="16"/>
        <item sd="0" m="1" x="153"/>
        <item sd="0" m="1" x="228"/>
        <item sd="0" m="1" x="221"/>
        <item sd="0" m="1" x="237"/>
        <item sd="0" m="1" x="199"/>
        <item m="1" x="213"/>
        <item sd="0" m="1" x="177"/>
        <item sd="0" m="1" x="241"/>
        <item sd="0" m="1" x="200"/>
        <item sd="0" m="1" x="227"/>
        <item sd="0" m="1" x="252"/>
        <item sd="0" x="28"/>
        <item sd="0" m="1" x="215"/>
        <item sd="0" m="1" x="242"/>
        <item sd="0" m="1" x="268"/>
        <item sd="0" m="1" x="190"/>
        <item m="1" x="230"/>
        <item sd="0" m="1" x="229"/>
        <item sd="0" m="1" x="263"/>
        <item sd="0" m="1" x="185"/>
        <item m="1" x="251"/>
        <item sd="0" m="1" x="162"/>
        <item m="1" x="208"/>
        <item m="1" x="245"/>
        <item m="1" x="178"/>
        <item x="47"/>
        <item x="48"/>
        <item x="49"/>
        <item m="1" x="267"/>
        <item x="51"/>
        <item x="52"/>
        <item x="50"/>
        <item x="53"/>
        <item x="54"/>
        <item x="55"/>
        <item x="56"/>
        <item x="57"/>
        <item m="1" x="258"/>
        <item x="59"/>
        <item x="58"/>
        <item x="60"/>
        <item x="63"/>
        <item x="61"/>
        <item x="62"/>
        <item x="64"/>
        <item m="1" x="134"/>
        <item m="1" x="203"/>
        <item x="65"/>
        <item x="67"/>
        <item x="66"/>
        <item x="68"/>
        <item x="69"/>
        <item x="70"/>
        <item x="71"/>
        <item m="1" x="233"/>
        <item m="1" x="165"/>
        <item x="72"/>
        <item x="75"/>
        <item x="73"/>
        <item x="76"/>
        <item m="1" x="170"/>
        <item m="1" x="155"/>
        <item x="78"/>
        <item x="74"/>
        <item m="1" x="225"/>
        <item m="1" x="144"/>
        <item x="80"/>
        <item m="1" x="157"/>
        <item m="1" x="152"/>
        <item m="1" x="220"/>
        <item x="77"/>
        <item m="1" x="261"/>
        <item x="81"/>
        <item x="82"/>
        <item x="83"/>
        <item m="1" x="264"/>
        <item m="1" x="209"/>
        <item x="84"/>
        <item m="1" x="181"/>
        <item x="79"/>
        <item x="123"/>
        <item m="1" x="184"/>
        <item x="85"/>
        <item m="1" x="231"/>
        <item x="87"/>
        <item x="88"/>
        <item x="89"/>
        <item x="90"/>
        <item x="91"/>
        <item m="1" x="189"/>
        <item m="1" x="147"/>
        <item x="92"/>
        <item x="93"/>
        <item m="1" x="150"/>
        <item m="1" x="149"/>
        <item m="1" x="148"/>
        <item x="94"/>
        <item m="1" x="151"/>
        <item m="1" x="145"/>
        <item x="97"/>
        <item m="1" x="142"/>
        <item x="96"/>
        <item m="1" x="146"/>
        <item m="1" x="136"/>
        <item x="99"/>
        <item x="100"/>
        <item m="1" x="143"/>
        <item x="101"/>
        <item m="1" x="141"/>
        <item x="102"/>
        <item x="98"/>
        <item x="95"/>
        <item x="105"/>
        <item x="103"/>
        <item x="108"/>
        <item m="1" x="137"/>
        <item x="106"/>
        <item x="107"/>
        <item x="109"/>
        <item x="111"/>
        <item x="112"/>
        <item m="1" x="140"/>
        <item x="113"/>
        <item x="114"/>
        <item x="116"/>
        <item x="115"/>
        <item x="104"/>
        <item m="1" x="132"/>
        <item x="119"/>
        <item m="1" x="139"/>
        <item x="120"/>
        <item x="121"/>
        <item x="122"/>
        <item x="125"/>
        <item x="124"/>
        <item x="126"/>
        <item m="1" x="138"/>
        <item x="127"/>
        <item m="1" x="135"/>
        <item x="110"/>
        <item x="118"/>
        <item m="1" x="133"/>
        <item x="128"/>
        <item x="129"/>
        <item m="1" x="131"/>
        <item x="130"/>
        <item t="default"/>
      </items>
    </pivotField>
    <pivotField axis="axisRow" showAll="0" sortType="ascending">
      <items count="1157">
        <item h="1" sd="0" x="60"/>
        <item h="1" sd="0" x="149"/>
        <item h="1" x="755"/>
        <item h="1" sd="0" m="1" x="929"/>
        <item h="1" sd="0" x="724"/>
        <item h="1" sd="0" m="1" x="1000"/>
        <item h="1" sd="0" x="572"/>
        <item h="1" sd="0" m="1" x="1097"/>
        <item h="1" sd="0" m="1" x="942"/>
        <item h="1" sd="0" x="464"/>
        <item h="1" sd="0" m="1" x="963"/>
        <item h="1" x="756"/>
        <item h="1" sd="0" x="18"/>
        <item h="1" sd="0" x="288"/>
        <item h="1" sd="0" m="1" x="1138"/>
        <item h="1" sd="0" x="146"/>
        <item h="1" sd="0" x="179"/>
        <item h="1" sd="0" x="490"/>
        <item h="1" sd="0" x="673"/>
        <item h="1" sd="0" m="1" x="1135"/>
        <item h="1" sd="0" x="641"/>
        <item h="1" sd="0" x="623"/>
        <item h="1" x="806"/>
        <item h="1" sd="0" x="100"/>
        <item h="1" sd="0" x="606"/>
        <item h="1" sd="0" m="1" x="948"/>
        <item h="1" sd="0" m="1" x="1101"/>
        <item h="1" x="872"/>
        <item h="1" sd="0" x="137"/>
        <item h="1" sd="0" m="1" x="1083"/>
        <item h="1" sd="0" x="231"/>
        <item h="1" sd="0" m="1" x="919"/>
        <item sd="0" x="758"/>
        <item h="1" x="831"/>
        <item h="1" sd="0" m="1" x="1088"/>
        <item h="1" sd="0" m="1" x="980"/>
        <item h="1" sd="0" x="363"/>
        <item h="1" sd="0" x="510"/>
        <item h="1" m="1" x="893"/>
        <item h="1" x="879"/>
        <item sd="0" x="563"/>
        <item h="1" sd="0" x="651"/>
        <item h="1" x="735"/>
        <item h="1" sd="0" x="375"/>
        <item h="1" sd="0" x="379"/>
        <item h="1" sd="0" m="1" x="977"/>
        <item h="1" sd="0" x="718"/>
        <item h="1" sd="0" m="1" x="955"/>
        <item h="1" sd="0" m="1" x="1007"/>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38"/>
        <item h="1" sd="0" x="325"/>
        <item h="1" sd="0" x="481"/>
        <item h="1" sd="0" m="1" x="1139"/>
        <item h="1" sd="0" m="1" x="1036"/>
        <item h="1" sd="0" x="528"/>
        <item h="1" sd="0" x="630"/>
        <item h="1" sd="0" x="223"/>
        <item h="1" sd="0" m="1" x="931"/>
        <item h="1" x="857"/>
        <item h="1" sd="0" x="239"/>
        <item h="1" sd="0" x="521"/>
        <item h="1" sd="0" x="135"/>
        <item h="1" sd="0" x="140"/>
        <item h="1" sd="0" x="479"/>
        <item h="1" sd="0" m="1" x="1112"/>
        <item h="1" sd="0" m="1" x="1042"/>
        <item h="1" sd="0" x="219"/>
        <item h="1" sd="0" m="1" x="1151"/>
        <item h="1" x="860"/>
        <item h="1" sd="0" x="562"/>
        <item h="1" x="743"/>
        <item h="1" x="760"/>
        <item h="1" sd="0" x="711"/>
        <item h="1" sd="0" x="683"/>
        <item h="1" x="800"/>
        <item h="1" sd="0" x="93"/>
        <item h="1" sd="0" m="1" x="1109"/>
        <item h="1" sd="0" x="399"/>
        <item h="1" sd="0" x="222"/>
        <item h="1" sd="0" m="1" x="944"/>
        <item h="1" sd="0" x="337"/>
        <item h="1" sd="0" x="207"/>
        <item h="1" sd="0" x="517"/>
        <item h="1" sd="0" x="489"/>
        <item h="1" sd="0" x="184"/>
        <item h="1" sd="0" x="152"/>
        <item h="1" sd="0" m="1" x="1122"/>
        <item h="1" sd="0" x="40"/>
        <item h="1" sd="0" x="281"/>
        <item h="1" sd="0" x="170"/>
        <item h="1" x="798"/>
        <item h="1" sd="0" x="317"/>
        <item h="1" sd="0" x="358"/>
        <item h="1" sd="0" x="214"/>
        <item h="1" sd="0" x="370"/>
        <item h="1" sd="0" x="378"/>
        <item h="1" sd="0" x="279"/>
        <item h="1" sd="0" m="1" x="981"/>
        <item h="1" sd="0" x="156"/>
        <item h="1" sd="0" x="700"/>
        <item h="1" sd="0" x="639"/>
        <item h="1" sd="0" x="253"/>
        <item h="1" sd="0" m="1" x="1098"/>
        <item h="1" sd="0" x="442"/>
        <item h="1" sd="0" m="1" x="910"/>
        <item h="1" sd="0" x="409"/>
        <item h="1" sd="0" x="365"/>
        <item h="1" sd="0" m="1" x="962"/>
        <item h="1" sd="0" m="1" x="927"/>
        <item sd="0" x="666"/>
        <item h="1" sd="0" x="556"/>
        <item h="1" sd="0" x="383"/>
        <item h="1" sd="0" x="259"/>
        <item h="1" sd="0" x="463"/>
        <item h="1" sd="0" x="252"/>
        <item h="1" sd="0" x="643"/>
        <item h="1" sd="0" x="537"/>
        <item h="1" sd="0" m="1" x="1041"/>
        <item h="1" sd="0" x="577"/>
        <item h="1" x="870"/>
        <item h="1" sd="0" x="597"/>
        <item h="1" sd="0" x="12"/>
        <item h="1" sd="0" x="571"/>
        <item h="1" sd="0" m="1" x="1111"/>
        <item h="1" sd="0" x="569"/>
        <item h="1" sd="0" x="352"/>
        <item h="1" sd="0" x="218"/>
        <item h="1" x="811"/>
        <item h="1" sd="0" x="371"/>
        <item h="1" sd="0" x="224"/>
        <item h="1" sd="0" x="63"/>
        <item h="1" sd="0" x="8"/>
        <item h="1" sd="0" x="102"/>
        <item h="1" sd="0" m="1" x="949"/>
        <item h="1" sd="0" m="1" x="1141"/>
        <item h="1" sd="0" x="550"/>
        <item h="1" sd="0" x="319"/>
        <item h="1" sd="0" m="1" x="954"/>
        <item h="1" sd="0" m="1" x="1152"/>
        <item h="1" m="1" x="896"/>
        <item h="1" sd="0" x="386"/>
        <item h="1" sd="0" x="634"/>
        <item h="1" sd="0" x="31"/>
        <item h="1" sd="0" x="55"/>
        <item h="1" sd="0" x="227"/>
        <item h="1" x="829"/>
        <item h="1" sd="0" x="453"/>
        <item h="1" sd="0" x="356"/>
        <item h="1" x="796"/>
        <item h="1" sd="0" x="161"/>
        <item h="1" sd="0" x="153"/>
        <item h="1" sd="0" x="653"/>
        <item h="1" sd="0" x="553"/>
        <item h="1" sd="0" x="704"/>
        <item h="1" sd="0" x="861"/>
        <item h="1" sd="0" x="133"/>
        <item h="1" sd="0" m="1" x="935"/>
        <item h="1" sd="0" m="1" x="928"/>
        <item h="1" sd="0" m="1" x="1127"/>
        <item h="1" sd="0" x="668"/>
        <item h="1" x="762"/>
        <item h="1" x="842"/>
        <item h="1" sd="0" x="681"/>
        <item h="1" sd="0" x="685"/>
        <item h="1" x="851"/>
        <item h="1" sd="0" x="46"/>
        <item h="1" sd="0" x="374"/>
        <item h="1" sd="0" m="1" x="937"/>
        <item h="1" sd="0" x="423"/>
        <item h="1" sd="0" x="574"/>
        <item h="1" sd="0" x="367"/>
        <item h="1" sd="0" x="270"/>
        <item h="1" sd="0" m="1" x="1017"/>
        <item h="1" sd="0" m="1" x="982"/>
        <item h="1" sd="0" x="427"/>
        <item h="1" sd="0" x="411"/>
        <item h="1" sd="0" x="465"/>
        <item h="1" sd="0" m="1" x="1018"/>
        <item h="1" sd="0" m="1" x="998"/>
        <item h="1" sd="0" m="1" x="1108"/>
        <item h="1" sd="0" m="1" x="1051"/>
        <item h="1" sd="0" m="1" x="1014"/>
        <item h="1" sd="0" x="366"/>
        <item h="1" x="874"/>
        <item h="1" sd="0" x="437"/>
        <item h="1" sd="0" x="506"/>
        <item h="1" sd="0" x="632"/>
        <item h="1" sd="0" m="1" x="1027"/>
        <item h="1" sd="0" x="567"/>
        <item h="1" sd="0" x="665"/>
        <item h="1" x="849"/>
        <item h="1" x="792"/>
        <item h="1" sd="0" x="534"/>
        <item h="1" sd="0" x="456"/>
        <item h="1" sd="0" x="318"/>
        <item h="1" x="852"/>
        <item h="1" sd="0" m="1" x="976"/>
        <item h="1" x="795"/>
        <item h="1" sd="0" x="697"/>
        <item h="1" sd="0" x="312"/>
        <item h="1" sd="0" x="273"/>
        <item h="1" sd="0" x="428"/>
        <item h="1" sd="0" x="519"/>
        <item h="1" sd="0" m="1" x="1073"/>
        <item h="1" sd="0" x="396"/>
        <item h="1" x="751"/>
        <item h="1" sd="0" x="605"/>
        <item h="1" x="877"/>
        <item h="1" sd="0" x="402"/>
        <item h="1" sd="0" x="710"/>
        <item h="1" x="878"/>
        <item h="1" x="871"/>
        <item h="1" sd="0" x="201"/>
        <item h="1" sd="0" m="1" x="1002"/>
        <item h="1" x="778"/>
        <item h="1" sd="0" x="160"/>
        <item h="1" sd="0" x="443"/>
        <item h="1" sd="0" m="1" x="1105"/>
        <item h="1" x="863"/>
        <item h="1" sd="0" m="1" x="1065"/>
        <item h="1" sd="0" m="1" x="961"/>
        <item h="1" x="746"/>
        <item h="1" x="822"/>
        <item h="1" sd="0" x="451"/>
        <item h="1" sd="0" x="538"/>
        <item h="1" sd="0" x="414"/>
        <item h="1" sd="0" x="413"/>
        <item h="1" sd="0" x="277"/>
        <item h="1" sd="0" x="467"/>
        <item h="1" sd="0" m="1" x="1059"/>
        <item h="1" sd="0" x="225"/>
        <item h="1" sd="0" m="1" x="933"/>
        <item h="1" sd="0" m="1" x="936"/>
        <item h="1" sd="0" x="522"/>
        <item h="1" x="813"/>
        <item h="1" sd="0" x="468"/>
        <item h="1" sd="0" x="539"/>
        <item h="1" x="799"/>
        <item h="1" sd="0" x="633"/>
        <item h="1" sd="0" m="1" x="947"/>
        <item h="1" sd="0" x="292"/>
        <item h="1" sd="0" x="15"/>
        <item h="1" sd="0" m="1" x="974"/>
        <item h="1" sd="0" m="1" x="988"/>
        <item h="1" sd="0" x="662"/>
        <item h="1" sd="0" x="0"/>
        <item h="1" sd="0" x="232"/>
        <item h="1" sd="0" x="679"/>
        <item h="1" sd="0" x="213"/>
        <item h="1" sd="0" m="1" x="1107"/>
        <item h="1" sd="0" x="316"/>
        <item h="1" x="864"/>
        <item h="1" x="749"/>
        <item h="1" sd="0" x="702"/>
        <item h="1" x="846"/>
        <item h="1" sd="0" x="513"/>
        <item h="1" sd="0" x="436"/>
        <item h="1" sd="0" x="449"/>
        <item h="1" sd="0" m="1" x="918"/>
        <item h="1" sd="0" x="291"/>
        <item h="1" x="738"/>
        <item h="1" sd="0" x="391"/>
        <item h="1" sd="0" x="333"/>
        <item h="1" x="891"/>
        <item h="1" x="788"/>
        <item h="1" x="742"/>
        <item sd="0" x="339"/>
        <item h="1" x="883"/>
        <item h="1" sd="0" x="275"/>
        <item h="1" sd="0" m="1" x="950"/>
        <item sd="0" x="174"/>
        <item h="1" sd="0" x="171"/>
        <item h="1" sd="0" x="233"/>
        <item h="1" sd="0" x="78"/>
        <item h="1" sd="0" m="1" x="1008"/>
        <item h="1" sd="0" x="236"/>
        <item h="1" sd="0" x="58"/>
        <item h="1" sd="0" m="1" x="1076"/>
        <item h="1" sd="0" x="474"/>
        <item h="1" sd="0" x="511"/>
        <item h="1" sd="0" x="408"/>
        <item h="1" x="807"/>
        <item h="1" sd="0" x="587"/>
        <item h="1" sd="0" x="240"/>
        <item h="1" sd="0" m="1" x="943"/>
        <item h="1" sd="0" x="182"/>
        <item h="1" x="801"/>
        <item h="1" sd="0" x="307"/>
        <item h="1" sd="0" x="780"/>
        <item h="1" x="821"/>
        <item h="1" sd="0" x="648"/>
        <item h="1" x="775"/>
        <item h="1" sd="0" x="290"/>
        <item h="1" sd="0" m="1" x="1033"/>
        <item h="1" sd="0" m="1" x="1094"/>
        <item h="1" sd="0" x="636"/>
        <item h="1" sd="0" x="499"/>
        <item h="1" sd="0" x="447"/>
        <item h="1" sd="0" x="132"/>
        <item h="1" sd="0" x="56"/>
        <item h="1" sd="0" x="126"/>
        <item h="1" sd="0" x="22"/>
        <item h="1" sd="0" x="187"/>
        <item h="1" sd="0" m="1" x="924"/>
        <item h="1" sd="0" m="1" x="1125"/>
        <item h="1" sd="0" m="1" x="930"/>
        <item h="1" sd="0" x="11"/>
        <item h="1" sd="0" x="670"/>
        <item h="1" sd="0" x="353"/>
        <item h="1" sd="0" x="542"/>
        <item h="1" sd="0" m="1" x="1013"/>
        <item h="1" sd="0" x="124"/>
        <item h="1" sd="0" x="646"/>
        <item h="1" sd="0" m="1" x="1155"/>
        <item h="1" sd="0" x="77"/>
        <item h="1" sd="0" m="1" x="1037"/>
        <item h="1" sd="0" x="435"/>
        <item h="1" sd="0" x="92"/>
        <item h="1" sd="0" x="35"/>
        <item h="1" sd="0" x="196"/>
        <item h="1" sd="0" m="1" x="1134"/>
        <item h="1" sd="0" x="1"/>
        <item h="1" sd="0" x="180"/>
        <item h="1" sd="0" x="430"/>
        <item h="1" sd="0" x="285"/>
        <item h="1" x="747"/>
        <item h="1" sd="0" x="581"/>
        <item h="1" sd="0" m="1" x="1054"/>
        <item h="1" sd="0" x="42"/>
        <item h="1" sd="0" x="469"/>
        <item h="1" sd="0" x="440"/>
        <item h="1" sd="0" m="1" x="1075"/>
        <item h="1" sd="0" m="1" x="1045"/>
        <item h="1" sd="0" m="1" x="1062"/>
        <item h="1" sd="0" m="1" x="996"/>
        <item h="1" sd="0" x="84"/>
        <item h="1" sd="0" x="106"/>
        <item h="1" sd="0" x="727"/>
        <item h="1" sd="0" m="1" x="909"/>
        <item h="1" sd="0" x="526"/>
        <item h="1" sd="0" x="592"/>
        <item h="1" sd="0" x="484"/>
        <item h="1" sd="0" x="336"/>
        <item h="1" sd="0" x="659"/>
        <item h="1" x="880"/>
        <item h="1" sd="0" x="669"/>
        <item h="1" sd="0" m="1" x="1068"/>
        <item h="1" sd="0" x="560"/>
        <item h="1" sd="0" x="714"/>
        <item sd="0" x="709"/>
        <item h="1" x="790"/>
        <item sd="0" x="599"/>
        <item h="1" sd="0" m="1" x="911"/>
        <item h="1" sd="0" m="1" x="906"/>
        <item h="1" sd="0" m="1" x="1055"/>
        <item h="1" sd="0" m="1" x="939"/>
        <item h="1" sd="0" x="515"/>
        <item h="1" sd="0" x="715"/>
        <item h="1" sd="0" x="677"/>
        <item h="1" x="809"/>
        <item h="1" sd="0" x="698"/>
        <item h="1" sd="0" m="1" x="1085"/>
        <item h="1" x="781"/>
        <item h="1" x="797"/>
        <item h="1" sd="0" m="1" x="940"/>
        <item h="1" sd="0" x="16"/>
        <item h="1" sd="0" m="1" x="1021"/>
        <item h="1" sd="0" x="407"/>
        <item h="1" sd="0" x="603"/>
        <item h="1" sd="0" m="1" x="1064"/>
        <item h="1" sd="0" m="1" x="979"/>
        <item h="1" sd="0" x="280"/>
        <item h="1" sd="0" x="104"/>
        <item h="1" sd="0" x="332"/>
        <item h="1" sd="0" m="1" x="1001"/>
        <item h="1" sd="0" x="348"/>
        <item h="1" sd="0" x="23"/>
        <item sd="0" x="693"/>
        <item h="1" sd="0" m="1" x="956"/>
        <item h="1" sd="0" x="570"/>
        <item h="1" sd="0" x="362"/>
        <item h="1" sd="0" x="237"/>
        <item h="1" sd="0" x="394"/>
        <item h="1" sd="0" x="392"/>
        <item h="1" x="850"/>
        <item h="1" sd="0" x="459"/>
        <item h="1" sd="0" x="509"/>
        <item h="1" sd="0" x="421"/>
        <item h="1" x="848"/>
        <item h="1" sd="0" x="535"/>
        <item h="1" sd="0" x="488"/>
        <item h="1" sd="0" x="91"/>
        <item h="1" sd="0" x="627"/>
        <item h="1" sd="0" x="13"/>
        <item h="1" sd="0" x="175"/>
        <item h="1" sd="0" x="343"/>
        <item h="1" sd="0" x="500"/>
        <item h="1" sd="0" m="1" x="1145"/>
        <item h="1" sd="0" m="1" x="1120"/>
        <item h="1" x="839"/>
        <item h="1" sd="0" x="87"/>
        <item h="1" sd="0" x="501"/>
        <item h="1" sd="0" x="690"/>
        <item h="1" sd="0" x="450"/>
        <item h="1" sd="0" x="33"/>
        <item h="1" x="815"/>
        <item h="1" sd="0" x="19"/>
        <item h="1" sd="0" x="389"/>
        <item h="1" x="832"/>
        <item h="1" sd="0" m="1" x="913"/>
        <item h="1" sd="0" x="403"/>
        <item h="1" sd="0" x="20"/>
        <item h="1" sd="0" m="1" x="925"/>
        <item h="1" sd="0" x="584"/>
        <item h="1" sd="0" x="96"/>
        <item h="1" sd="0" x="555"/>
        <item h="1" sd="0" x="438"/>
        <item h="1" sd="0" m="1" x="952"/>
        <item h="1" sd="0" m="1" x="1137"/>
        <item h="1" sd="0" m="1" x="1114"/>
        <item h="1" sd="0" m="1" x="989"/>
        <item h="1" sd="0" x="588"/>
        <item h="1" sd="0" x="120"/>
        <item h="1" sd="0" x="590"/>
        <item h="1" sd="0" x="131"/>
        <item h="1" sd="0" x="119"/>
        <item h="1" sd="0" m="1" x="1066"/>
        <item h="1" sd="0" m="1" x="1031"/>
        <item h="1" sd="0" m="1" x="1057"/>
        <item h="1" sd="0" m="1" x="923"/>
        <item h="1" sd="0" m="1" x="1043"/>
        <item h="1" sd="0" x="228"/>
        <item h="1" sd="0" x="39"/>
        <item h="1" sd="0" x="619"/>
        <item h="1" sd="0" x="108"/>
        <item h="1" sd="0" x="24"/>
        <item h="1" x="729"/>
        <item h="1" sd="0" x="139"/>
        <item h="1" sd="0" x="393"/>
        <item h="1" sd="0" m="1" x="1124"/>
        <item h="1" sd="0" x="613"/>
        <item h="1" sd="0" x="17"/>
        <item h="1" x="886"/>
        <item h="1" x="889"/>
        <item h="1" sd="0" x="461"/>
        <item h="1" x="741"/>
        <item h="1" x="794"/>
        <item h="1" x="768"/>
        <item h="1" sd="0" x="441"/>
        <item h="1" sd="0" x="248"/>
        <item h="1" sd="0" x="48"/>
        <item h="1" sd="0" m="1" x="1039"/>
        <item h="1" sd="0" m="1" x="1099"/>
        <item h="1" x="875"/>
        <item h="1" sd="0" x="134"/>
        <item h="1" sd="0" x="596"/>
        <item h="1" sd="0" m="1" x="1010"/>
        <item h="1" sd="0" x="69"/>
        <item h="1" x="527"/>
        <item h="1" x="828"/>
        <item h="1" x="884"/>
        <item h="1" sd="0" x="654"/>
        <item h="1" sd="0" m="1" x="1072"/>
        <item h="1" sd="0" x="34"/>
        <item h="1" sd="0" x="206"/>
        <item h="1" sd="0" m="1" x="1140"/>
        <item h="1" sd="0" m="1" x="1016"/>
        <item h="1" sd="0" m="1" x="1034"/>
        <item h="1" sd="0" m="1" x="978"/>
        <item h="1" x="784"/>
        <item h="1" sd="0" x="268"/>
        <item h="1" sd="0" x="376"/>
        <item h="1" sd="0" x="331"/>
        <item h="1" sd="0" m="1" x="970"/>
        <item h="1" x="818"/>
        <item h="1" sd="0" x="360"/>
        <item h="1" sd="0" m="1" x="1115"/>
        <item h="1" sd="0" x="89"/>
        <item h="1" sd="0" x="355"/>
        <item sd="0" x="642"/>
        <item h="1" sd="0" m="1" x="1015"/>
        <item h="1" sd="0" x="168"/>
        <item h="1" sd="0" m="1" x="914"/>
        <item h="1" sd="0" m="1" x="907"/>
        <item h="1" sd="0" x="473"/>
        <item h="1" x="837"/>
        <item h="1" x="835"/>
        <item h="1" sd="0" x="272"/>
        <item h="1" sd="0" x="523"/>
        <item h="1" sd="0" x="51"/>
        <item h="1" sd="0" x="190"/>
        <item h="1" sd="0" x="625"/>
        <item h="1" sd="0" x="50"/>
        <item h="1" x="816"/>
        <item h="1" x="865"/>
        <item h="1" sd="0" x="79"/>
        <item h="1" sd="0" x="32"/>
        <item h="1" sd="0" m="1" x="1102"/>
        <item h="1" sd="0" x="667"/>
        <item h="1" sd="0" x="188"/>
        <item h="1" m="1" x="894"/>
        <item h="1" x="764"/>
        <item h="1" sd="0" x="110"/>
        <item h="1" sd="0" m="1" x="1121"/>
        <item h="1" x="774"/>
        <item h="1" sd="0" m="1" x="1118"/>
        <item h="1" sd="0" m="1" x="1025"/>
        <item h="1" sd="0" m="1" x="972"/>
        <item h="1" sd="0" m="1" x="1020"/>
        <item h="1" sd="0" m="1" x="992"/>
        <item h="1" sd="0" x="226"/>
        <item h="1" sd="0" x="57"/>
        <item h="1" sd="0" m="1" x="1023"/>
        <item h="1" sd="0" x="530"/>
        <item h="1" sd="0" x="554"/>
        <item h="1" x="733"/>
        <item h="1" sd="0" x="340"/>
        <item h="1" sd="0" x="604"/>
        <item h="1" sd="0" x="265"/>
        <item h="1" sd="0" x="448"/>
        <item h="1" sd="0" x="628"/>
        <item h="1" m="1" x="900"/>
        <item h="1" sd="0" m="1" x="1060"/>
        <item h="1" sd="0" x="294"/>
        <item h="1" sd="0" m="1" x="1049"/>
        <item h="1" sd="0" x="585"/>
        <item h="1" sd="0" x="583"/>
        <item h="1" sd="0" x="62"/>
        <item h="1" sd="0" x="295"/>
        <item h="1" sd="0" x="3"/>
        <item h="1" sd="0" x="151"/>
        <item h="1" sd="0" x="415"/>
        <item h="1" sd="0" x="503"/>
        <item h="1" sd="0" x="210"/>
        <item h="1" x="853"/>
        <item h="1" sd="0" x="54"/>
        <item h="1" sd="0" m="1" x="1080"/>
        <item h="1" sd="0" m="1" x="1063"/>
        <item h="1" sd="0" x="387"/>
        <item h="1" sd="0" m="1" x="926"/>
        <item h="1" sd="0" x="323"/>
        <item h="1" sd="0" x="713"/>
        <item h="1" x="847"/>
        <item h="1" sd="0" x="678"/>
        <item h="1" sd="0" m="1" x="959"/>
        <item h="1" sd="0" x="75"/>
        <item h="1" sd="0" x="476"/>
        <item h="1" sd="0" m="1" x="901"/>
        <item h="1" sd="0" m="1" x="987"/>
        <item h="1" sd="0" x="186"/>
        <item h="1" x="862"/>
        <item h="1" sd="0" x="486"/>
        <item h="1" sd="0" x="674"/>
        <item h="1" sd="0" x="429"/>
        <item h="1" sd="0" x="361"/>
        <item h="1" sd="0" x="368"/>
        <item h="1" x="827"/>
        <item h="1" m="1" x="895"/>
        <item h="1" x="814"/>
        <item sd="0" x="721"/>
        <item sd="0" x="766"/>
        <item h="1" sd="0" x="327"/>
        <item h="1" sd="0" x="195"/>
        <item h="1" sd="0" x="687"/>
        <item h="1" x="773"/>
        <item h="1" sd="0" x="566"/>
        <item h="1" sd="0" m="1" x="1053"/>
        <item h="1" sd="0" m="1" x="1093"/>
        <item h="1" sd="0" x="123"/>
        <item h="1" sd="0" x="497"/>
        <item h="1" x="836"/>
        <item sd="0" x="719"/>
        <item h="1" sd="0" m="1" x="984"/>
        <item h="1" sd="0" x="194"/>
        <item h="1" sd="0" x="557"/>
        <item h="1" sd="0" x="663"/>
        <item h="1" sd="0" x="121"/>
        <item h="1" x="771"/>
        <item h="1" sd="0" x="53"/>
        <item h="1" x="843"/>
        <item h="1" sd="0" x="472"/>
        <item h="1" sd="0" x="549"/>
        <item h="1" sd="0" x="565"/>
        <item h="1" sd="0" m="1" x="1110"/>
        <item h="1" m="1" x="1035"/>
        <item h="1" sd="0" x="278"/>
        <item h="1" x="750"/>
        <item h="1" x="841"/>
        <item h="1" sd="0" x="212"/>
        <item h="1" sd="0" m="1" x="993"/>
        <item h="1" sd="0" m="1" x="1095"/>
        <item h="1" sd="0" m="1" x="1086"/>
        <item h="1" sd="0" x="631"/>
        <item h="1" x="868"/>
        <item h="1" x="858"/>
        <item h="1" sd="0" m="1" x="1153"/>
        <item h="1" sd="0" m="1" x="941"/>
        <item h="1" sd="0" x="675"/>
        <item h="1" sd="0" m="1" x="1147"/>
        <item h="1" sd="0" x="691"/>
        <item h="1" sd="0" x="117"/>
        <item h="1" sd="0" x="111"/>
        <item h="1" x="791"/>
        <item h="1" sd="0" x="671"/>
        <item h="1" sd="0" x="502"/>
        <item h="1" sd="0" x="417"/>
        <item h="1" sd="0" x="81"/>
        <item h="1" sd="0" x="7"/>
        <item h="1" sd="0" x="235"/>
        <item h="1" x="873"/>
        <item h="1" sd="0" x="434"/>
        <item h="1" sd="0" x="287"/>
        <item h="1" sd="0" m="1" x="1084"/>
        <item h="1" sd="0" m="1" x="1131"/>
        <item h="1" sd="0" x="491"/>
        <item h="1" sd="0" x="722"/>
        <item h="1" sd="0" x="2"/>
        <item h="1" sd="0" x="637"/>
        <item h="1" sd="0" m="1" x="1146"/>
        <item h="1" sd="0" m="1" x="1006"/>
        <item h="1" sd="0" x="692"/>
        <item h="1" x="824"/>
        <item h="1" sd="0" x="536"/>
        <item h="1" x="840"/>
        <item h="1" x="812"/>
        <item h="1" sd="0" x="163"/>
        <item h="1" sd="0" x="431"/>
        <item h="1" sd="0" m="1" x="1078"/>
        <item h="1" sd="0" x="650"/>
        <item h="1" sd="0" x="680"/>
        <item h="1" sd="0" x="478"/>
        <item h="1" sd="0" x="602"/>
        <item h="1" x="838"/>
        <item h="1" sd="0" m="1" x="967"/>
        <item h="1" sd="0" x="445"/>
        <item h="1" sd="0" m="1" x="953"/>
        <item h="1" sd="0" m="1" x="1154"/>
        <item h="1" sd="0" m="1" x="920"/>
        <item h="1" sd="0" m="1" x="917"/>
        <item h="1" sd="0" x="130"/>
        <item h="1" sd="0" x="88"/>
        <item h="1" sd="0" m="1" x="1149"/>
        <item h="1" sd="0" x="204"/>
        <item h="1" sd="0" x="72"/>
        <item h="1" sd="0" x="73"/>
        <item h="1" sd="0" x="28"/>
        <item h="1" sd="0" x="47"/>
        <item h="1" sd="0" x="181"/>
        <item h="1" sd="0" x="26"/>
        <item h="1" sd="0" x="86"/>
        <item h="1" sd="0" x="230"/>
        <item h="1" x="820"/>
        <item h="1" sd="0" m="1" x="1022"/>
        <item h="1" sd="0" m="1" x="1005"/>
        <item h="1" x="736"/>
        <item h="1" sd="0" m="1" x="1040"/>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91"/>
        <item h="1" sd="0" x="178"/>
        <item h="1" sd="0" x="266"/>
        <item h="1" sd="0" x="364"/>
        <item h="1" x="776"/>
        <item h="1" sd="0" x="525"/>
        <item h="1" sd="0" x="98"/>
        <item h="1" sd="0" x="589"/>
        <item h="1" sd="0" x="165"/>
        <item h="1" sd="0" x="580"/>
        <item h="1" sd="0" x="66"/>
        <item sd="0" x="688"/>
        <item h="1" sd="0" x="5"/>
        <item h="1" sd="0" x="388"/>
        <item h="1" sd="0" x="545"/>
        <item h="1" sd="0" x="576"/>
        <item h="1" x="789"/>
        <item sd="0" x="635"/>
        <item h="1" sd="0" m="1" x="966"/>
        <item h="1" sd="0" x="359"/>
        <item h="1" sd="0" m="1" x="1144"/>
        <item h="1" sd="0" x="425"/>
        <item h="1" sd="0" x="269"/>
        <item h="1" sd="0" x="215"/>
        <item h="1" sd="0" x="349"/>
        <item h="1" x="844"/>
        <item h="1" sd="0" x="283"/>
        <item h="1" sd="0" x="185"/>
        <item h="1" sd="0" x="460"/>
        <item h="1" sd="0" x="220"/>
        <item h="1" x="802"/>
        <item h="1" sd="0" x="703"/>
        <item h="1" sd="0" x="598"/>
        <item h="1" x="890"/>
        <item h="1" sd="0" x="644"/>
        <item h="1" x="753"/>
        <item h="1" sd="0" x="624"/>
        <item h="1" sd="0" x="547"/>
        <item h="1" sd="0" m="1" x="1132"/>
        <item h="1" sd="0" m="1" x="912"/>
        <item h="1" sd="0" x="4"/>
        <item h="1" sd="0" x="377"/>
        <item h="1" x="803"/>
        <item h="1" sd="0" x="262"/>
        <item h="1" sd="0" x="454"/>
        <item h="1" sd="0" x="326"/>
        <item h="1" sd="0" x="173"/>
        <item h="1" sd="0" x="200"/>
        <item h="1" x="804"/>
        <item h="1" x="783"/>
        <item h="1" sd="0" m="1" x="951"/>
        <item h="1" sd="0" x="725"/>
        <item h="1" x="793"/>
        <item h="1" sd="0" x="495"/>
        <item h="1" x="866"/>
        <item h="1" sd="0" x="345"/>
        <item h="1" sd="0" x="717"/>
        <item h="1" sd="0" x="568"/>
        <item h="1" sd="0" x="640"/>
        <item h="1" sd="0" x="482"/>
        <item h="1" sd="0" x="726"/>
        <item h="1" sd="0" x="30"/>
        <item h="1" sd="0" m="1" x="1081"/>
        <item h="1" sd="0" x="242"/>
        <item h="1" sd="0" x="591"/>
        <item h="1" sd="0" x="645"/>
        <item h="1" sd="0" m="1" x="1012"/>
        <item h="1" sd="0" m="1" x="921"/>
        <item h="1" sd="0" x="694"/>
        <item h="1" sd="0" x="470"/>
        <item h="1" x="845"/>
        <item h="1" x="869"/>
        <item h="1" x="887"/>
        <item h="1" sd="0" x="243"/>
        <item h="1" sd="0" m="1" x="1126"/>
        <item h="1" sd="0" x="622"/>
        <item h="1" sd="0" x="398"/>
        <item h="1" sd="0" m="1" x="960"/>
        <item h="1" sd="0" m="1" x="1129"/>
        <item h="1" sd="0" m="1" x="1029"/>
        <item h="1" sd="0" x="551"/>
        <item h="1" m="1" x="897"/>
        <item h="1" sd="0" x="303"/>
        <item h="1" sd="0" x="532"/>
        <item h="1" sd="0" x="37"/>
        <item h="1" sd="0" x="357"/>
        <item h="1" x="819"/>
        <item h="1" sd="0" x="487"/>
        <item h="1" sd="0" x="658"/>
        <item h="1" sd="0" x="686"/>
        <item h="1" sd="0" x="512"/>
        <item h="1" x="779"/>
        <item h="1" sd="0" m="1" x="1024"/>
        <item h="1" sd="0" m="1" x="1074"/>
        <item h="1" x="823"/>
        <item h="1" sd="0" x="115"/>
        <item h="1" sd="0" m="1" x="1123"/>
        <item h="1" sd="0" m="1" x="932"/>
        <item h="1" sd="0" x="324"/>
        <item sd="0" x="518"/>
        <item h="1" sd="0" m="1" x="994"/>
        <item h="1" sd="0" x="128"/>
        <item h="1" sd="0" x="520"/>
        <item h="1" sd="0" m="1" x="1130"/>
        <item h="1" sd="0" m="1" x="1106"/>
        <item h="1" sd="0" x="255"/>
        <item h="1" sd="0" x="199"/>
        <item h="1" sd="0" x="329"/>
        <item h="1" sd="0" x="297"/>
        <item h="1" sd="0" x="310"/>
        <item h="1" x="740"/>
        <item h="1" sd="0" x="83"/>
        <item h="1" sd="0" m="1" x="1030"/>
        <item h="1" sd="0" x="600"/>
        <item h="1" sd="0" m="1" x="915"/>
        <item h="1" sd="0" x="80"/>
        <item h="1" sd="0" m="1" x="983"/>
        <item h="1" sd="0" m="1" x="1119"/>
        <item h="1" sd="0" x="97"/>
        <item h="1" sd="0" x="564"/>
        <item h="1" sd="0" x="289"/>
        <item h="1" sd="0" m="1" x="1069"/>
        <item h="1" sd="0" x="116"/>
        <item h="1" sd="0" x="209"/>
        <item h="1" sd="0" x="452"/>
        <item h="1" sd="0" x="684"/>
        <item h="1" sd="0" x="198"/>
        <item h="1" sd="0" x="401"/>
        <item h="1" sd="0" x="656"/>
        <item h="1" sd="0" x="150"/>
        <item h="1" sd="0" x="136"/>
        <item h="1" sd="0" m="1" x="1011"/>
        <item h="1" sd="0" x="676"/>
        <item h="1" sd="0" m="1" x="945"/>
        <item h="1" sd="0" x="109"/>
        <item h="1" sd="0" x="397"/>
        <item sd="0" x="664"/>
        <item h="1" sd="0" x="498"/>
        <item h="1" sd="0" x="706"/>
        <item h="1" sd="0" x="649"/>
        <item h="1" sd="0" x="514"/>
        <item h="1" sd="0" x="558"/>
        <item h="1" sd="0" x="524"/>
        <item h="1" sd="0" m="1" x="990"/>
        <item h="1" x="855"/>
        <item h="1" x="833"/>
        <item h="1" sd="0" x="660"/>
        <item h="1" sd="0" m="1" x="1090"/>
        <item h="1" x="334"/>
        <item sd="0" x="757"/>
        <item h="1" sd="0" x="728"/>
        <item h="1" sd="0" x="284"/>
        <item h="1" sd="0" x="296"/>
        <item h="1" sd="0" x="211"/>
        <item h="1" sd="0" x="582"/>
        <item h="1" sd="0" x="45"/>
        <item h="1" sd="0" m="1" x="1070"/>
        <item h="1" x="854"/>
        <item h="1" x="892"/>
        <item h="1" sd="0" m="1" x="1061"/>
        <item h="1" sd="0" x="507"/>
        <item h="1" sd="0" x="155"/>
        <item h="1" sd="0" m="1" x="1091"/>
        <item h="1" sd="0" x="61"/>
        <item h="1" sd="0" x="129"/>
        <item h="1" sd="0" x="105"/>
        <item h="1" sd="0" x="614"/>
        <item h="1" x="881"/>
        <item sd="0" x="716"/>
        <item h="1" sd="0" m="1" x="938"/>
        <item h="1" sd="0" x="157"/>
        <item h="1" sd="0" x="14"/>
        <item h="1" sd="0" x="43"/>
        <item h="1" sd="0" x="250"/>
        <item h="1" sd="0" x="238"/>
        <item h="1" sd="0" x="103"/>
        <item h="1" sd="0" x="385"/>
        <item h="1" sd="0" x="70"/>
        <item h="1" sd="0" x="299"/>
        <item h="1" sd="0" x="127"/>
        <item h="1" sd="0" m="1" x="908"/>
        <item h="1" sd="0" x="193"/>
        <item h="1" x="825"/>
        <item h="1" sd="0" x="147"/>
        <item h="1" sd="0" m="1" x="1026"/>
        <item h="1" sd="0" x="548"/>
        <item h="1" sd="0" m="1" x="1046"/>
        <item h="1" sd="0" x="610"/>
        <item h="1" sd="0" x="405"/>
        <item sd="0" x="748"/>
        <item h="1" sd="0" x="876"/>
        <item h="1" m="1" x="964"/>
        <item h="1" x="594"/>
        <item h="1" sd="0" x="99"/>
        <item h="1" sd="0" x="344"/>
        <item h="1" sd="0" x="541"/>
        <item h="1" x="885"/>
        <item h="1" sd="0" x="689"/>
        <item h="1" m="1" x="899"/>
        <item h="1" sd="0" x="612"/>
        <item h="1" sd="0" x="221"/>
        <item h="1" sd="0" x="607"/>
        <item h="1" sd="0" m="1" x="1143"/>
        <item h="1" sd="0" m="1" x="1148"/>
        <item h="1" sd="0" x="271"/>
        <item h="1" sd="0" m="1" x="1056"/>
        <item h="1" sd="0" x="166"/>
        <item h="1" sd="0" x="286"/>
        <item sd="0" x="611"/>
        <item h="1" sd="0" x="531"/>
        <item h="1" sd="0" x="621"/>
        <item h="1" sd="0" x="304"/>
        <item h="1" sd="0" m="1" x="1019"/>
        <item h="1" sd="0" x="458"/>
        <item h="1" sd="0" x="439"/>
        <item h="1" sd="0" x="543"/>
        <item h="1" sd="0" x="609"/>
        <item h="1" sd="0" x="138"/>
        <item h="1" sd="0" x="41"/>
        <item h="1" sd="0" x="229"/>
        <item h="1" sd="0" x="420"/>
        <item h="1" sd="0" m="1" x="1077"/>
        <item h="1" sd="0" x="617"/>
        <item h="1" sd="0" x="71"/>
        <item h="1" sd="0" x="64"/>
        <item h="1" sd="0" x="492"/>
        <item h="1" sd="0" m="1" x="1003"/>
        <item h="1" sd="0" m="1" x="997"/>
        <item h="1" x="867"/>
        <item h="1" x="731"/>
        <item h="1" sd="0" x="432"/>
        <item h="1" x="745"/>
        <item h="1" sd="0" x="540"/>
        <item h="1" sd="0" x="455"/>
        <item h="1" sd="0" x="44"/>
        <item h="1" sd="0" x="114"/>
        <item h="1" sd="0" x="52"/>
        <item h="1" sd="0" x="142"/>
        <item h="1" sd="0" x="579"/>
        <item h="1" sd="0" x="82"/>
        <item h="1" sd="0" x="245"/>
        <item h="1" sd="0" x="457"/>
        <item h="1" sd="0" x="314"/>
        <item h="1" sd="0" m="1" x="1116"/>
        <item h="1" sd="0" x="373"/>
        <item h="1" sd="0" m="1" x="1087"/>
        <item h="1" x="767"/>
        <item h="1" sd="0" x="720"/>
        <item h="1" sd="0" x="418"/>
        <item h="1" sd="0" x="308"/>
        <item h="1" sd="0" m="1" x="1047"/>
        <item h="1" sd="0" m="1" x="1113"/>
        <item h="1" sd="0" x="122"/>
        <item h="1" sd="0" x="118"/>
        <item h="1" sd="0" x="661"/>
        <item h="1" sd="0" m="1" x="1067"/>
        <item h="1" x="785"/>
        <item h="1" sd="0" x="169"/>
        <item h="1" sd="0" x="197"/>
        <item h="1" sd="0" x="723"/>
        <item h="1" x="752"/>
        <item h="1" sd="0" x="125"/>
        <item h="1" sd="0" x="483"/>
        <item h="1" sd="0" x="203"/>
        <item h="1" sd="0" x="267"/>
        <item h="1" sd="0" x="626"/>
        <item h="1" x="805"/>
        <item h="1" sd="0" x="301"/>
        <item h="1" sd="0" x="85"/>
        <item h="1" sd="0" x="25"/>
        <item h="1" sd="0" x="244"/>
        <item h="1" sd="0" x="112"/>
        <item h="1" sd="0" x="505"/>
        <item h="1" sd="0" x="192"/>
        <item h="1" sd="0" x="595"/>
        <item h="1" sd="0" x="708"/>
        <item h="1" x="754"/>
        <item h="1" sd="0" x="302"/>
        <item h="1" sd="0" x="260"/>
        <item h="1" sd="0" x="261"/>
        <item h="1" sd="0" m="1" x="1052"/>
        <item h="1" sd="0" x="652"/>
        <item h="1" sd="0" x="647"/>
        <item h="1" sd="0" x="608"/>
        <item h="1" x="856"/>
        <item h="1" sd="0" x="328"/>
        <item h="1" sd="0" x="350"/>
        <item h="1" sd="0" x="254"/>
        <item h="1" sd="0" x="320"/>
        <item h="1" sd="0" x="620"/>
        <item h="1" x="817"/>
        <item h="1" sd="0" x="241"/>
        <item h="1" sd="0" x="158"/>
        <item h="1" sd="0" m="1" x="1044"/>
        <item h="1" sd="0" x="475"/>
        <item h="1" x="782"/>
        <item h="1" sd="0" x="416"/>
        <item h="1" sd="0" m="1" x="1009"/>
        <item h="1" sd="0" m="1" x="1100"/>
        <item h="1" sd="0" m="1" x="916"/>
        <item h="1" sd="0" x="529"/>
        <item h="1" sd="0" m="1" x="904"/>
        <item h="1" sd="0" x="657"/>
        <item h="1" x="739"/>
        <item h="1" sd="0" m="1" x="968"/>
        <item h="1" sd="0" x="143"/>
        <item h="1" sd="0" m="1" x="903"/>
        <item h="1" sd="0" m="1" x="1104"/>
        <item h="1" sd="0" x="276"/>
        <item h="1" sd="0" x="298"/>
        <item h="1" sd="0" x="424"/>
        <item h="1" sd="0" x="696"/>
        <item h="1" sd="0" x="346"/>
        <item h="1" sd="0" x="485"/>
        <item h="1" sd="0" x="306"/>
        <item h="1" sd="0" x="561"/>
        <item h="1" sd="0" m="1" x="1128"/>
        <item h="1" sd="0" x="321"/>
        <item h="1" sd="0" x="313"/>
        <item h="1" sd="0" x="49"/>
        <item h="1" sd="0" x="384"/>
        <item h="1" x="834"/>
        <item h="1" sd="0" x="315"/>
        <item h="1" sd="0" x="466"/>
        <item h="1" sd="0" x="59"/>
        <item h="1" sd="0" x="183"/>
        <item h="1" sd="0" x="707"/>
        <item h="1" sd="0" x="330"/>
        <item h="1" sd="0" x="573"/>
        <item h="1" sd="0" x="274"/>
        <item h="1" sd="0" x="730"/>
        <item h="1" sd="0" m="1" x="898"/>
        <item h="1" sd="0" x="638"/>
        <item h="1" sd="0" x="504"/>
        <item h="1" sd="0" x="311"/>
        <item h="1" sd="0" x="249"/>
        <item h="1" sd="0" m="1" x="946"/>
        <item h="1" sd="0" m="1" x="1048"/>
        <item h="1" sd="0" x="578"/>
        <item h="1" sd="0" m="1" x="1150"/>
        <item h="1" x="859"/>
        <item h="1" sd="0" x="552"/>
        <item h="1" sd="0" m="1" x="1004"/>
        <item h="1" sd="0" m="1" x="986"/>
        <item h="1" sd="0" m="1" x="985"/>
        <item h="1" sd="0" x="382"/>
        <item h="1" sd="0" x="90"/>
        <item h="1" sd="0" x="390"/>
        <item h="1" sd="0" x="202"/>
        <item h="1" sd="0" x="67"/>
        <item h="1" sd="0" m="1" x="1079"/>
        <item h="1" sd="0" x="701"/>
        <item h="1" sd="0" x="65"/>
        <item h="1" sd="0" x="247"/>
        <item h="1" sd="0" m="1" x="957"/>
        <item h="1" sd="0" x="712"/>
        <item h="1" sd="0" x="216"/>
        <item h="1" sd="0" m="1" x="969"/>
        <item h="1" sd="0" x="141"/>
        <item h="1" sd="0" x="177"/>
        <item h="1" sd="0" x="305"/>
        <item h="1" sd="0" m="1" x="965"/>
        <item h="1" sd="0" x="426"/>
        <item h="1" sd="0" x="404"/>
        <item sd="0" x="655"/>
        <item h="1" x="737"/>
        <item h="1" sd="0" x="400"/>
        <item h="1" sd="0" x="347"/>
        <item h="1" sd="0" m="1" x="1142"/>
        <item h="1" sd="0" m="1" x="1028"/>
        <item h="1" sd="0" x="293"/>
        <item h="1" sd="0" x="148"/>
        <item h="1" sd="0" x="354"/>
        <item h="1" x="882"/>
        <item h="1" x="786"/>
        <item h="1" sd="0" m="1" x="1082"/>
        <item h="1" sd="0" x="27"/>
        <item h="1" sd="0" m="1" x="1092"/>
        <item h="1" sd="0" x="705"/>
        <item h="1" sd="0" x="68"/>
        <item h="1" sd="0" x="6"/>
        <item h="1" sd="0" x="263"/>
        <item h="1" sd="0" x="154"/>
        <item h="1" x="826"/>
        <item h="1" x="763"/>
        <item h="1" x="810"/>
        <item h="1" sd="0" x="493"/>
        <item h="1" sd="0" x="494"/>
        <item sd="0" x="744"/>
        <item h="1" sd="0" x="164"/>
        <item h="1" sd="0" x="172"/>
        <item h="1" x="787"/>
        <item h="1" sd="0" x="601"/>
        <item h="1" sd="0" x="205"/>
        <item h="1" sd="0" x="351"/>
        <item h="1" sd="0" x="480"/>
        <item h="1" sd="0" m="1" x="971"/>
        <item h="1" sd="0" x="586"/>
        <item h="1" x="888"/>
        <item h="1" sd="0" x="412"/>
        <item h="1" sd="0" x="516"/>
        <item h="1" x="830"/>
        <item h="1" sd="0" x="29"/>
        <item h="1" sd="0" m="1" x="1136"/>
        <item h="1" sd="0" x="9"/>
        <item h="1" x="761"/>
        <item h="1" sd="0" x="335"/>
        <item h="1" sd="0" m="1" x="1032"/>
        <item h="1" sd="0" m="1" x="1058"/>
        <item h="1" sd="0" m="1" x="999"/>
        <item h="1" sd="0" x="234"/>
        <item h="1" sd="0" x="162"/>
        <item h="1" sd="0" x="410"/>
        <item h="1" sd="0" m="1" x="973"/>
        <item h="1" sd="0" x="629"/>
        <item h="1" sd="0" m="1" x="1103"/>
        <item h="1" sd="0" m="1" x="1133"/>
        <item h="1" sd="0" x="477"/>
        <item h="1" sd="0" x="544"/>
        <item h="1" sd="0" x="546"/>
        <item h="1" sd="0" m="1" x="958"/>
        <item h="1" sd="0" x="615"/>
        <item h="1" sd="0" x="682"/>
        <item h="1" sd="0" m="1" x="1117"/>
        <item h="1" sd="0" x="300"/>
        <item h="1" sd="0" x="167"/>
        <item h="1" sd="0" x="76"/>
        <item h="1" sd="0" x="444"/>
        <item h="1" sd="0" m="1" x="1096"/>
        <item h="1" sd="0" x="342"/>
        <item sd="0" x="734"/>
        <item h="1" m="1" x="905"/>
        <item h="1" sd="0" x="341"/>
        <item h="1" x="769"/>
        <item h="1" sd="0" m="1" x="934"/>
        <item h="1" sd="0" m="1" x="995"/>
        <item h="1" sd="0" x="618"/>
        <item h="1" sd="0" m="1" x="1071"/>
        <item h="1" sd="0" m="1" x="1050"/>
        <item h="1" sd="0" x="380"/>
        <item h="1" m="1" x="902"/>
        <item h="1" sd="0" x="433"/>
        <item h="1" sd="0" m="1" x="1089"/>
        <item h="1" sd="0" x="113"/>
        <item h="1" x="770"/>
        <item h="1" sd="0" x="559"/>
        <item h="1" sd="0" x="251"/>
        <item h="1" sd="0" x="176"/>
        <item h="1" sd="0" x="446"/>
        <item h="1" sd="0" x="372"/>
        <item h="1" sd="0" x="246"/>
        <item h="1" x="732"/>
        <item h="1" sd="0" m="1" x="922"/>
        <item h="1" sd="0" x="257"/>
        <item h="1" sd="0" x="95"/>
        <item h="1" x="808"/>
        <item h="1" x="772"/>
        <item sd="0" x="338"/>
        <item h="1" sd="0" x="36"/>
        <item h="1" sd="0" m="1" x="975"/>
        <item h="1" sd="0" x="381"/>
        <item h="1" sd="0" x="21"/>
        <item t="default" sd="0"/>
      </items>
    </pivotField>
    <pivotField axis="axisPage" showAll="0">
      <items count="10904">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897"/>
        <item x="10898"/>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899"/>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2"/>
        <item x="10843"/>
        <item x="10844"/>
        <item x="10845"/>
        <item x="10846"/>
        <item x="10847"/>
        <item x="10848"/>
        <item x="10849"/>
        <item x="10850"/>
        <item x="10851"/>
        <item x="10859"/>
        <item x="10860"/>
        <item x="10861"/>
        <item x="10862"/>
        <item x="10863"/>
        <item x="10864"/>
        <item x="10865"/>
        <item x="10866"/>
        <item x="10867"/>
        <item x="10868"/>
        <item x="10900"/>
        <item x="10901"/>
        <item x="10852"/>
        <item x="10853"/>
        <item x="10854"/>
        <item x="10855"/>
        <item x="10856"/>
        <item x="10857"/>
        <item x="10858"/>
        <item x="10869"/>
        <item x="10870"/>
        <item x="10871"/>
        <item x="10872"/>
        <item x="10873"/>
        <item x="10874"/>
        <item x="10875"/>
        <item x="10876"/>
        <item x="10877"/>
        <item x="10878"/>
        <item x="10879"/>
        <item x="10880"/>
        <item x="10881"/>
        <item x="10882"/>
        <item x="10883"/>
        <item x="10884"/>
        <item x="10885"/>
        <item x="10886"/>
        <item x="10895"/>
        <item x="10902"/>
        <item x="10887"/>
        <item x="10888"/>
        <item x="10889"/>
        <item x="10890"/>
        <item x="10891"/>
        <item x="10892"/>
        <item x="10893"/>
        <item x="10894"/>
        <item x="10896"/>
        <item t="default"/>
      </items>
    </pivotField>
    <pivotField dataField="1" showAll="0"/>
    <pivotField dataField="1" showAll="0"/>
    <pivotField dataField="1" showAll="0"/>
    <pivotField axis="axisPage"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2"/>
    <field x="1"/>
  </rowFields>
  <rowItems count="25">
    <i>
      <x v="32"/>
    </i>
    <i>
      <x v="40"/>
    </i>
    <i>
      <x v="128"/>
    </i>
    <i>
      <x v="285"/>
    </i>
    <i>
      <x v="289"/>
    </i>
    <i>
      <x v="368"/>
    </i>
    <i>
      <x v="370"/>
    </i>
    <i>
      <x v="396"/>
    </i>
    <i>
      <x v="498"/>
    </i>
    <i>
      <x v="578"/>
    </i>
    <i>
      <x v="579"/>
    </i>
    <i>
      <x v="590"/>
    </i>
    <i>
      <x v="705"/>
    </i>
    <i>
      <x v="711"/>
    </i>
    <i>
      <x v="793"/>
    </i>
    <i>
      <x v="830"/>
    </i>
    <i>
      <x v="843"/>
    </i>
    <i>
      <x v="862"/>
    </i>
    <i>
      <x v="883"/>
    </i>
    <i>
      <x v="902"/>
    </i>
    <i>
      <x v="1058"/>
    </i>
    <i>
      <x v="1082"/>
    </i>
    <i>
      <x v="1124"/>
    </i>
    <i>
      <x v="115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93"/>
          </reference>
        </references>
      </pivotArea>
    </format>
    <format dxfId="70">
      <pivotArea dataOnly="0" labelOnly="1" fieldPosition="0">
        <references count="2">
          <reference field="1" count="2">
            <x v="39"/>
            <x v="103"/>
          </reference>
          <reference field="2" count="1" selected="0">
            <x v="793"/>
          </reference>
        </references>
      </pivotArea>
    </format>
    <format dxfId="69">
      <pivotArea dataOnly="0" labelOnly="1" fieldPosition="0">
        <references count="2">
          <reference field="1" count="9">
            <x v="0"/>
            <x v="1"/>
            <x v="2"/>
            <x v="3"/>
            <x v="17"/>
            <x v="25"/>
            <x v="33"/>
            <x v="39"/>
            <x v="103"/>
          </reference>
          <reference field="2" count="1" selected="0">
            <x v="793"/>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4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6" firstHeaderRow="0" firstDataRow="1" firstDataCol="1" rowPageCount="1" colPageCount="1"/>
  <pivotFields count="8">
    <pivotField axis="axisPage" showAll="0">
      <items count="1450">
        <item x="0"/>
        <item x="1"/>
        <item x="2"/>
        <item x="4"/>
        <item x="5"/>
        <item x="7"/>
        <item x="8"/>
        <item x="9"/>
        <item m="1" x="1301"/>
        <item x="10"/>
        <item x="11"/>
        <item m="1" x="1305"/>
        <item x="12"/>
        <item x="13"/>
        <item x="14"/>
        <item x="16"/>
        <item x="18"/>
        <item x="3"/>
        <item x="6"/>
        <item x="17"/>
        <item x="15"/>
        <item m="1" x="1307"/>
        <item m="1" x="1306"/>
        <item x="21"/>
        <item x="19"/>
        <item x="23"/>
        <item m="1" x="1308"/>
        <item x="24"/>
        <item x="20"/>
        <item x="28"/>
        <item m="1" x="1309"/>
        <item x="22"/>
        <item x="39"/>
        <item x="25"/>
        <item x="29"/>
        <item x="35"/>
        <item x="26"/>
        <item x="27"/>
        <item x="38"/>
        <item x="30"/>
        <item x="31"/>
        <item x="32"/>
        <item m="1" x="1310"/>
        <item x="37"/>
        <item m="1" x="1311"/>
        <item m="1" x="1312"/>
        <item x="44"/>
        <item x="34"/>
        <item x="40"/>
        <item x="33"/>
        <item x="36"/>
        <item x="60"/>
        <item x="42"/>
        <item m="1" x="1314"/>
        <item x="41"/>
        <item x="47"/>
        <item x="43"/>
        <item m="1" x="1313"/>
        <item x="50"/>
        <item x="45"/>
        <item x="46"/>
        <item x="52"/>
        <item m="1" x="1315"/>
        <item x="53"/>
        <item x="56"/>
        <item x="49"/>
        <item x="48"/>
        <item m="1" x="1316"/>
        <item x="51"/>
        <item m="1" x="1317"/>
        <item x="54"/>
        <item x="55"/>
        <item x="62"/>
        <item x="57"/>
        <item x="58"/>
        <item x="59"/>
        <item x="61"/>
        <item x="63"/>
        <item x="64"/>
        <item x="65"/>
        <item x="66"/>
        <item x="67"/>
        <item x="68"/>
        <item m="1" x="1318"/>
        <item m="1" x="1319"/>
        <item x="69"/>
        <item x="70"/>
        <item x="76"/>
        <item m="1" x="1320"/>
        <item m="1" x="1321"/>
        <item m="1" x="1322"/>
        <item x="71"/>
        <item x="72"/>
        <item x="73"/>
        <item x="74"/>
        <item x="75"/>
        <item x="77"/>
        <item x="78"/>
        <item x="79"/>
        <item m="1" x="1323"/>
        <item x="87"/>
        <item x="80"/>
        <item m="1" x="1324"/>
        <item x="81"/>
        <item x="82"/>
        <item x="83"/>
        <item x="84"/>
        <item x="85"/>
        <item x="86"/>
        <item x="88"/>
        <item x="89"/>
        <item x="90"/>
        <item x="91"/>
        <item m="1" x="1325"/>
        <item x="92"/>
        <item x="93"/>
        <item x="94"/>
        <item x="95"/>
        <item m="1" x="1326"/>
        <item x="96"/>
        <item m="1" x="1327"/>
        <item x="97"/>
        <item x="104"/>
        <item x="98"/>
        <item x="109"/>
        <item x="99"/>
        <item x="100"/>
        <item x="101"/>
        <item x="102"/>
        <item x="103"/>
        <item x="105"/>
        <item x="106"/>
        <item x="107"/>
        <item x="108"/>
        <item x="110"/>
        <item x="111"/>
        <item m="1" x="1328"/>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29"/>
        <item m="1" x="1330"/>
        <item x="140"/>
        <item x="166"/>
        <item x="145"/>
        <item x="142"/>
        <item x="190"/>
        <item x="143"/>
        <item m="1" x="133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32"/>
        <item x="178"/>
        <item x="179"/>
        <item x="180"/>
        <item x="181"/>
        <item x="141"/>
        <item x="154"/>
        <item x="168"/>
        <item x="182"/>
        <item x="184"/>
        <item x="216"/>
        <item m="1" x="1333"/>
        <item x="186"/>
        <item x="185"/>
        <item x="187"/>
        <item x="188"/>
        <item x="191"/>
        <item x="192"/>
        <item x="193"/>
        <item x="194"/>
        <item x="195"/>
        <item x="196"/>
        <item x="197"/>
        <item x="199"/>
        <item x="200"/>
        <item x="201"/>
        <item m="1" x="1413"/>
        <item m="1" x="1414"/>
        <item m="1" x="1438"/>
        <item m="1" x="1367"/>
        <item x="204"/>
        <item x="202"/>
        <item x="203"/>
        <item x="205"/>
        <item x="206"/>
        <item x="183"/>
        <item x="207"/>
        <item x="208"/>
        <item x="209"/>
        <item x="210"/>
        <item x="211"/>
        <item m="1" x="1368"/>
        <item m="1" x="1369"/>
        <item m="1" x="1370"/>
        <item m="1" x="1371"/>
        <item x="222"/>
        <item x="212"/>
        <item x="213"/>
        <item x="214"/>
        <item x="215"/>
        <item x="217"/>
        <item m="1" x="1439"/>
        <item x="218"/>
        <item x="219"/>
        <item x="220"/>
        <item m="1" x="1334"/>
        <item m="1" x="1335"/>
        <item x="221"/>
        <item x="223"/>
        <item x="224"/>
        <item x="228"/>
        <item x="229"/>
        <item x="230"/>
        <item x="231"/>
        <item x="232"/>
        <item x="233"/>
        <item x="234"/>
        <item x="235"/>
        <item x="241"/>
        <item x="236"/>
        <item x="237"/>
        <item x="238"/>
        <item x="239"/>
        <item x="240"/>
        <item x="242"/>
        <item x="243"/>
        <item m="1" x="1336"/>
        <item x="244"/>
        <item x="245"/>
        <item m="1" x="1424"/>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72"/>
        <item x="373"/>
        <item x="114"/>
        <item x="279"/>
        <item x="280"/>
        <item x="226"/>
        <item m="1" x="1337"/>
        <item x="281"/>
        <item x="282"/>
        <item m="1" x="1427"/>
        <item x="283"/>
        <item x="284"/>
        <item x="285"/>
        <item x="286"/>
        <item x="287"/>
        <item x="288"/>
        <item x="135"/>
        <item x="289"/>
        <item x="290"/>
        <item x="291"/>
        <item x="292"/>
        <item x="293"/>
        <item x="294"/>
        <item x="295"/>
        <item x="296"/>
        <item x="370"/>
        <item x="297"/>
        <item x="298"/>
        <item x="299"/>
        <item x="300"/>
        <item x="301"/>
        <item m="1" x="1432"/>
        <item x="303"/>
        <item x="302"/>
        <item x="304"/>
        <item m="1" x="1423"/>
        <item x="312"/>
        <item x="309"/>
        <item x="308"/>
        <item m="1" x="1445"/>
        <item x="305"/>
        <item x="311"/>
        <item x="306"/>
        <item x="307"/>
        <item x="227"/>
        <item x="310"/>
        <item x="313"/>
        <item x="314"/>
        <item x="315"/>
        <item x="316"/>
        <item x="321"/>
        <item x="317"/>
        <item x="318"/>
        <item x="320"/>
        <item x="319"/>
        <item x="322"/>
        <item x="323"/>
        <item x="324"/>
        <item x="325"/>
        <item x="326"/>
        <item x="327"/>
        <item x="328"/>
        <item m="1" x="1373"/>
        <item x="329"/>
        <item x="330"/>
        <item x="331"/>
        <item x="332"/>
        <item x="333"/>
        <item x="334"/>
        <item m="1" x="1363"/>
        <item m="1" x="1364"/>
        <item m="1" x="1365"/>
        <item m="1" x="1366"/>
        <item m="1" x="1426"/>
        <item x="336"/>
        <item x="335"/>
        <item x="337"/>
        <item x="338"/>
        <item x="339"/>
        <item x="351"/>
        <item x="340"/>
        <item x="341"/>
        <item x="342"/>
        <item m="1" x="1338"/>
        <item x="343"/>
        <item x="344"/>
        <item x="345"/>
        <item x="346"/>
        <item x="361"/>
        <item x="347"/>
        <item x="348"/>
        <item x="349"/>
        <item x="350"/>
        <item x="355"/>
        <item x="352"/>
        <item x="354"/>
        <item x="353"/>
        <item x="371"/>
        <item x="362"/>
        <item x="356"/>
        <item x="357"/>
        <item x="358"/>
        <item x="359"/>
        <item x="360"/>
        <item m="1" x="1339"/>
        <item x="363"/>
        <item x="364"/>
        <item x="365"/>
        <item x="366"/>
        <item x="367"/>
        <item x="368"/>
        <item x="369"/>
        <item m="1" x="1340"/>
        <item m="1" x="1433"/>
        <item m="1" x="1434"/>
        <item x="372"/>
        <item x="374"/>
        <item m="1" x="1341"/>
        <item x="378"/>
        <item x="381"/>
        <item x="375"/>
        <item x="376"/>
        <item x="377"/>
        <item m="1" x="1342"/>
        <item x="379"/>
        <item x="380"/>
        <item x="382"/>
        <item x="383"/>
        <item x="384"/>
        <item x="385"/>
        <item m="1" x="1440"/>
        <item m="1" x="1435"/>
        <item x="386"/>
        <item x="387"/>
        <item x="388"/>
        <item m="1" x="1343"/>
        <item m="1" x="1344"/>
        <item x="389"/>
        <item x="390"/>
        <item x="393"/>
        <item x="391"/>
        <item x="392"/>
        <item x="394"/>
        <item x="395"/>
        <item x="396"/>
        <item x="397"/>
        <item x="398"/>
        <item x="399"/>
        <item m="1" x="1345"/>
        <item x="400"/>
        <item x="401"/>
        <item x="402"/>
        <item x="403"/>
        <item x="404"/>
        <item x="405"/>
        <item m="1" x="1346"/>
        <item x="406"/>
        <item x="407"/>
        <item x="409"/>
        <item x="410"/>
        <item x="411"/>
        <item x="412"/>
        <item m="1" x="1374"/>
        <item x="413"/>
        <item x="414"/>
        <item x="415"/>
        <item x="408"/>
        <item x="416"/>
        <item m="1" x="1447"/>
        <item x="421"/>
        <item m="1" x="1418"/>
        <item x="417"/>
        <item x="418"/>
        <item x="420"/>
        <item m="1" x="1441"/>
        <item x="419"/>
        <item m="1" x="1375"/>
        <item x="422"/>
        <item x="423"/>
        <item x="424"/>
        <item x="425"/>
        <item x="426"/>
        <item x="427"/>
        <item x="428"/>
        <item x="429"/>
        <item x="430"/>
        <item x="431"/>
        <item x="432"/>
        <item x="433"/>
        <item x="434"/>
        <item x="435"/>
        <item x="436"/>
        <item x="437"/>
        <item x="438"/>
        <item x="439"/>
        <item x="440"/>
        <item x="441"/>
        <item x="442"/>
        <item x="443"/>
        <item m="1" x="1429"/>
        <item x="444"/>
        <item x="445"/>
        <item x="446"/>
        <item m="1" x="1428"/>
        <item x="447"/>
        <item m="1" x="1431"/>
        <item x="448"/>
        <item m="1" x="1443"/>
        <item x="449"/>
        <item x="450"/>
        <item m="1" x="1347"/>
        <item x="451"/>
        <item x="452"/>
        <item x="453"/>
        <item x="454"/>
        <item x="455"/>
        <item m="1" x="1376"/>
        <item x="456"/>
        <item x="457"/>
        <item x="458"/>
        <item x="459"/>
        <item x="460"/>
        <item x="461"/>
        <item x="462"/>
        <item m="1" x="1348"/>
        <item x="463"/>
        <item x="464"/>
        <item x="465"/>
        <item x="466"/>
        <item x="467"/>
        <item x="468"/>
        <item x="469"/>
        <item x="470"/>
        <item x="471"/>
        <item x="472"/>
        <item m="1" x="1397"/>
        <item x="473"/>
        <item x="474"/>
        <item x="475"/>
        <item x="476"/>
        <item x="477"/>
        <item m="1" x="1398"/>
        <item x="478"/>
        <item x="479"/>
        <item x="480"/>
        <item x="481"/>
        <item m="1" x="1377"/>
        <item x="482"/>
        <item x="483"/>
        <item x="484"/>
        <item x="485"/>
        <item x="486"/>
        <item x="487"/>
        <item x="488"/>
        <item x="489"/>
        <item x="490"/>
        <item x="491"/>
        <item x="492"/>
        <item x="493"/>
        <item x="494"/>
        <item x="495"/>
        <item x="496"/>
        <item m="1" x="1358"/>
        <item x="498"/>
        <item x="497"/>
        <item x="499"/>
        <item x="500"/>
        <item x="501"/>
        <item x="502"/>
        <item x="503"/>
        <item m="1" x="1359"/>
        <item x="505"/>
        <item x="506"/>
        <item x="507"/>
        <item x="508"/>
        <item x="509"/>
        <item x="510"/>
        <item x="511"/>
        <item m="1" x="1378"/>
        <item m="1" x="1379"/>
        <item m="1" x="1380"/>
        <item m="1" x="1381"/>
        <item m="1" x="1382"/>
        <item x="512"/>
        <item x="513"/>
        <item x="514"/>
        <item x="515"/>
        <item x="516"/>
        <item x="517"/>
        <item x="518"/>
        <item x="519"/>
        <item x="520"/>
        <item x="521"/>
        <item x="522"/>
        <item x="523"/>
        <item x="524"/>
        <item x="525"/>
        <item x="526"/>
        <item x="527"/>
        <item x="528"/>
        <item x="529"/>
        <item x="530"/>
        <item x="531"/>
        <item x="532"/>
        <item m="1" x="1383"/>
        <item x="538"/>
        <item x="533"/>
        <item x="534"/>
        <item x="535"/>
        <item x="536"/>
        <item x="537"/>
        <item x="542"/>
        <item x="539"/>
        <item x="540"/>
        <item x="541"/>
        <item x="543"/>
        <item x="544"/>
        <item x="545"/>
        <item x="546"/>
        <item x="547"/>
        <item x="549"/>
        <item x="550"/>
        <item x="551"/>
        <item x="552"/>
        <item x="553"/>
        <item x="554"/>
        <item x="555"/>
        <item m="1" x="139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00"/>
        <item x="607"/>
        <item x="611"/>
        <item x="612"/>
        <item x="613"/>
        <item x="614"/>
        <item x="608"/>
        <item x="609"/>
        <item x="610"/>
        <item x="615"/>
        <item x="616"/>
        <item m="1" x="1401"/>
        <item x="617"/>
        <item x="618"/>
        <item m="1" x="1402"/>
        <item x="619"/>
        <item x="620"/>
        <item x="621"/>
        <item m="1" x="1403"/>
        <item x="622"/>
        <item m="1" x="1404"/>
        <item x="624"/>
        <item x="623"/>
        <item x="625"/>
        <item x="627"/>
        <item x="629"/>
        <item x="630"/>
        <item x="631"/>
        <item x="632"/>
        <item x="633"/>
        <item x="634"/>
        <item m="1" x="1384"/>
        <item x="648"/>
        <item x="635"/>
        <item m="1" x="1360"/>
        <item m="1" x="1385"/>
        <item x="636"/>
        <item x="637"/>
        <item x="626"/>
        <item x="641"/>
        <item x="642"/>
        <item x="643"/>
        <item m="1" x="1386"/>
        <item x="628"/>
        <item x="644"/>
        <item x="645"/>
        <item x="646"/>
        <item m="1" x="1349"/>
        <item x="647"/>
        <item x="649"/>
        <item x="650"/>
        <item x="640"/>
        <item x="651"/>
        <item x="652"/>
        <item m="1" x="1437"/>
        <item x="653"/>
        <item m="1" x="1405"/>
        <item m="1" x="1406"/>
        <item m="1" x="1387"/>
        <item x="654"/>
        <item m="1" x="1388"/>
        <item x="655"/>
        <item x="656"/>
        <item x="657"/>
        <item x="658"/>
        <item x="659"/>
        <item x="639"/>
        <item x="660"/>
        <item x="662"/>
        <item x="665"/>
        <item x="663"/>
        <item x="664"/>
        <item x="638"/>
        <item x="661"/>
        <item x="666"/>
        <item x="667"/>
        <item x="668"/>
        <item x="669"/>
        <item x="670"/>
        <item x="671"/>
        <item x="672"/>
        <item x="673"/>
        <item x="674"/>
        <item m="1" x="1350"/>
        <item x="675"/>
        <item m="1" x="1351"/>
        <item x="679"/>
        <item x="676"/>
        <item x="677"/>
        <item x="678"/>
        <item x="680"/>
        <item m="1" x="1420"/>
        <item x="682"/>
        <item x="681"/>
        <item x="683"/>
        <item x="684"/>
        <item x="685"/>
        <item x="686"/>
        <item x="687"/>
        <item x="688"/>
        <item x="697"/>
        <item x="689"/>
        <item x="690"/>
        <item x="691"/>
        <item x="705"/>
        <item x="700"/>
        <item x="692"/>
        <item x="693"/>
        <item x="694"/>
        <item m="1" x="1422"/>
        <item x="695"/>
        <item x="696"/>
        <item x="698"/>
        <item x="699"/>
        <item x="701"/>
        <item m="1" x="1354"/>
        <item x="702"/>
        <item x="706"/>
        <item x="703"/>
        <item x="704"/>
        <item x="707"/>
        <item x="717"/>
        <item x="709"/>
        <item x="710"/>
        <item x="711"/>
        <item x="712"/>
        <item x="713"/>
        <item x="714"/>
        <item x="715"/>
        <item x="716"/>
        <item m="1" x="1389"/>
        <item x="718"/>
        <item x="719"/>
        <item x="720"/>
        <item m="1" x="1352"/>
        <item m="1" x="1353"/>
        <item m="1" x="1355"/>
        <item x="726"/>
        <item x="721"/>
        <item x="722"/>
        <item x="723"/>
        <item x="724"/>
        <item x="725"/>
        <item x="727"/>
        <item x="758"/>
        <item x="728"/>
        <item x="729"/>
        <item x="730"/>
        <item m="1" x="1436"/>
        <item m="1" x="1416"/>
        <item x="731"/>
        <item x="732"/>
        <item x="733"/>
        <item m="1" x="1425"/>
        <item x="734"/>
        <item x="735"/>
        <item x="736"/>
        <item x="737"/>
        <item x="738"/>
        <item x="739"/>
        <item x="740"/>
        <item x="741"/>
        <item x="742"/>
        <item x="765"/>
        <item x="743"/>
        <item x="744"/>
        <item x="745"/>
        <item x="746"/>
        <item x="753"/>
        <item x="747"/>
        <item m="1" x="1356"/>
        <item x="748"/>
        <item x="749"/>
        <item x="750"/>
        <item x="751"/>
        <item x="767"/>
        <item x="752"/>
        <item x="754"/>
        <item x="755"/>
        <item x="756"/>
        <item x="757"/>
        <item m="1" x="1390"/>
        <item x="759"/>
        <item m="1" x="1407"/>
        <item x="760"/>
        <item m="1" x="1391"/>
        <item x="761"/>
        <item x="762"/>
        <item m="1" x="1417"/>
        <item x="763"/>
        <item m="1" x="1415"/>
        <item x="764"/>
        <item x="766"/>
        <item x="768"/>
        <item m="1" x="1412"/>
        <item x="769"/>
        <item x="770"/>
        <item x="771"/>
        <item x="772"/>
        <item x="773"/>
        <item x="774"/>
        <item x="775"/>
        <item x="776"/>
        <item x="777"/>
        <item x="778"/>
        <item x="779"/>
        <item x="780"/>
        <item x="781"/>
        <item x="782"/>
        <item x="783"/>
        <item x="784"/>
        <item x="785"/>
        <item x="786"/>
        <item x="787"/>
        <item x="788"/>
        <item x="789"/>
        <item x="790"/>
        <item x="791"/>
        <item m="1" x="1392"/>
        <item x="792"/>
        <item m="1" x="1393"/>
        <item x="793"/>
        <item x="799"/>
        <item x="794"/>
        <item x="795"/>
        <item x="796"/>
        <item x="797"/>
        <item x="798"/>
        <item x="800"/>
        <item x="802"/>
        <item x="801"/>
        <item m="1" x="1394"/>
        <item x="803"/>
        <item x="804"/>
        <item x="805"/>
        <item x="809"/>
        <item x="811"/>
        <item x="810"/>
        <item m="1" x="1421"/>
        <item x="813"/>
        <item x="808"/>
        <item m="1" x="1419"/>
        <item x="820"/>
        <item m="1" x="1444"/>
        <item x="812"/>
        <item x="814"/>
        <item x="816"/>
        <item x="817"/>
        <item x="806"/>
        <item x="815"/>
        <item x="818"/>
        <item m="1" x="1361"/>
        <item x="822"/>
        <item x="823"/>
        <item m="1" x="1408"/>
        <item x="825"/>
        <item x="830"/>
        <item x="828"/>
        <item x="824"/>
        <item x="829"/>
        <item x="834"/>
        <item x="832"/>
        <item x="833"/>
        <item x="831"/>
        <item x="708"/>
        <item x="838"/>
        <item x="839"/>
        <item x="836"/>
        <item x="841"/>
        <item x="842"/>
        <item x="843"/>
        <item m="1" x="1442"/>
        <item x="835"/>
        <item m="1" x="1430"/>
        <item m="1" x="1362"/>
        <item x="821"/>
        <item x="837"/>
        <item x="840"/>
        <item x="847"/>
        <item x="846"/>
        <item x="848"/>
        <item x="845"/>
        <item m="1" x="1409"/>
        <item x="850"/>
        <item x="849"/>
        <item x="844"/>
        <item m="1" x="1446"/>
        <item x="851"/>
        <item x="853"/>
        <item x="854"/>
        <item x="855"/>
        <item x="857"/>
        <item x="858"/>
        <item x="852"/>
        <item x="859"/>
        <item x="860"/>
        <item x="807"/>
        <item x="819"/>
        <item x="856"/>
        <item x="827"/>
        <item x="861"/>
        <item x="863"/>
        <item x="862"/>
        <item x="864"/>
        <item x="865"/>
        <item x="866"/>
        <item x="869"/>
        <item x="867"/>
        <item x="868"/>
        <item x="871"/>
        <item x="872"/>
        <item x="873"/>
        <item x="875"/>
        <item m="1" x="1410"/>
        <item x="874"/>
        <item x="878"/>
        <item x="880"/>
        <item x="879"/>
        <item x="877"/>
        <item x="881"/>
        <item x="882"/>
        <item x="884"/>
        <item m="1" x="1411"/>
        <item x="876"/>
        <item x="883"/>
        <item x="885"/>
        <item x="887"/>
        <item x="888"/>
        <item x="886"/>
        <item x="826"/>
        <item x="889"/>
        <item x="890"/>
        <item x="891"/>
        <item x="892"/>
        <item m="1" x="1357"/>
        <item x="893"/>
        <item x="894"/>
        <item x="895"/>
        <item x="899"/>
        <item x="897"/>
        <item x="901"/>
        <item x="896"/>
        <item x="898"/>
        <item x="903"/>
        <item x="904"/>
        <item x="905"/>
        <item x="906"/>
        <item x="902"/>
        <item x="900"/>
        <item x="907"/>
        <item x="870"/>
        <item m="1" x="1395"/>
        <item x="909"/>
        <item x="908"/>
        <item x="910"/>
        <item m="1" x="1396"/>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48"/>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96"/>
        <item x="1154"/>
        <item x="1152"/>
        <item x="1157"/>
        <item x="1156"/>
        <item x="1160"/>
        <item m="1" x="1302"/>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303"/>
        <item m="1" x="1300"/>
        <item m="1" x="1304"/>
        <item m="1" x="1297"/>
        <item m="1" x="1298"/>
        <item x="1209"/>
        <item x="1212"/>
        <item x="1204"/>
        <item x="1208"/>
        <item x="1210"/>
        <item x="1207"/>
        <item x="1203"/>
        <item x="1205"/>
        <item x="1213"/>
        <item x="1214"/>
        <item x="1206"/>
        <item x="1211"/>
        <item x="1216"/>
        <item x="1217"/>
        <item x="1221"/>
        <item x="1222"/>
        <item x="1224"/>
        <item m="1" x="1299"/>
        <item x="1219"/>
        <item x="1220"/>
        <item x="1223"/>
        <item x="1218"/>
        <item x="1227"/>
        <item x="1226"/>
        <item x="1228"/>
        <item x="1225"/>
        <item m="1" x="1294"/>
        <item x="1215"/>
        <item x="1230"/>
        <item x="1229"/>
        <item x="1231"/>
        <item x="1232"/>
        <item x="1234"/>
        <item x="1235"/>
        <item x="1237"/>
        <item x="1241"/>
        <item x="1242"/>
        <item x="1243"/>
        <item x="1245"/>
        <item x="1246"/>
        <item x="1240"/>
        <item m="1" x="1295"/>
        <item x="1238"/>
        <item x="1247"/>
        <item x="1248"/>
        <item x="1244"/>
        <item x="1250"/>
        <item x="1239"/>
        <item x="1251"/>
        <item x="1254"/>
        <item x="1233"/>
        <item x="1252"/>
        <item x="1255"/>
        <item x="1256"/>
        <item x="1249"/>
        <item x="1258"/>
        <item x="1253"/>
        <item x="1257"/>
        <item x="1259"/>
        <item x="1263"/>
        <item x="1265"/>
        <item x="1260"/>
        <item x="1261"/>
        <item x="1262"/>
        <item x="1266"/>
        <item x="1268"/>
        <item x="1269"/>
        <item x="1271"/>
        <item x="1267"/>
        <item x="1270"/>
        <item x="1276"/>
        <item x="1274"/>
        <item x="1272"/>
        <item x="1273"/>
        <item x="1275"/>
        <item x="1277"/>
        <item x="1279"/>
        <item x="1280"/>
        <item x="1281"/>
        <item x="1264"/>
        <item x="1282"/>
        <item x="1278"/>
        <item x="1286"/>
        <item x="1284"/>
        <item x="1285"/>
        <item x="1283"/>
        <item x="1287"/>
        <item x="1289"/>
        <item x="1236"/>
        <item x="1291"/>
        <item x="1290"/>
        <item x="1288"/>
        <item x="1292"/>
        <item x="1293"/>
        <item t="default"/>
      </items>
    </pivotField>
    <pivotField axis="axisRow" showAll="0" sortType="descending">
      <items count="164">
        <item sd="0" x="48"/>
        <item sd="0" x="50"/>
        <item sd="0" x="39"/>
        <item sd="0" x="37"/>
        <item sd="0" x="40"/>
        <item sd="0" x="0"/>
        <item sd="0" x="24"/>
        <item sd="0" x="34"/>
        <item sd="0" x="31"/>
        <item sd="0" x="20"/>
        <item sd="0" x="25"/>
        <item sd="0" x="29"/>
        <item sd="0" x="16"/>
        <item sd="0" m="1" x="14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8"/>
        <item sd="0" x="45"/>
        <item sd="0" x="42"/>
        <item sd="0" m="1" x="148"/>
        <item sd="0" x="44"/>
        <item sd="0" x="47"/>
        <item sd="0" x="49"/>
        <item sd="0" m="1" x="149"/>
        <item sd="0" x="27"/>
        <item sd="0" x="52"/>
        <item sd="0" x="51"/>
        <item sd="0" x="53"/>
        <item sd="0" x="54"/>
        <item sd="0" x="55"/>
        <item sd="0" x="56"/>
        <item sd="0" x="57"/>
        <item sd="0" x="58"/>
        <item sd="0" x="59"/>
        <item sd="0" x="60"/>
        <item sd="0" x="61"/>
        <item sd="0" x="62"/>
        <item sd="0" x="63"/>
        <item sd="0" x="64"/>
        <item sd="0" x="65"/>
        <item sd="0" x="66"/>
        <item sd="0" x="70"/>
        <item sd="0" m="1" x="152"/>
        <item sd="0" x="67"/>
        <item sd="0" x="69"/>
        <item sd="0" m="1" x="147"/>
        <item sd="0" x="71"/>
        <item sd="0" x="72"/>
        <item sd="0" x="73"/>
        <item sd="0" m="1" x="155"/>
        <item sd="0" x="131"/>
        <item sd="0" m="1" x="157"/>
        <item sd="0" x="77"/>
        <item sd="0" x="76"/>
        <item sd="0" x="82"/>
        <item sd="0" x="74"/>
        <item sd="0" x="75"/>
        <item sd="0" x="68"/>
        <item sd="0" x="78"/>
        <item sd="0" x="79"/>
        <item sd="0" m="1" x="154"/>
        <item sd="0" x="80"/>
        <item sd="0" x="81"/>
        <item sd="0" m="1" x="156"/>
        <item sd="0" x="83"/>
        <item sd="0" x="86"/>
        <item sd="0" x="84"/>
        <item sd="0" x="85"/>
        <item sd="0" x="87"/>
        <item sd="0" x="89"/>
        <item sd="0" x="90"/>
        <item sd="0" x="91"/>
        <item sd="0" x="92"/>
        <item sd="0" x="93"/>
        <item sd="0" x="94"/>
        <item sd="0" x="95"/>
        <item sd="0" x="96"/>
        <item sd="0" m="1" x="160"/>
        <item sd="0" m="1" x="161"/>
        <item sd="0" m="1" x="151"/>
        <item sd="0" x="97"/>
        <item sd="0" x="100"/>
        <item sd="0" m="1" x="159"/>
        <item sd="0" x="101"/>
        <item sd="0" x="110"/>
        <item sd="0" x="106"/>
        <item sd="0" x="88"/>
        <item sd="0" x="102"/>
        <item sd="0" x="112"/>
        <item sd="0" x="113"/>
        <item sd="0" m="1" x="162"/>
        <item sd="0" x="108"/>
        <item sd="0" x="115"/>
        <item sd="0" m="1" x="153"/>
        <item sd="0" x="116"/>
        <item sd="0" x="98"/>
        <item sd="0" x="99"/>
        <item sd="0" x="103"/>
        <item sd="0" x="114"/>
        <item sd="0" x="107"/>
        <item sd="0" x="117"/>
        <item sd="0" x="118"/>
        <item sd="0" x="119"/>
        <item sd="0" x="120"/>
        <item m="1" x="150"/>
        <item sd="0" x="121"/>
        <item sd="0" x="104"/>
        <item sd="0" x="122"/>
        <item sd="0" x="105"/>
        <item sd="0" x="111"/>
        <item sd="0" x="109"/>
        <item sd="0" m="1" x="145"/>
        <item sd="0" x="123"/>
        <item m="1" x="144"/>
        <item sd="0" x="124"/>
        <item sd="0" x="125"/>
        <item sd="0" x="126"/>
        <item sd="0" m="1" x="142"/>
        <item sd="0" x="128"/>
        <item sd="0" x="129"/>
        <item sd="0" x="130"/>
        <item sd="0" x="133"/>
        <item m="1" x="143"/>
        <item sd="0" x="132"/>
        <item sd="0" x="135"/>
        <item x="136"/>
        <item sd="0" x="134"/>
        <item sd="0" x="137"/>
        <item sd="0" x="138"/>
        <item sd="0" x="139"/>
        <item x="127"/>
        <item x="140"/>
        <item x="141"/>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9"/>
        <item x="17"/>
        <item m="1" x="62"/>
        <item m="1" x="68"/>
        <item m="1" x="57"/>
        <item m="1" x="41"/>
        <item m="1" x="58"/>
        <item m="1" x="44"/>
        <item x="20"/>
        <item x="18"/>
        <item x="21"/>
        <item m="1" x="77"/>
        <item m="1" x="59"/>
        <item m="1" x="75"/>
        <item m="1" x="45"/>
        <item x="23"/>
        <item x="15"/>
        <item m="1" x="66"/>
        <item x="35"/>
        <item x="26"/>
        <item x="27"/>
        <item x="28"/>
        <item x="33"/>
        <item m="1" x="67"/>
        <item m="1" x="78"/>
        <item m="1" x="73"/>
        <item m="1" x="64"/>
        <item x="25"/>
        <item m="1" x="65"/>
        <item x="30"/>
        <item x="31"/>
        <item x="32"/>
        <item x="24"/>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51">
    <i>
      <x v="150"/>
    </i>
    <i>
      <x v="154"/>
    </i>
    <i>
      <x v="149"/>
    </i>
    <i>
      <x v="82"/>
    </i>
    <i>
      <x v="153"/>
    </i>
    <i>
      <x v="156"/>
    </i>
    <i>
      <x v="146"/>
    </i>
    <i>
      <x v="117"/>
    </i>
    <i>
      <x v="129"/>
    </i>
    <i>
      <x v="138"/>
    </i>
    <i>
      <x v="148"/>
    </i>
    <i>
      <x v="132"/>
    </i>
    <i>
      <x v="161"/>
    </i>
    <i r="1">
      <x v="4"/>
    </i>
    <i r="1">
      <x v="13"/>
    </i>
    <i>
      <x v="144"/>
    </i>
    <i>
      <x v="157"/>
    </i>
    <i>
      <x v="80"/>
    </i>
    <i>
      <x v="145"/>
    </i>
    <i>
      <x v="122"/>
    </i>
    <i>
      <x v="160"/>
    </i>
    <i r="1">
      <x v="66"/>
    </i>
    <i r="1">
      <x v="9"/>
    </i>
    <i r="1">
      <x v="7"/>
    </i>
    <i r="1">
      <x v="4"/>
    </i>
    <i>
      <x v="151"/>
    </i>
    <i>
      <x v="159"/>
    </i>
    <i>
      <x v="158"/>
    </i>
    <i>
      <x v="118"/>
    </i>
    <i>
      <x v="22"/>
    </i>
    <i>
      <x v="137"/>
    </i>
    <i>
      <x v="142"/>
    </i>
    <i>
      <x v="105"/>
    </i>
    <i>
      <x v="162"/>
    </i>
    <i r="1">
      <x v="52"/>
    </i>
    <i>
      <x v="115"/>
    </i>
    <i>
      <x v="103"/>
    </i>
    <i>
      <x v="11"/>
    </i>
    <i>
      <x v="127"/>
    </i>
    <i>
      <x v="31"/>
    </i>
    <i>
      <x v="95"/>
    </i>
    <i>
      <x v="32"/>
    </i>
    <i>
      <x v="2"/>
    </i>
    <i>
      <x v="33"/>
    </i>
    <i>
      <x v="5"/>
    </i>
    <i>
      <x v="34"/>
    </i>
    <i>
      <x v="89"/>
    </i>
    <i>
      <x v="35"/>
    </i>
    <i>
      <x v="99"/>
    </i>
    <i>
      <x v="36"/>
    </i>
    <i>
      <x v="110"/>
    </i>
    <i>
      <x v="37"/>
    </i>
    <i>
      <x v="19"/>
    </i>
    <i>
      <x v="38"/>
    </i>
    <i>
      <x v="131"/>
    </i>
    <i>
      <x v="39"/>
    </i>
    <i>
      <x v="8"/>
    </i>
    <i>
      <x v="40"/>
    </i>
    <i>
      <x v="87"/>
    </i>
    <i>
      <x v="41"/>
    </i>
    <i>
      <x v="92"/>
    </i>
    <i>
      <x v="42"/>
    </i>
    <i>
      <x v="97"/>
    </i>
    <i>
      <x v="43"/>
    </i>
    <i>
      <x v="101"/>
    </i>
    <i>
      <x v="44"/>
    </i>
    <i>
      <x v="28"/>
    </i>
    <i>
      <x v="45"/>
    </i>
    <i>
      <x v="30"/>
    </i>
    <i>
      <x v="113"/>
    </i>
    <i>
      <x v="47"/>
    </i>
    <i>
      <x v="119"/>
    </i>
    <i>
      <x v="48"/>
    </i>
    <i>
      <x v="125"/>
    </i>
    <i>
      <x v="50"/>
    </i>
    <i>
      <x v="3"/>
    </i>
    <i>
      <x v="51"/>
    </i>
    <i>
      <x v="136"/>
    </i>
    <i>
      <x v="52"/>
    </i>
    <i>
      <x v="27"/>
    </i>
    <i>
      <x v="54"/>
    </i>
    <i>
      <x v="24"/>
    </i>
    <i>
      <x v="55"/>
    </i>
    <i>
      <x v="12"/>
    </i>
    <i>
      <x v="56"/>
    </i>
    <i>
      <x v="88"/>
    </i>
    <i>
      <x v="57"/>
    </i>
    <i>
      <x v="91"/>
    </i>
    <i>
      <x v="58"/>
    </i>
    <i>
      <x v="94"/>
    </i>
    <i>
      <x v="59"/>
    </i>
    <i>
      <x v="96"/>
    </i>
    <i>
      <x v="60"/>
    </i>
    <i>
      <x v="98"/>
    </i>
    <i>
      <x v="61"/>
    </i>
    <i>
      <x v="100"/>
    </i>
    <i>
      <x v="62"/>
    </i>
    <i>
      <x v="102"/>
    </i>
    <i>
      <x v="63"/>
    </i>
    <i>
      <x v="104"/>
    </i>
    <i>
      <x v="64"/>
    </i>
    <i>
      <x v="106"/>
    </i>
    <i>
      <x v="65"/>
    </i>
    <i>
      <x v="111"/>
    </i>
    <i>
      <x v="66"/>
    </i>
    <i>
      <x v="114"/>
    </i>
    <i>
      <x v="67"/>
    </i>
    <i>
      <x v="116"/>
    </i>
    <i>
      <x v="68"/>
    </i>
    <i>
      <x v="25"/>
    </i>
    <i>
      <x v="69"/>
    </i>
    <i>
      <x v="121"/>
    </i>
    <i>
      <x v="70"/>
    </i>
    <i>
      <x v="124"/>
    </i>
    <i>
      <x v="71"/>
    </i>
    <i>
      <x v="126"/>
    </i>
    <i>
      <x v="73"/>
    </i>
    <i>
      <x v="128"/>
    </i>
    <i>
      <x v="15"/>
    </i>
    <i>
      <x v="130"/>
    </i>
    <i>
      <x v="4"/>
    </i>
    <i>
      <x v="29"/>
    </i>
    <i>
      <x v="133"/>
    </i>
    <i>
      <x v="135"/>
    </i>
    <i>
      <x v="77"/>
    </i>
    <i>
      <x v="26"/>
    </i>
    <i>
      <x v="140"/>
    </i>
    <i>
      <x v="139"/>
    </i>
    <i>
      <x v="20"/>
    </i>
    <i>
      <x v="6"/>
    </i>
    <i>
      <x v="78"/>
    </i>
    <i>
      <x v="21"/>
    </i>
    <i>
      <x v="16"/>
    </i>
    <i>
      <x v="7"/>
    </i>
    <i>
      <x v="17"/>
    </i>
    <i>
      <x v="9"/>
    </i>
    <i>
      <x v="18"/>
    </i>
    <i>
      <x v="10"/>
    </i>
    <i>
      <x v="84"/>
    </i>
    <i>
      <x v="155"/>
    </i>
    <i r="1">
      <x v="52"/>
    </i>
    <i>
      <x v="85"/>
    </i>
    <i>
      <x v="23"/>
    </i>
    <i>
      <x v="86"/>
    </i>
    <i>
      <x v="1"/>
    </i>
    <i>
      <x v="14"/>
    </i>
    <i>
      <x v="83"/>
    </i>
    <i>
      <x v="74"/>
    </i>
    <i>
      <x/>
    </i>
    <i>
      <x v="76"/>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45553</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042"/>
  <sheetViews>
    <sheetView tabSelected="1" zoomScale="140" zoomScaleNormal="140" workbookViewId="0">
      <pane ySplit="1" topLeftCell="A20999" activePane="bottomLeft" state="frozen"/>
      <selection pane="bottomLeft" activeCell="E21024" sqref="E21024"/>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10857</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8"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8"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x14ac:dyDescent="0.2">
      <c r="A4462" s="596">
        <v>43152</v>
      </c>
      <c r="B4462" s="221" t="s">
        <v>1399</v>
      </c>
      <c r="C4462" s="222" t="s">
        <v>3144</v>
      </c>
      <c r="D4462" s="803" t="s">
        <v>3240</v>
      </c>
      <c r="E4462" s="246">
        <v>12090</v>
      </c>
      <c r="F4462" s="246"/>
      <c r="G4462" s="246">
        <f t="shared" si="73"/>
        <v>-12090</v>
      </c>
      <c r="H4462" s="120" t="s">
        <v>3090</v>
      </c>
    </row>
    <row r="4463" spans="1:8" ht="15"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x14ac:dyDescent="0.2">
      <c r="A4466" s="596">
        <v>43153</v>
      </c>
      <c r="B4466" s="221" t="s">
        <v>1399</v>
      </c>
      <c r="C4466" s="222" t="s">
        <v>3144</v>
      </c>
      <c r="D4466" s="803" t="s">
        <v>3244</v>
      </c>
      <c r="E4466" s="246">
        <v>2000</v>
      </c>
      <c r="F4466" s="246"/>
      <c r="G4466" s="246">
        <f t="shared" si="73"/>
        <v>-2000</v>
      </c>
      <c r="H4466" s="120" t="s">
        <v>3090</v>
      </c>
    </row>
    <row r="4467" spans="1:8" ht="15" x14ac:dyDescent="0.2">
      <c r="A4467" s="596">
        <v>43153</v>
      </c>
      <c r="B4467" s="221" t="s">
        <v>40</v>
      </c>
      <c r="C4467" s="222" t="s">
        <v>3144</v>
      </c>
      <c r="D4467" s="803" t="s">
        <v>3245</v>
      </c>
      <c r="E4467" s="246">
        <v>7835</v>
      </c>
      <c r="F4467" s="246"/>
      <c r="G4467" s="246">
        <f t="shared" si="73"/>
        <v>-7835</v>
      </c>
      <c r="H4467" s="120" t="s">
        <v>3090</v>
      </c>
    </row>
    <row r="4468" spans="1:8" ht="15"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x14ac:dyDescent="0.2">
      <c r="A4540" s="596">
        <v>43160</v>
      </c>
      <c r="B4540" s="62" t="s">
        <v>2786</v>
      </c>
      <c r="C4540" s="62" t="s">
        <v>793</v>
      </c>
      <c r="D4540" s="805" t="s">
        <v>3069</v>
      </c>
      <c r="E4540" s="125">
        <v>9289.7142857142862</v>
      </c>
      <c r="F4540" s="125"/>
      <c r="G4540" s="125">
        <f t="shared" si="74"/>
        <v>-9289.7142857142862</v>
      </c>
      <c r="H4540" s="120" t="s">
        <v>3205</v>
      </c>
    </row>
    <row r="4541" spans="1:8" ht="15"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9084</v>
      </c>
      <c r="E6955" s="91"/>
      <c r="F6955" s="91">
        <v>600000</v>
      </c>
      <c r="G6955" s="91">
        <f t="shared" ref="G6955:G7018" si="114">F6955-E6955</f>
        <v>600000</v>
      </c>
      <c r="H6955" s="260" t="s">
        <v>4485</v>
      </c>
    </row>
    <row r="6956" spans="1:9" ht="15" x14ac:dyDescent="0.2">
      <c r="A6956" s="598">
        <v>43509</v>
      </c>
      <c r="B6956" s="90" t="s">
        <v>40</v>
      </c>
      <c r="C6956" s="90" t="s">
        <v>558</v>
      </c>
      <c r="D6956" s="814" t="s">
        <v>9084</v>
      </c>
      <c r="E6956" s="91"/>
      <c r="F6956" s="91">
        <v>600000</v>
      </c>
      <c r="G6956" s="91">
        <f t="shared" si="114"/>
        <v>600000</v>
      </c>
      <c r="H6956" s="260" t="s">
        <v>4485</v>
      </c>
    </row>
    <row r="6957" spans="1:9" ht="15" x14ac:dyDescent="0.2">
      <c r="A6957" s="598">
        <v>43509</v>
      </c>
      <c r="B6957" s="90" t="s">
        <v>40</v>
      </c>
      <c r="C6957" s="90" t="s">
        <v>558</v>
      </c>
      <c r="D6957" s="814" t="s">
        <v>9084</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9085</v>
      </c>
      <c r="E6959" s="91"/>
      <c r="F6959" s="91">
        <v>1745000</v>
      </c>
      <c r="G6959" s="91">
        <f t="shared" si="114"/>
        <v>1745000</v>
      </c>
      <c r="H6959" s="260" t="s">
        <v>4485</v>
      </c>
    </row>
    <row r="6960" spans="1:9" ht="15" x14ac:dyDescent="0.2">
      <c r="A6960" s="598">
        <v>43509</v>
      </c>
      <c r="B6960" s="90" t="s">
        <v>2651</v>
      </c>
      <c r="C6960" s="90" t="s">
        <v>558</v>
      </c>
      <c r="D6960" s="799" t="s">
        <v>9086</v>
      </c>
      <c r="E6960" s="91"/>
      <c r="F6960" s="91">
        <v>1490500</v>
      </c>
      <c r="G6960" s="91">
        <f t="shared" si="114"/>
        <v>1490500</v>
      </c>
      <c r="H6960" s="260" t="s">
        <v>4485</v>
      </c>
    </row>
    <row r="6961" spans="1:8" ht="15" x14ac:dyDescent="0.2">
      <c r="A6961" s="598">
        <v>43509</v>
      </c>
      <c r="B6961" s="90" t="s">
        <v>2651</v>
      </c>
      <c r="C6961" s="90" t="s">
        <v>558</v>
      </c>
      <c r="D6961" s="799" t="s">
        <v>9087</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9088</v>
      </c>
      <c r="E7160" s="91"/>
      <c r="F7160" s="91">
        <v>300000</v>
      </c>
      <c r="G7160" s="91">
        <f t="shared" si="117"/>
        <v>300000</v>
      </c>
      <c r="H7160" s="260" t="s">
        <v>4649</v>
      </c>
    </row>
    <row r="7161" spans="1:9" ht="24" x14ac:dyDescent="0.2">
      <c r="A7161" s="598">
        <v>43540</v>
      </c>
      <c r="B7161" s="90" t="s">
        <v>3621</v>
      </c>
      <c r="C7161" s="90" t="s">
        <v>558</v>
      </c>
      <c r="D7161" s="796" t="s">
        <v>9089</v>
      </c>
      <c r="E7161" s="91"/>
      <c r="F7161" s="91">
        <v>300000</v>
      </c>
      <c r="G7161" s="91">
        <f t="shared" si="117"/>
        <v>300000</v>
      </c>
      <c r="H7161" s="260" t="s">
        <v>4649</v>
      </c>
    </row>
    <row r="7162" spans="1:9" ht="24" x14ac:dyDescent="0.2">
      <c r="A7162" s="598">
        <v>43540</v>
      </c>
      <c r="B7162" s="90" t="s">
        <v>3621</v>
      </c>
      <c r="C7162" s="90" t="s">
        <v>558</v>
      </c>
      <c r="D7162" s="796" t="s">
        <v>9090</v>
      </c>
      <c r="E7162" s="91"/>
      <c r="F7162" s="91">
        <v>800000</v>
      </c>
      <c r="G7162" s="91">
        <f t="shared" si="117"/>
        <v>800000</v>
      </c>
      <c r="H7162" s="260" t="s">
        <v>4649</v>
      </c>
    </row>
    <row r="7163" spans="1:9" ht="15" x14ac:dyDescent="0.2">
      <c r="A7163" s="598">
        <v>43540</v>
      </c>
      <c r="B7163" s="90" t="s">
        <v>3621</v>
      </c>
      <c r="C7163" s="90" t="s">
        <v>558</v>
      </c>
      <c r="D7163" s="799"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9092</v>
      </c>
      <c r="E7349" s="338"/>
      <c r="F7349" s="338">
        <v>300000</v>
      </c>
      <c r="G7349" s="91">
        <f t="shared" si="120"/>
        <v>300000</v>
      </c>
      <c r="H7349" s="260" t="s">
        <v>4760</v>
      </c>
    </row>
    <row r="7350" spans="1:9" ht="24" x14ac:dyDescent="0.2">
      <c r="A7350" s="616">
        <v>43561</v>
      </c>
      <c r="B7350" s="337" t="s">
        <v>1399</v>
      </c>
      <c r="C7350" s="337" t="s">
        <v>558</v>
      </c>
      <c r="D7350" s="796" t="s">
        <v>9092</v>
      </c>
      <c r="E7350" s="338"/>
      <c r="F7350" s="338">
        <v>300000</v>
      </c>
      <c r="G7350" s="91">
        <f t="shared" si="120"/>
        <v>300000</v>
      </c>
      <c r="H7350" s="260" t="s">
        <v>4760</v>
      </c>
    </row>
    <row r="7351" spans="1:9" ht="24" x14ac:dyDescent="0.2">
      <c r="A7351" s="616">
        <v>43561</v>
      </c>
      <c r="B7351" s="337" t="s">
        <v>1399</v>
      </c>
      <c r="C7351" s="337" t="s">
        <v>558</v>
      </c>
      <c r="D7351" s="796" t="s">
        <v>9092</v>
      </c>
      <c r="E7351" s="338"/>
      <c r="F7351" s="338">
        <v>300000</v>
      </c>
      <c r="G7351" s="91">
        <f t="shared" si="120"/>
        <v>300000</v>
      </c>
      <c r="H7351" s="260" t="s">
        <v>4760</v>
      </c>
    </row>
    <row r="7352" spans="1:9" ht="15" x14ac:dyDescent="0.2">
      <c r="A7352" s="616">
        <v>43561</v>
      </c>
      <c r="B7352" s="337" t="s">
        <v>1399</v>
      </c>
      <c r="C7352" s="337" t="s">
        <v>558</v>
      </c>
      <c r="D7352" s="799" t="s">
        <v>9093</v>
      </c>
      <c r="E7352" s="338"/>
      <c r="F7352" s="338">
        <v>300000</v>
      </c>
      <c r="G7352" s="91">
        <f t="shared" si="120"/>
        <v>300000</v>
      </c>
      <c r="H7352" s="260" t="s">
        <v>4760</v>
      </c>
    </row>
    <row r="7353" spans="1:9" ht="24" x14ac:dyDescent="0.2">
      <c r="A7353" s="616">
        <v>43561</v>
      </c>
      <c r="B7353" s="337" t="s">
        <v>1399</v>
      </c>
      <c r="C7353" s="337" t="s">
        <v>558</v>
      </c>
      <c r="D7353" s="796" t="s">
        <v>9094</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9095</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9096</v>
      </c>
      <c r="E7578" s="91"/>
      <c r="F7578" s="91">
        <v>1200000</v>
      </c>
      <c r="G7578" s="91">
        <f t="shared" si="123"/>
        <v>1200000</v>
      </c>
      <c r="H7578" s="260" t="s">
        <v>4854</v>
      </c>
    </row>
    <row r="7579" spans="1:8" ht="15" x14ac:dyDescent="0.2">
      <c r="A7579" s="598">
        <v>43605</v>
      </c>
      <c r="B7579" s="90" t="s">
        <v>2651</v>
      </c>
      <c r="C7579" s="90" t="s">
        <v>558</v>
      </c>
      <c r="D7579" s="799" t="s">
        <v>9096</v>
      </c>
      <c r="E7579" s="91"/>
      <c r="F7579" s="91">
        <v>1465500</v>
      </c>
      <c r="G7579" s="91">
        <f t="shared" si="123"/>
        <v>1465500</v>
      </c>
      <c r="H7579" s="260" t="s">
        <v>4854</v>
      </c>
    </row>
    <row r="7580" spans="1:8" ht="15" x14ac:dyDescent="0.2">
      <c r="A7580" s="598">
        <v>43605</v>
      </c>
      <c r="B7580" s="90" t="s">
        <v>2651</v>
      </c>
      <c r="C7580" s="90" t="s">
        <v>558</v>
      </c>
      <c r="D7580" s="799" t="s">
        <v>9097</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9098</v>
      </c>
      <c r="E7583" s="91"/>
      <c r="F7583" s="91">
        <v>500000</v>
      </c>
      <c r="G7583" s="91">
        <f t="shared" si="123"/>
        <v>500000</v>
      </c>
      <c r="H7583" s="260" t="s">
        <v>4854</v>
      </c>
    </row>
    <row r="7584" spans="1:8" ht="15" x14ac:dyDescent="0.2">
      <c r="A7584" s="598">
        <v>43614</v>
      </c>
      <c r="B7584" s="90" t="s">
        <v>1399</v>
      </c>
      <c r="C7584" s="90" t="s">
        <v>558</v>
      </c>
      <c r="D7584" s="799" t="s">
        <v>9099</v>
      </c>
      <c r="E7584" s="91"/>
      <c r="F7584" s="91">
        <v>300000</v>
      </c>
      <c r="G7584" s="91">
        <f t="shared" si="123"/>
        <v>300000</v>
      </c>
      <c r="H7584" s="260" t="s">
        <v>4854</v>
      </c>
    </row>
    <row r="7585" spans="1:8" ht="15" customHeight="1" x14ac:dyDescent="0.2">
      <c r="A7585" s="598">
        <v>43614</v>
      </c>
      <c r="B7585" s="90" t="s">
        <v>1399</v>
      </c>
      <c r="C7585" s="90" t="s">
        <v>558</v>
      </c>
      <c r="D7585" s="799" t="s">
        <v>9100</v>
      </c>
      <c r="E7585" s="91"/>
      <c r="F7585" s="91">
        <v>275885</v>
      </c>
      <c r="G7585" s="91">
        <f t="shared" si="123"/>
        <v>275885</v>
      </c>
      <c r="H7585" s="260" t="s">
        <v>4854</v>
      </c>
    </row>
    <row r="7586" spans="1:8" ht="15" x14ac:dyDescent="0.2">
      <c r="A7586" s="598">
        <v>43614</v>
      </c>
      <c r="B7586" s="90" t="s">
        <v>1399</v>
      </c>
      <c r="C7586" s="90" t="s">
        <v>558</v>
      </c>
      <c r="D7586" s="799"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x14ac:dyDescent="0.2">
      <c r="A7696" s="596">
        <v>43648</v>
      </c>
      <c r="B7696" s="40" t="s">
        <v>5051</v>
      </c>
      <c r="C7696" s="40" t="s">
        <v>3144</v>
      </c>
      <c r="D7696" s="785" t="s">
        <v>5133</v>
      </c>
      <c r="E7696" s="57">
        <v>14733</v>
      </c>
      <c r="F7696" s="57"/>
      <c r="G7696" s="57">
        <f t="shared" si="125"/>
        <v>-14733</v>
      </c>
      <c r="H7696" s="120" t="s">
        <v>5066</v>
      </c>
    </row>
    <row r="7697" spans="1:8" ht="15" x14ac:dyDescent="0.2">
      <c r="A7697" s="596">
        <v>43648</v>
      </c>
      <c r="B7697" s="40" t="s">
        <v>6514</v>
      </c>
      <c r="C7697" s="40" t="s">
        <v>3144</v>
      </c>
      <c r="D7697" s="785" t="s">
        <v>5134</v>
      </c>
      <c r="E7697" s="57">
        <v>1500</v>
      </c>
      <c r="F7697" s="57"/>
      <c r="G7697" s="57">
        <f t="shared" si="125"/>
        <v>-1500</v>
      </c>
      <c r="H7697" s="120" t="s">
        <v>5066</v>
      </c>
    </row>
    <row r="7698" spans="1:8" ht="15" x14ac:dyDescent="0.2">
      <c r="A7698" s="596">
        <v>43648</v>
      </c>
      <c r="B7698" s="40" t="s">
        <v>5051</v>
      </c>
      <c r="C7698" s="40" t="s">
        <v>3144</v>
      </c>
      <c r="D7698" s="785" t="s">
        <v>391</v>
      </c>
      <c r="E7698" s="57">
        <v>356</v>
      </c>
      <c r="F7698" s="57"/>
      <c r="G7698" s="57">
        <f t="shared" si="125"/>
        <v>-356</v>
      </c>
      <c r="H7698" s="120" t="s">
        <v>5066</v>
      </c>
    </row>
    <row r="7699" spans="1:8" ht="15" x14ac:dyDescent="0.2">
      <c r="A7699" s="596">
        <v>43648</v>
      </c>
      <c r="B7699" s="40" t="s">
        <v>1399</v>
      </c>
      <c r="C7699" s="40" t="s">
        <v>3144</v>
      </c>
      <c r="D7699" s="785" t="s">
        <v>5135</v>
      </c>
      <c r="E7699" s="57">
        <v>27336</v>
      </c>
      <c r="F7699" s="57"/>
      <c r="G7699" s="57">
        <f t="shared" si="125"/>
        <v>-27336</v>
      </c>
      <c r="H7699" s="120" t="s">
        <v>5066</v>
      </c>
    </row>
    <row r="7700" spans="1:8" ht="15" x14ac:dyDescent="0.2">
      <c r="A7700" s="596">
        <v>43649</v>
      </c>
      <c r="B7700" s="40" t="s">
        <v>1399</v>
      </c>
      <c r="C7700" s="40" t="s">
        <v>3144</v>
      </c>
      <c r="D7700" s="785" t="s">
        <v>5136</v>
      </c>
      <c r="E7700" s="57">
        <v>53382</v>
      </c>
      <c r="F7700" s="57"/>
      <c r="G7700" s="57">
        <f t="shared" si="125"/>
        <v>-53382</v>
      </c>
      <c r="H7700" s="120" t="s">
        <v>5066</v>
      </c>
    </row>
    <row r="7701" spans="1:8" ht="15" x14ac:dyDescent="0.2">
      <c r="A7701" s="596">
        <v>43649</v>
      </c>
      <c r="B7701" s="40" t="s">
        <v>2651</v>
      </c>
      <c r="C7701" s="40" t="s">
        <v>3144</v>
      </c>
      <c r="D7701" s="785" t="s">
        <v>5137</v>
      </c>
      <c r="E7701" s="57">
        <v>14010</v>
      </c>
      <c r="F7701" s="57"/>
      <c r="G7701" s="57">
        <f t="shared" si="125"/>
        <v>-14010</v>
      </c>
      <c r="H7701" s="120" t="s">
        <v>5066</v>
      </c>
    </row>
    <row r="7702" spans="1:8" ht="15" x14ac:dyDescent="0.2">
      <c r="A7702" s="596">
        <v>43649</v>
      </c>
      <c r="B7702" s="40" t="s">
        <v>5051</v>
      </c>
      <c r="C7702" s="40" t="s">
        <v>2189</v>
      </c>
      <c r="D7702" s="785" t="s">
        <v>3368</v>
      </c>
      <c r="E7702" s="57">
        <v>1800</v>
      </c>
      <c r="F7702" s="57"/>
      <c r="G7702" s="57">
        <f t="shared" si="125"/>
        <v>-1800</v>
      </c>
      <c r="H7702" s="120" t="s">
        <v>5066</v>
      </c>
    </row>
    <row r="7703" spans="1:8" ht="15" x14ac:dyDescent="0.2">
      <c r="A7703" s="596">
        <v>43649</v>
      </c>
      <c r="B7703" s="40" t="s">
        <v>5051</v>
      </c>
      <c r="C7703" s="40" t="s">
        <v>3144</v>
      </c>
      <c r="D7703" s="785" t="s">
        <v>391</v>
      </c>
      <c r="E7703" s="57">
        <v>1050</v>
      </c>
      <c r="F7703" s="57"/>
      <c r="G7703" s="57">
        <f t="shared" si="125"/>
        <v>-1050</v>
      </c>
      <c r="H7703" s="120" t="s">
        <v>5066</v>
      </c>
    </row>
    <row r="7704" spans="1:8" ht="15" x14ac:dyDescent="0.2">
      <c r="A7704" s="596">
        <v>43649</v>
      </c>
      <c r="B7704" s="40" t="s">
        <v>2651</v>
      </c>
      <c r="C7704" s="40" t="s">
        <v>3144</v>
      </c>
      <c r="D7704" s="785" t="s">
        <v>5138</v>
      </c>
      <c r="E7704" s="57">
        <v>18730</v>
      </c>
      <c r="F7704" s="57"/>
      <c r="G7704" s="57">
        <f t="shared" si="125"/>
        <v>-18730</v>
      </c>
      <c r="H7704" s="120" t="s">
        <v>5066</v>
      </c>
    </row>
    <row r="7705" spans="1:8" ht="15" x14ac:dyDescent="0.2">
      <c r="A7705" s="596">
        <v>43650</v>
      </c>
      <c r="B7705" s="40" t="s">
        <v>2651</v>
      </c>
      <c r="C7705" s="40" t="s">
        <v>3144</v>
      </c>
      <c r="D7705" s="785" t="s">
        <v>5139</v>
      </c>
      <c r="E7705" s="57">
        <v>9100</v>
      </c>
      <c r="F7705" s="57"/>
      <c r="G7705" s="57">
        <f t="shared" si="125"/>
        <v>-9100</v>
      </c>
      <c r="H7705" s="120" t="s">
        <v>5066</v>
      </c>
    </row>
    <row r="7706" spans="1:8" ht="15" x14ac:dyDescent="0.2">
      <c r="A7706" s="596">
        <v>43650</v>
      </c>
      <c r="B7706" s="40" t="s">
        <v>2932</v>
      </c>
      <c r="C7706" s="40" t="s">
        <v>3144</v>
      </c>
      <c r="D7706" s="785" t="s">
        <v>4227</v>
      </c>
      <c r="E7706" s="57">
        <f>6440-E7707</f>
        <v>5540</v>
      </c>
      <c r="F7706" s="57"/>
      <c r="G7706" s="57">
        <f t="shared" si="125"/>
        <v>-5540</v>
      </c>
      <c r="H7706" s="120" t="s">
        <v>5066</v>
      </c>
    </row>
    <row r="7707" spans="1:8" ht="15" x14ac:dyDescent="0.2">
      <c r="A7707" s="596">
        <v>43650</v>
      </c>
      <c r="B7707" s="40" t="s">
        <v>5051</v>
      </c>
      <c r="C7707" s="40" t="s">
        <v>3144</v>
      </c>
      <c r="D7707" s="785" t="s">
        <v>4227</v>
      </c>
      <c r="E7707" s="57">
        <v>900</v>
      </c>
      <c r="F7707" s="57"/>
      <c r="G7707" s="57">
        <f t="shared" si="125"/>
        <v>-900</v>
      </c>
      <c r="H7707" s="120" t="s">
        <v>5066</v>
      </c>
    </row>
    <row r="7708" spans="1:8" ht="15" x14ac:dyDescent="0.2">
      <c r="A7708" s="596">
        <v>43651</v>
      </c>
      <c r="B7708" s="40" t="s">
        <v>5051</v>
      </c>
      <c r="C7708" s="40" t="s">
        <v>3144</v>
      </c>
      <c r="D7708" s="785" t="s">
        <v>5140</v>
      </c>
      <c r="E7708" s="57">
        <v>19000</v>
      </c>
      <c r="F7708" s="57"/>
      <c r="G7708" s="57">
        <f t="shared" si="125"/>
        <v>-19000</v>
      </c>
      <c r="H7708" s="120" t="s">
        <v>5066</v>
      </c>
    </row>
    <row r="7709" spans="1:8" ht="15" x14ac:dyDescent="0.2">
      <c r="A7709" s="596">
        <v>43651</v>
      </c>
      <c r="B7709" s="40" t="s">
        <v>2932</v>
      </c>
      <c r="C7709" s="40" t="s">
        <v>3144</v>
      </c>
      <c r="D7709" s="785" t="s">
        <v>4227</v>
      </c>
      <c r="E7709" s="57">
        <v>2090</v>
      </c>
      <c r="F7709" s="57"/>
      <c r="G7709" s="57">
        <f t="shared" si="125"/>
        <v>-2090</v>
      </c>
      <c r="H7709" s="120" t="s">
        <v>5066</v>
      </c>
    </row>
    <row r="7710" spans="1:8" ht="15" x14ac:dyDescent="0.2">
      <c r="A7710" s="596">
        <v>43651</v>
      </c>
      <c r="B7710" s="40" t="s">
        <v>25</v>
      </c>
      <c r="C7710" s="40" t="s">
        <v>2427</v>
      </c>
      <c r="D7710" s="785" t="s">
        <v>5141</v>
      </c>
      <c r="E7710" s="57">
        <v>38917</v>
      </c>
      <c r="F7710" s="57"/>
      <c r="G7710" s="57">
        <f t="shared" si="125"/>
        <v>-38917</v>
      </c>
      <c r="H7710" s="120" t="s">
        <v>5066</v>
      </c>
    </row>
    <row r="7711" spans="1:8" ht="15" x14ac:dyDescent="0.2">
      <c r="A7711" s="596">
        <v>43654</v>
      </c>
      <c r="B7711" s="40" t="s">
        <v>4552</v>
      </c>
      <c r="C7711" s="40" t="s">
        <v>170</v>
      </c>
      <c r="D7711" s="785" t="s">
        <v>5201</v>
      </c>
      <c r="E7711" s="57">
        <v>16000</v>
      </c>
      <c r="F7711" s="57"/>
      <c r="G7711" s="57">
        <f t="shared" si="125"/>
        <v>-16000</v>
      </c>
      <c r="H7711" s="120" t="s">
        <v>5066</v>
      </c>
    </row>
    <row r="7712" spans="1:8" ht="15" x14ac:dyDescent="0.2">
      <c r="A7712" s="596">
        <v>43654</v>
      </c>
      <c r="B7712" s="40" t="s">
        <v>5051</v>
      </c>
      <c r="C7712" s="40" t="s">
        <v>3144</v>
      </c>
      <c r="D7712" s="785" t="s">
        <v>391</v>
      </c>
      <c r="E7712" s="57">
        <v>1275</v>
      </c>
      <c r="F7712" s="57"/>
      <c r="G7712" s="57">
        <f t="shared" si="125"/>
        <v>-1275</v>
      </c>
      <c r="H7712" s="120" t="s">
        <v>5066</v>
      </c>
    </row>
    <row r="7713" spans="1:8" ht="15" x14ac:dyDescent="0.2">
      <c r="A7713" s="596">
        <v>43654</v>
      </c>
      <c r="B7713" s="40" t="s">
        <v>2932</v>
      </c>
      <c r="C7713" s="40" t="s">
        <v>1494</v>
      </c>
      <c r="D7713" s="785" t="s">
        <v>369</v>
      </c>
      <c r="E7713" s="57">
        <v>2080</v>
      </c>
      <c r="F7713" s="57"/>
      <c r="G7713" s="57">
        <f t="shared" si="125"/>
        <v>-2080</v>
      </c>
      <c r="H7713" s="120" t="s">
        <v>5066</v>
      </c>
    </row>
    <row r="7714" spans="1:8" ht="15" x14ac:dyDescent="0.2">
      <c r="A7714" s="596">
        <v>43654</v>
      </c>
      <c r="B7714" s="40" t="s">
        <v>5051</v>
      </c>
      <c r="C7714" s="40" t="s">
        <v>3144</v>
      </c>
      <c r="D7714" s="785" t="s">
        <v>5142</v>
      </c>
      <c r="E7714" s="57">
        <v>15200</v>
      </c>
      <c r="F7714" s="57"/>
      <c r="G7714" s="57">
        <f t="shared" si="125"/>
        <v>-15200</v>
      </c>
      <c r="H7714" s="120" t="s">
        <v>5066</v>
      </c>
    </row>
    <row r="7715" spans="1:8" ht="15" x14ac:dyDescent="0.2">
      <c r="A7715" s="596">
        <v>43654</v>
      </c>
      <c r="B7715" s="40" t="s">
        <v>5051</v>
      </c>
      <c r="C7715" s="40" t="s">
        <v>3144</v>
      </c>
      <c r="D7715" s="785" t="s">
        <v>5143</v>
      </c>
      <c r="E7715" s="57">
        <v>10036</v>
      </c>
      <c r="F7715" s="57"/>
      <c r="G7715" s="57">
        <f t="shared" si="125"/>
        <v>-10036</v>
      </c>
      <c r="H7715" s="120" t="s">
        <v>5066</v>
      </c>
    </row>
    <row r="7716" spans="1:8" ht="15" x14ac:dyDescent="0.2">
      <c r="A7716" s="596">
        <v>43654</v>
      </c>
      <c r="B7716" s="40" t="s">
        <v>5051</v>
      </c>
      <c r="C7716" s="40" t="s">
        <v>3144</v>
      </c>
      <c r="D7716" s="785" t="s">
        <v>5144</v>
      </c>
      <c r="E7716" s="57">
        <f>1275+750+1000+800+300+500+150+200</f>
        <v>4975</v>
      </c>
      <c r="F7716" s="57"/>
      <c r="G7716" s="57">
        <f t="shared" si="125"/>
        <v>-4975</v>
      </c>
      <c r="H7716" s="120" t="s">
        <v>5066</v>
      </c>
    </row>
    <row r="7717" spans="1:8" ht="15" x14ac:dyDescent="0.2">
      <c r="A7717" s="596">
        <v>43656</v>
      </c>
      <c r="B7717" s="40" t="s">
        <v>1399</v>
      </c>
      <c r="C7717" s="40" t="s">
        <v>3144</v>
      </c>
      <c r="D7717" s="785" t="s">
        <v>4227</v>
      </c>
      <c r="E7717" s="57">
        <v>1875</v>
      </c>
      <c r="F7717" s="57"/>
      <c r="G7717" s="57">
        <f t="shared" si="125"/>
        <v>-1875</v>
      </c>
      <c r="H7717" s="120" t="s">
        <v>5066</v>
      </c>
    </row>
    <row r="7718" spans="1:8" ht="15" x14ac:dyDescent="0.2">
      <c r="A7718" s="596">
        <v>43656</v>
      </c>
      <c r="B7718" s="40" t="s">
        <v>2932</v>
      </c>
      <c r="C7718" s="40" t="s">
        <v>3144</v>
      </c>
      <c r="D7718" s="785" t="s">
        <v>4227</v>
      </c>
      <c r="E7718" s="57">
        <v>1010</v>
      </c>
      <c r="F7718" s="57"/>
      <c r="G7718" s="57">
        <f t="shared" si="125"/>
        <v>-1010</v>
      </c>
      <c r="H7718" s="120" t="s">
        <v>5066</v>
      </c>
    </row>
    <row r="7719" spans="1:8" ht="15" x14ac:dyDescent="0.2">
      <c r="A7719" s="596">
        <v>43656</v>
      </c>
      <c r="B7719" s="40" t="s">
        <v>2651</v>
      </c>
      <c r="C7719" s="40" t="s">
        <v>3144</v>
      </c>
      <c r="D7719" s="785" t="s">
        <v>4227</v>
      </c>
      <c r="E7719" s="57">
        <v>4200</v>
      </c>
      <c r="F7719" s="57"/>
      <c r="G7719" s="57">
        <f t="shared" si="125"/>
        <v>-4200</v>
      </c>
      <c r="H7719" s="120" t="s">
        <v>5066</v>
      </c>
    </row>
    <row r="7720" spans="1:8" ht="15" x14ac:dyDescent="0.2">
      <c r="A7720" s="596">
        <v>43656</v>
      </c>
      <c r="B7720" s="40" t="s">
        <v>5051</v>
      </c>
      <c r="C7720" s="40" t="s">
        <v>3144</v>
      </c>
      <c r="D7720" s="785" t="s">
        <v>5145</v>
      </c>
      <c r="E7720" s="57">
        <v>16000</v>
      </c>
      <c r="F7720" s="57"/>
      <c r="G7720" s="57">
        <f t="shared" si="125"/>
        <v>-16000</v>
      </c>
      <c r="H7720" s="120" t="s">
        <v>5066</v>
      </c>
    </row>
    <row r="7721" spans="1:8" ht="15"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9102</v>
      </c>
      <c r="E7843" s="91"/>
      <c r="F7843" s="91">
        <v>1350000</v>
      </c>
      <c r="G7843" s="91">
        <f t="shared" si="127"/>
        <v>1350000</v>
      </c>
      <c r="H7843" s="260" t="s">
        <v>5066</v>
      </c>
    </row>
    <row r="7844" spans="1:8" ht="24" x14ac:dyDescent="0.2">
      <c r="A7844" s="598">
        <v>43669</v>
      </c>
      <c r="B7844" s="90" t="s">
        <v>4720</v>
      </c>
      <c r="C7844" s="90" t="s">
        <v>558</v>
      </c>
      <c r="D7844" s="796" t="s">
        <v>9103</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9104</v>
      </c>
      <c r="E8129" s="91"/>
      <c r="F8129" s="91">
        <v>852222</v>
      </c>
      <c r="G8129" s="91">
        <f t="shared" si="132"/>
        <v>852222</v>
      </c>
      <c r="H8129" s="260" t="s">
        <v>5265</v>
      </c>
    </row>
    <row r="8130" spans="1:8" ht="24" x14ac:dyDescent="0.2">
      <c r="A8130" s="598">
        <v>43711</v>
      </c>
      <c r="B8130" s="90" t="s">
        <v>1399</v>
      </c>
      <c r="C8130" s="90" t="s">
        <v>558</v>
      </c>
      <c r="D8130" s="796" t="s">
        <v>9105</v>
      </c>
      <c r="E8130" s="91"/>
      <c r="F8130" s="91">
        <v>850000</v>
      </c>
      <c r="G8130" s="91">
        <f t="shared" si="132"/>
        <v>850000</v>
      </c>
      <c r="H8130" s="260" t="s">
        <v>5265</v>
      </c>
    </row>
    <row r="8131" spans="1:8" ht="24" x14ac:dyDescent="0.2">
      <c r="A8131" s="598">
        <v>43713</v>
      </c>
      <c r="B8131" s="90" t="s">
        <v>2651</v>
      </c>
      <c r="C8131" s="90" t="s">
        <v>558</v>
      </c>
      <c r="D8131" s="796" t="s">
        <v>9106</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9107</v>
      </c>
      <c r="E8135" s="91"/>
      <c r="F8135" s="91">
        <v>250000</v>
      </c>
      <c r="G8135" s="91">
        <f t="shared" si="132"/>
        <v>250000</v>
      </c>
      <c r="H8135" s="260" t="s">
        <v>5265</v>
      </c>
    </row>
    <row r="8136" spans="1:8" ht="15" x14ac:dyDescent="0.2">
      <c r="A8136" s="598">
        <v>43728</v>
      </c>
      <c r="B8136" s="90" t="s">
        <v>5226</v>
      </c>
      <c r="C8136" s="90" t="s">
        <v>558</v>
      </c>
      <c r="D8136" s="799" t="s">
        <v>9108</v>
      </c>
      <c r="E8136" s="91"/>
      <c r="F8136" s="91">
        <v>250000</v>
      </c>
      <c r="G8136" s="91">
        <f t="shared" si="132"/>
        <v>250000</v>
      </c>
      <c r="H8136" s="260" t="s">
        <v>5265</v>
      </c>
    </row>
    <row r="8137" spans="1:8" ht="15" x14ac:dyDescent="0.2">
      <c r="A8137" s="598">
        <v>43728</v>
      </c>
      <c r="B8137" s="90" t="s">
        <v>5226</v>
      </c>
      <c r="C8137" s="90" t="s">
        <v>558</v>
      </c>
      <c r="D8137" s="799" t="s">
        <v>9108</v>
      </c>
      <c r="E8137" s="91"/>
      <c r="F8137" s="91">
        <v>250000</v>
      </c>
      <c r="G8137" s="91">
        <f t="shared" si="132"/>
        <v>250000</v>
      </c>
      <c r="H8137" s="260" t="s">
        <v>5265</v>
      </c>
    </row>
    <row r="8138" spans="1:8" ht="15" x14ac:dyDescent="0.2">
      <c r="A8138" s="598">
        <v>43728</v>
      </c>
      <c r="B8138" s="90" t="s">
        <v>5226</v>
      </c>
      <c r="C8138" s="90" t="s">
        <v>558</v>
      </c>
      <c r="D8138" s="799" t="s">
        <v>9108</v>
      </c>
      <c r="E8138" s="91"/>
      <c r="F8138" s="91">
        <v>250000</v>
      </c>
      <c r="G8138" s="91">
        <f t="shared" si="132"/>
        <v>250000</v>
      </c>
      <c r="H8138" s="260" t="s">
        <v>5265</v>
      </c>
    </row>
    <row r="8139" spans="1:8" ht="15" x14ac:dyDescent="0.2">
      <c r="A8139" s="598">
        <v>43728</v>
      </c>
      <c r="B8139" s="90" t="s">
        <v>5051</v>
      </c>
      <c r="C8139" s="90" t="s">
        <v>558</v>
      </c>
      <c r="D8139" s="799" t="s">
        <v>9109</v>
      </c>
      <c r="E8139" s="91"/>
      <c r="F8139" s="91">
        <v>219591</v>
      </c>
      <c r="G8139" s="91">
        <f t="shared" si="132"/>
        <v>219591</v>
      </c>
      <c r="H8139" s="260" t="s">
        <v>5265</v>
      </c>
    </row>
    <row r="8140" spans="1:8" ht="24" x14ac:dyDescent="0.2">
      <c r="A8140" s="598">
        <v>43728</v>
      </c>
      <c r="B8140" s="90" t="s">
        <v>5051</v>
      </c>
      <c r="C8140" s="90" t="s">
        <v>558</v>
      </c>
      <c r="D8140" s="796" t="s">
        <v>9110</v>
      </c>
      <c r="E8140" s="91"/>
      <c r="F8140" s="91">
        <v>2281500</v>
      </c>
      <c r="G8140" s="91">
        <f t="shared" si="132"/>
        <v>2281500</v>
      </c>
      <c r="H8140" s="260" t="s">
        <v>5265</v>
      </c>
    </row>
    <row r="8141" spans="1:8" ht="24" x14ac:dyDescent="0.2">
      <c r="A8141" s="598">
        <v>43728</v>
      </c>
      <c r="B8141" s="90" t="s">
        <v>5051</v>
      </c>
      <c r="C8141" s="90" t="s">
        <v>558</v>
      </c>
      <c r="D8141" s="796" t="s">
        <v>9111</v>
      </c>
      <c r="E8141" s="91"/>
      <c r="F8141" s="91">
        <v>180000</v>
      </c>
      <c r="G8141" s="91">
        <f t="shared" si="132"/>
        <v>180000</v>
      </c>
      <c r="H8141" s="260" t="s">
        <v>5265</v>
      </c>
    </row>
    <row r="8142" spans="1:8" ht="24" x14ac:dyDescent="0.2">
      <c r="A8142" s="598">
        <v>43733</v>
      </c>
      <c r="B8142" s="90" t="s">
        <v>4720</v>
      </c>
      <c r="C8142" s="90" t="s">
        <v>558</v>
      </c>
      <c r="D8142" s="796" t="s">
        <v>9112</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9113</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9114</v>
      </c>
      <c r="E8421" s="91"/>
      <c r="F8421" s="91">
        <v>400000</v>
      </c>
      <c r="G8421" s="91">
        <f t="shared" si="136"/>
        <v>400000</v>
      </c>
      <c r="H8421" s="260" t="s">
        <v>5466</v>
      </c>
    </row>
    <row r="8422" spans="1:9" ht="24" customHeight="1" x14ac:dyDescent="0.2">
      <c r="A8422" s="598">
        <v>43775</v>
      </c>
      <c r="B8422" s="90" t="s">
        <v>1399</v>
      </c>
      <c r="C8422" s="90" t="s">
        <v>558</v>
      </c>
      <c r="D8422" s="796" t="s">
        <v>9115</v>
      </c>
      <c r="E8422" s="91"/>
      <c r="F8422" s="91">
        <v>500000</v>
      </c>
      <c r="G8422" s="91">
        <f t="shared" si="136"/>
        <v>500000</v>
      </c>
      <c r="H8422" s="260" t="s">
        <v>5466</v>
      </c>
    </row>
    <row r="8423" spans="1:9" ht="24" customHeight="1" x14ac:dyDescent="0.2">
      <c r="A8423" s="598">
        <v>43775</v>
      </c>
      <c r="B8423" s="90" t="s">
        <v>1399</v>
      </c>
      <c r="C8423" s="90" t="s">
        <v>558</v>
      </c>
      <c r="D8423" s="796" t="s">
        <v>9116</v>
      </c>
      <c r="E8423" s="91"/>
      <c r="F8423" s="91">
        <v>300000</v>
      </c>
      <c r="G8423" s="91">
        <f t="shared" si="136"/>
        <v>300000</v>
      </c>
      <c r="H8423" s="260" t="s">
        <v>5466</v>
      </c>
    </row>
    <row r="8424" spans="1:9" ht="24" customHeight="1" x14ac:dyDescent="0.2">
      <c r="A8424" s="598">
        <v>43775</v>
      </c>
      <c r="B8424" s="90" t="s">
        <v>1399</v>
      </c>
      <c r="C8424" s="90" t="s">
        <v>558</v>
      </c>
      <c r="D8424" s="796" t="s">
        <v>9117</v>
      </c>
      <c r="E8424" s="91"/>
      <c r="F8424" s="91">
        <v>43775</v>
      </c>
      <c r="G8424" s="91">
        <f t="shared" si="136"/>
        <v>43775</v>
      </c>
      <c r="H8424" s="260" t="s">
        <v>5466</v>
      </c>
    </row>
    <row r="8425" spans="1:9" ht="24" customHeight="1" x14ac:dyDescent="0.2">
      <c r="A8425" s="598">
        <v>43775</v>
      </c>
      <c r="B8425" s="90" t="s">
        <v>1399</v>
      </c>
      <c r="C8425" s="90" t="s">
        <v>558</v>
      </c>
      <c r="D8425" s="796" t="s">
        <v>9117</v>
      </c>
      <c r="E8425" s="91"/>
      <c r="F8425" s="91">
        <v>33516</v>
      </c>
      <c r="G8425" s="91">
        <f t="shared" si="136"/>
        <v>33516</v>
      </c>
      <c r="H8425" s="260" t="s">
        <v>5466</v>
      </c>
    </row>
    <row r="8426" spans="1:9" ht="24" customHeight="1" x14ac:dyDescent="0.2">
      <c r="A8426" s="598">
        <v>43775</v>
      </c>
      <c r="B8426" s="90" t="s">
        <v>1399</v>
      </c>
      <c r="C8426" s="90" t="s">
        <v>558</v>
      </c>
      <c r="D8426" s="796" t="s">
        <v>9117</v>
      </c>
      <c r="E8426" s="91"/>
      <c r="F8426" s="91">
        <v>6973</v>
      </c>
      <c r="G8426" s="91">
        <f t="shared" si="136"/>
        <v>6973</v>
      </c>
      <c r="H8426" s="260" t="s">
        <v>5466</v>
      </c>
    </row>
    <row r="8427" spans="1:9" ht="24" customHeight="1" x14ac:dyDescent="0.2">
      <c r="A8427" s="598">
        <v>43775</v>
      </c>
      <c r="B8427" s="90" t="s">
        <v>1399</v>
      </c>
      <c r="C8427" s="90" t="s">
        <v>558</v>
      </c>
      <c r="D8427" s="796"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9119</v>
      </c>
      <c r="E8428" s="91"/>
      <c r="F8428" s="91">
        <v>1000000</v>
      </c>
      <c r="G8428" s="91">
        <f t="shared" si="137"/>
        <v>1000000</v>
      </c>
      <c r="H8428" s="260" t="s">
        <v>5466</v>
      </c>
    </row>
    <row r="8429" spans="1:9" ht="24" customHeight="1" x14ac:dyDescent="0.2">
      <c r="A8429" s="598">
        <v>43776</v>
      </c>
      <c r="B8429" s="90" t="s">
        <v>1399</v>
      </c>
      <c r="C8429" s="90" t="s">
        <v>558</v>
      </c>
      <c r="D8429" s="796" t="s">
        <v>9120</v>
      </c>
      <c r="E8429" s="91"/>
      <c r="F8429" s="91">
        <v>1000000</v>
      </c>
      <c r="G8429" s="91">
        <f t="shared" si="137"/>
        <v>1000000</v>
      </c>
      <c r="H8429" s="260" t="s">
        <v>5466</v>
      </c>
    </row>
    <row r="8430" spans="1:9" ht="24" x14ac:dyDescent="0.2">
      <c r="A8430" s="598">
        <v>43776</v>
      </c>
      <c r="B8430" s="90" t="s">
        <v>1399</v>
      </c>
      <c r="C8430" s="90" t="s">
        <v>558</v>
      </c>
      <c r="D8430" s="796" t="s">
        <v>9120</v>
      </c>
      <c r="E8430" s="91"/>
      <c r="F8430" s="91">
        <v>1000000</v>
      </c>
      <c r="G8430" s="91">
        <f t="shared" si="137"/>
        <v>1000000</v>
      </c>
      <c r="H8430" s="260" t="s">
        <v>5466</v>
      </c>
    </row>
    <row r="8431" spans="1:9" ht="24" x14ac:dyDescent="0.2">
      <c r="A8431" s="598">
        <v>43776</v>
      </c>
      <c r="B8431" s="90" t="s">
        <v>1399</v>
      </c>
      <c r="C8431" s="90" t="s">
        <v>558</v>
      </c>
      <c r="D8431" s="796" t="s">
        <v>9120</v>
      </c>
      <c r="E8431" s="91"/>
      <c r="F8431" s="91">
        <v>1000000</v>
      </c>
      <c r="G8431" s="91">
        <f t="shared" si="137"/>
        <v>1000000</v>
      </c>
      <c r="H8431" s="260" t="s">
        <v>5466</v>
      </c>
    </row>
    <row r="8432" spans="1:9" ht="24" x14ac:dyDescent="0.2">
      <c r="A8432" s="598">
        <v>43776</v>
      </c>
      <c r="B8432" s="90" t="s">
        <v>1399</v>
      </c>
      <c r="C8432" s="90" t="s">
        <v>558</v>
      </c>
      <c r="D8432" s="796" t="s">
        <v>9120</v>
      </c>
      <c r="E8432" s="91"/>
      <c r="F8432" s="91">
        <v>1000000</v>
      </c>
      <c r="G8432" s="91">
        <f t="shared" si="137"/>
        <v>1000000</v>
      </c>
      <c r="H8432" s="260" t="s">
        <v>5466</v>
      </c>
    </row>
    <row r="8433" spans="1:8" ht="24" x14ac:dyDescent="0.2">
      <c r="A8433" s="598">
        <v>43776</v>
      </c>
      <c r="B8433" s="90" t="s">
        <v>1399</v>
      </c>
      <c r="C8433" s="90" t="s">
        <v>558</v>
      </c>
      <c r="D8433" s="796" t="s">
        <v>9120</v>
      </c>
      <c r="E8433" s="91"/>
      <c r="F8433" s="91">
        <v>1000000</v>
      </c>
      <c r="G8433" s="91">
        <f t="shared" si="137"/>
        <v>1000000</v>
      </c>
      <c r="H8433" s="260" t="s">
        <v>5466</v>
      </c>
    </row>
    <row r="8434" spans="1:8" ht="24" x14ac:dyDescent="0.2">
      <c r="A8434" s="598">
        <v>43776</v>
      </c>
      <c r="B8434" s="90" t="s">
        <v>1399</v>
      </c>
      <c r="C8434" s="90" t="s">
        <v>558</v>
      </c>
      <c r="D8434" s="796" t="s">
        <v>9120</v>
      </c>
      <c r="E8434" s="91"/>
      <c r="F8434" s="91">
        <v>1000000</v>
      </c>
      <c r="G8434" s="91">
        <f t="shared" si="137"/>
        <v>1000000</v>
      </c>
      <c r="H8434" s="260" t="s">
        <v>5466</v>
      </c>
    </row>
    <row r="8435" spans="1:8" ht="24" x14ac:dyDescent="0.2">
      <c r="A8435" s="598">
        <v>43776</v>
      </c>
      <c r="B8435" s="90" t="s">
        <v>1399</v>
      </c>
      <c r="C8435" s="90" t="s">
        <v>558</v>
      </c>
      <c r="D8435" s="796" t="s">
        <v>9120</v>
      </c>
      <c r="E8435" s="91"/>
      <c r="F8435" s="91">
        <v>1000000</v>
      </c>
      <c r="G8435" s="91">
        <f t="shared" si="137"/>
        <v>1000000</v>
      </c>
      <c r="H8435" s="260" t="s">
        <v>5466</v>
      </c>
    </row>
    <row r="8436" spans="1:8" ht="24" x14ac:dyDescent="0.2">
      <c r="A8436" s="598">
        <v>43776</v>
      </c>
      <c r="B8436" s="90" t="s">
        <v>1399</v>
      </c>
      <c r="C8436" s="90" t="s">
        <v>558</v>
      </c>
      <c r="D8436" s="796" t="s">
        <v>9120</v>
      </c>
      <c r="E8436" s="91"/>
      <c r="F8436" s="91">
        <v>1000000</v>
      </c>
      <c r="G8436" s="91">
        <f t="shared" si="137"/>
        <v>1000000</v>
      </c>
      <c r="H8436" s="260" t="s">
        <v>5466</v>
      </c>
    </row>
    <row r="8437" spans="1:8" ht="24" x14ac:dyDescent="0.2">
      <c r="A8437" s="598">
        <v>43776</v>
      </c>
      <c r="B8437" s="90" t="s">
        <v>1399</v>
      </c>
      <c r="C8437" s="90" t="s">
        <v>558</v>
      </c>
      <c r="D8437" s="796" t="s">
        <v>9121</v>
      </c>
      <c r="E8437" s="91"/>
      <c r="F8437" s="91">
        <v>775000</v>
      </c>
      <c r="G8437" s="91">
        <f t="shared" si="137"/>
        <v>775000</v>
      </c>
      <c r="H8437" s="260" t="s">
        <v>5466</v>
      </c>
    </row>
    <row r="8438" spans="1:8" ht="24" x14ac:dyDescent="0.2">
      <c r="A8438" s="598">
        <v>43776</v>
      </c>
      <c r="B8438" s="90" t="s">
        <v>1399</v>
      </c>
      <c r="C8438" s="90" t="s">
        <v>558</v>
      </c>
      <c r="D8438" s="796" t="s">
        <v>9122</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9123</v>
      </c>
      <c r="E8579" s="91"/>
      <c r="F8579" s="91">
        <v>1047396</v>
      </c>
      <c r="G8579" s="91">
        <f t="shared" si="139"/>
        <v>1047396</v>
      </c>
      <c r="H8579" s="260" t="s">
        <v>5544</v>
      </c>
    </row>
    <row r="8580" spans="1:9" ht="36" customHeight="1" x14ac:dyDescent="0.2">
      <c r="A8580" s="598">
        <v>43804</v>
      </c>
      <c r="B8580" s="90" t="s">
        <v>1399</v>
      </c>
      <c r="C8580" s="93" t="s">
        <v>558</v>
      </c>
      <c r="D8580" s="796" t="s">
        <v>9123</v>
      </c>
      <c r="E8580" s="91"/>
      <c r="F8580" s="91">
        <v>1071018</v>
      </c>
      <c r="G8580" s="91">
        <f t="shared" si="139"/>
        <v>1071018</v>
      </c>
      <c r="H8580" s="260" t="s">
        <v>5544</v>
      </c>
    </row>
    <row r="8581" spans="1:9" ht="36" customHeight="1" x14ac:dyDescent="0.2">
      <c r="A8581" s="598">
        <v>43804</v>
      </c>
      <c r="B8581" s="90" t="s">
        <v>1399</v>
      </c>
      <c r="C8581" s="93" t="s">
        <v>558</v>
      </c>
      <c r="D8581" s="796" t="s">
        <v>9123</v>
      </c>
      <c r="E8581" s="91"/>
      <c r="F8581" s="91">
        <v>1490814</v>
      </c>
      <c r="G8581" s="91">
        <f t="shared" si="139"/>
        <v>1490814</v>
      </c>
      <c r="H8581" s="260" t="s">
        <v>5544</v>
      </c>
    </row>
    <row r="8582" spans="1:9" ht="36" customHeight="1" x14ac:dyDescent="0.2">
      <c r="A8582" s="598">
        <v>43804</v>
      </c>
      <c r="B8582" s="90" t="s">
        <v>1399</v>
      </c>
      <c r="C8582" s="93" t="s">
        <v>558</v>
      </c>
      <c r="D8582" s="796" t="s">
        <v>9123</v>
      </c>
      <c r="E8582" s="91"/>
      <c r="F8582" s="91">
        <v>1958826</v>
      </c>
      <c r="G8582" s="91">
        <f t="shared" si="139"/>
        <v>1958826</v>
      </c>
      <c r="H8582" s="260" t="s">
        <v>5544</v>
      </c>
    </row>
    <row r="8583" spans="1:9" ht="36" customHeight="1" x14ac:dyDescent="0.2">
      <c r="A8583" s="598">
        <v>43804</v>
      </c>
      <c r="B8583" s="90" t="s">
        <v>1399</v>
      </c>
      <c r="C8583" s="93" t="s">
        <v>558</v>
      </c>
      <c r="D8583" s="796" t="s">
        <v>9123</v>
      </c>
      <c r="E8583" s="91"/>
      <c r="F8583" s="91">
        <v>431946</v>
      </c>
      <c r="G8583" s="91">
        <f t="shared" si="139"/>
        <v>431946</v>
      </c>
      <c r="H8583" s="260" t="s">
        <v>5544</v>
      </c>
    </row>
    <row r="8584" spans="1:9" ht="24" customHeight="1" x14ac:dyDescent="0.2">
      <c r="A8584" s="598">
        <v>43804</v>
      </c>
      <c r="B8584" s="90" t="s">
        <v>1399</v>
      </c>
      <c r="C8584" s="93" t="s">
        <v>558</v>
      </c>
      <c r="D8584" s="796" t="s">
        <v>9124</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9125</v>
      </c>
      <c r="E8589" s="91"/>
      <c r="F8589" s="91">
        <v>250000</v>
      </c>
      <c r="G8589" s="91">
        <f t="shared" si="139"/>
        <v>250000</v>
      </c>
      <c r="H8589" s="260" t="s">
        <v>5544</v>
      </c>
    </row>
    <row r="8590" spans="1:9" ht="24" x14ac:dyDescent="0.2">
      <c r="A8590" s="598">
        <v>43822</v>
      </c>
      <c r="B8590" s="90" t="s">
        <v>5603</v>
      </c>
      <c r="C8590" s="93" t="s">
        <v>558</v>
      </c>
      <c r="D8590" s="796" t="s">
        <v>9126</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9127</v>
      </c>
      <c r="E8721" s="91"/>
      <c r="F8721" s="91">
        <v>600000</v>
      </c>
      <c r="G8721" s="91">
        <f t="shared" si="141"/>
        <v>600000</v>
      </c>
      <c r="H8721" s="427" t="s">
        <v>5634</v>
      </c>
    </row>
    <row r="8722" spans="1:8" ht="15" x14ac:dyDescent="0.2">
      <c r="A8722" s="598">
        <v>43860</v>
      </c>
      <c r="B8722" s="90" t="s">
        <v>5640</v>
      </c>
      <c r="C8722" s="90" t="s">
        <v>558</v>
      </c>
      <c r="D8722" s="799" t="s">
        <v>9128</v>
      </c>
      <c r="E8722" s="91"/>
      <c r="F8722" s="91">
        <v>740000</v>
      </c>
      <c r="G8722" s="91">
        <f t="shared" si="141"/>
        <v>740000</v>
      </c>
      <c r="H8722" s="427" t="s">
        <v>5634</v>
      </c>
    </row>
    <row r="8723" spans="1:8" ht="15" x14ac:dyDescent="0.2">
      <c r="A8723" s="598">
        <v>43860</v>
      </c>
      <c r="B8723" s="90" t="s">
        <v>5640</v>
      </c>
      <c r="C8723" s="90" t="s">
        <v>558</v>
      </c>
      <c r="D8723" s="799" t="s">
        <v>9129</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6"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29"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9136</v>
      </c>
      <c r="E8872" s="91"/>
      <c r="F8872" s="91">
        <v>500000</v>
      </c>
      <c r="G8872" s="91">
        <f t="shared" si="143"/>
        <v>500000</v>
      </c>
      <c r="H8872" s="427" t="s">
        <v>5733</v>
      </c>
    </row>
    <row r="8873" spans="1:8" ht="15" customHeight="1" x14ac:dyDescent="0.2">
      <c r="A8873" s="598">
        <v>43875</v>
      </c>
      <c r="B8873" s="90" t="s">
        <v>1399</v>
      </c>
      <c r="C8873" s="90" t="s">
        <v>558</v>
      </c>
      <c r="D8873" s="799" t="s">
        <v>9137</v>
      </c>
      <c r="E8873" s="91"/>
      <c r="F8873" s="91">
        <v>300000</v>
      </c>
      <c r="G8873" s="91">
        <f t="shared" si="143"/>
        <v>300000</v>
      </c>
      <c r="H8873" s="427" t="s">
        <v>5733</v>
      </c>
    </row>
    <row r="8874" spans="1:8" ht="15" customHeight="1" x14ac:dyDescent="0.2">
      <c r="A8874" s="598">
        <v>43875</v>
      </c>
      <c r="B8874" s="90" t="s">
        <v>1399</v>
      </c>
      <c r="C8874" s="90" t="s">
        <v>558</v>
      </c>
      <c r="D8874" s="799" t="s">
        <v>9138</v>
      </c>
      <c r="E8874" s="91"/>
      <c r="F8874" s="91">
        <v>300000</v>
      </c>
      <c r="G8874" s="91">
        <f t="shared" si="143"/>
        <v>300000</v>
      </c>
      <c r="H8874" s="427" t="s">
        <v>5733</v>
      </c>
    </row>
    <row r="8875" spans="1:8" ht="15" customHeight="1" x14ac:dyDescent="0.2">
      <c r="A8875" s="598">
        <v>43875</v>
      </c>
      <c r="B8875" s="90" t="s">
        <v>1399</v>
      </c>
      <c r="C8875" s="90" t="s">
        <v>558</v>
      </c>
      <c r="D8875" s="799" t="s">
        <v>9139</v>
      </c>
      <c r="E8875" s="91"/>
      <c r="F8875" s="91">
        <v>210000</v>
      </c>
      <c r="G8875" s="91">
        <f t="shared" ref="G8875:G8938" si="144">F8875-E8875</f>
        <v>210000</v>
      </c>
      <c r="H8875" s="427" t="s">
        <v>5733</v>
      </c>
    </row>
    <row r="8876" spans="1:8" ht="15" x14ac:dyDescent="0.2">
      <c r="A8876" s="598">
        <v>43875</v>
      </c>
      <c r="B8876" s="90" t="s">
        <v>1399</v>
      </c>
      <c r="C8876" s="90" t="s">
        <v>558</v>
      </c>
      <c r="D8876" s="799" t="s">
        <v>9140</v>
      </c>
      <c r="E8876" s="91"/>
      <c r="F8876" s="91">
        <v>139084</v>
      </c>
      <c r="G8876" s="91">
        <f t="shared" si="144"/>
        <v>139084</v>
      </c>
      <c r="H8876" s="427" t="s">
        <v>5733</v>
      </c>
    </row>
    <row r="8877" spans="1:8" ht="15" customHeight="1" x14ac:dyDescent="0.2">
      <c r="A8877" s="598">
        <v>43875</v>
      </c>
      <c r="B8877" s="90" t="s">
        <v>1399</v>
      </c>
      <c r="C8877" s="90" t="s">
        <v>558</v>
      </c>
      <c r="D8877" s="799" t="s">
        <v>9140</v>
      </c>
      <c r="E8877" s="91"/>
      <c r="F8877" s="91">
        <v>128261</v>
      </c>
      <c r="G8877" s="91">
        <f t="shared" si="144"/>
        <v>128261</v>
      </c>
      <c r="H8877" s="427" t="s">
        <v>5733</v>
      </c>
    </row>
    <row r="8878" spans="1:8" ht="15" customHeight="1" x14ac:dyDescent="0.2">
      <c r="A8878" s="598">
        <v>43875</v>
      </c>
      <c r="B8878" s="90" t="s">
        <v>1399</v>
      </c>
      <c r="C8878" s="90" t="s">
        <v>558</v>
      </c>
      <c r="D8878" s="799" t="s">
        <v>9140</v>
      </c>
      <c r="E8878" s="91"/>
      <c r="F8878" s="91">
        <v>137468</v>
      </c>
      <c r="G8878" s="91">
        <f t="shared" si="144"/>
        <v>137468</v>
      </c>
      <c r="H8878" s="427" t="s">
        <v>5733</v>
      </c>
    </row>
    <row r="8879" spans="1:8" ht="15" customHeight="1" x14ac:dyDescent="0.2">
      <c r="A8879" s="598">
        <v>43878</v>
      </c>
      <c r="B8879" s="90" t="s">
        <v>5543</v>
      </c>
      <c r="C8879" s="90" t="s">
        <v>558</v>
      </c>
      <c r="D8879" s="799" t="s">
        <v>9141</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9142</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9143</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9144</v>
      </c>
      <c r="E9070" s="91"/>
      <c r="F9070" s="91">
        <v>4600000</v>
      </c>
      <c r="G9070" s="91">
        <f t="shared" si="147"/>
        <v>4600000</v>
      </c>
      <c r="H9070" s="427" t="s">
        <v>5868</v>
      </c>
    </row>
    <row r="9071" spans="1:8" ht="15" x14ac:dyDescent="0.2">
      <c r="A9071" s="598">
        <v>43929</v>
      </c>
      <c r="B9071" s="90" t="s">
        <v>1399</v>
      </c>
      <c r="C9071" s="90" t="s">
        <v>558</v>
      </c>
      <c r="D9071" s="799" t="s">
        <v>9145</v>
      </c>
      <c r="E9071" s="91"/>
      <c r="F9071" s="91">
        <v>850000</v>
      </c>
      <c r="G9071" s="91">
        <f t="shared" si="147"/>
        <v>850000</v>
      </c>
      <c r="H9071" s="427" t="s">
        <v>5868</v>
      </c>
    </row>
    <row r="9072" spans="1:8" ht="15" x14ac:dyDescent="0.2">
      <c r="A9072" s="598">
        <v>43929</v>
      </c>
      <c r="B9072" s="90" t="s">
        <v>1399</v>
      </c>
      <c r="C9072" s="90" t="s">
        <v>558</v>
      </c>
      <c r="D9072" s="799" t="s">
        <v>9146</v>
      </c>
      <c r="E9072" s="91"/>
      <c r="F9072" s="91">
        <v>650000</v>
      </c>
      <c r="G9072" s="91">
        <f t="shared" si="147"/>
        <v>650000</v>
      </c>
      <c r="H9072" s="427" t="s">
        <v>5868</v>
      </c>
    </row>
    <row r="9073" spans="1:8" ht="15" x14ac:dyDescent="0.2">
      <c r="A9073" s="598">
        <v>43929</v>
      </c>
      <c r="B9073" s="90" t="s">
        <v>1399</v>
      </c>
      <c r="C9073" s="90" t="s">
        <v>558</v>
      </c>
      <c r="D9073" s="799" t="s">
        <v>9145</v>
      </c>
      <c r="E9073" s="91"/>
      <c r="F9073" s="91">
        <v>750000</v>
      </c>
      <c r="G9073" s="91">
        <f t="shared" si="147"/>
        <v>750000</v>
      </c>
      <c r="H9073" s="427" t="s">
        <v>5868</v>
      </c>
    </row>
    <row r="9074" spans="1:8" ht="15" x14ac:dyDescent="0.2">
      <c r="A9074" s="598">
        <v>43929</v>
      </c>
      <c r="B9074" s="90" t="s">
        <v>1399</v>
      </c>
      <c r="C9074" s="90" t="s">
        <v>558</v>
      </c>
      <c r="D9074" s="799" t="s">
        <v>9146</v>
      </c>
      <c r="E9074" s="91"/>
      <c r="F9074" s="91">
        <v>700000</v>
      </c>
      <c r="G9074" s="91">
        <f t="shared" si="147"/>
        <v>700000</v>
      </c>
      <c r="H9074" s="427" t="s">
        <v>5868</v>
      </c>
    </row>
    <row r="9075" spans="1:8" ht="15" x14ac:dyDescent="0.2">
      <c r="A9075" s="598">
        <v>43929</v>
      </c>
      <c r="B9075" s="90" t="s">
        <v>1399</v>
      </c>
      <c r="C9075" s="90" t="s">
        <v>558</v>
      </c>
      <c r="D9075" s="799" t="s">
        <v>9146</v>
      </c>
      <c r="E9075" s="91"/>
      <c r="F9075" s="91">
        <v>800000</v>
      </c>
      <c r="G9075" s="91">
        <f t="shared" si="147"/>
        <v>800000</v>
      </c>
      <c r="H9075" s="427" t="s">
        <v>5868</v>
      </c>
    </row>
    <row r="9076" spans="1:8" ht="15" x14ac:dyDescent="0.2">
      <c r="A9076" s="598">
        <v>43929</v>
      </c>
      <c r="B9076" s="90" t="s">
        <v>1399</v>
      </c>
      <c r="C9076" s="90" t="s">
        <v>558</v>
      </c>
      <c r="D9076" s="799" t="s">
        <v>9146</v>
      </c>
      <c r="E9076" s="91"/>
      <c r="F9076" s="91">
        <v>750000</v>
      </c>
      <c r="G9076" s="91">
        <f t="shared" si="147"/>
        <v>750000</v>
      </c>
      <c r="H9076" s="427" t="s">
        <v>5868</v>
      </c>
    </row>
    <row r="9077" spans="1:8" ht="15" x14ac:dyDescent="0.2">
      <c r="A9077" s="598">
        <v>43929</v>
      </c>
      <c r="B9077" s="90" t="s">
        <v>1399</v>
      </c>
      <c r="C9077" s="90" t="s">
        <v>558</v>
      </c>
      <c r="D9077" s="799" t="s">
        <v>9146</v>
      </c>
      <c r="E9077" s="91"/>
      <c r="F9077" s="91">
        <v>600000</v>
      </c>
      <c r="G9077" s="91">
        <f t="shared" si="147"/>
        <v>600000</v>
      </c>
      <c r="H9077" s="427" t="s">
        <v>5868</v>
      </c>
    </row>
    <row r="9078" spans="1:8" ht="15" x14ac:dyDescent="0.2">
      <c r="A9078" s="598">
        <v>43929</v>
      </c>
      <c r="B9078" s="90" t="s">
        <v>1399</v>
      </c>
      <c r="C9078" s="90" t="s">
        <v>558</v>
      </c>
      <c r="D9078" s="799" t="s">
        <v>9146</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9147</v>
      </c>
      <c r="E9165" s="238"/>
      <c r="F9165" s="238">
        <v>800000</v>
      </c>
      <c r="G9165" s="238">
        <f t="shared" si="148"/>
        <v>800000</v>
      </c>
      <c r="H9165" s="427" t="s">
        <v>5895</v>
      </c>
    </row>
    <row r="9166" spans="1:8" ht="24" x14ac:dyDescent="0.2">
      <c r="A9166" s="612">
        <v>43970</v>
      </c>
      <c r="B9166" s="90" t="s">
        <v>4720</v>
      </c>
      <c r="C9166" s="90" t="s">
        <v>558</v>
      </c>
      <c r="D9166" s="796" t="s">
        <v>9148</v>
      </c>
      <c r="E9166" s="91"/>
      <c r="F9166" s="91">
        <v>312244</v>
      </c>
      <c r="G9166" s="238">
        <f t="shared" si="148"/>
        <v>312244</v>
      </c>
      <c r="H9166" s="427" t="s">
        <v>5895</v>
      </c>
    </row>
    <row r="9167" spans="1:8" ht="24" x14ac:dyDescent="0.2">
      <c r="A9167" s="612">
        <v>43970</v>
      </c>
      <c r="B9167" s="90" t="s">
        <v>4720</v>
      </c>
      <c r="C9167" s="90" t="s">
        <v>558</v>
      </c>
      <c r="D9167" s="796" t="s">
        <v>9149</v>
      </c>
      <c r="E9167" s="91"/>
      <c r="F9167" s="91">
        <v>500000</v>
      </c>
      <c r="G9167" s="238">
        <f t="shared" si="148"/>
        <v>500000</v>
      </c>
      <c r="H9167" s="427" t="s">
        <v>5895</v>
      </c>
    </row>
    <row r="9168" spans="1:8" ht="15" x14ac:dyDescent="0.2">
      <c r="A9168" s="612">
        <v>43970</v>
      </c>
      <c r="B9168" s="90" t="s">
        <v>4720</v>
      </c>
      <c r="C9168" s="90" t="s">
        <v>558</v>
      </c>
      <c r="D9168" s="796" t="s">
        <v>9150</v>
      </c>
      <c r="E9168" s="91"/>
      <c r="F9168" s="91">
        <v>100000</v>
      </c>
      <c r="G9168" s="238">
        <f t="shared" si="148"/>
        <v>100000</v>
      </c>
      <c r="H9168" s="427" t="s">
        <v>5895</v>
      </c>
    </row>
    <row r="9169" spans="1:8" ht="15" x14ac:dyDescent="0.2">
      <c r="A9169" s="612">
        <v>43970</v>
      </c>
      <c r="B9169" s="90" t="s">
        <v>4720</v>
      </c>
      <c r="C9169" s="90" t="s">
        <v>558</v>
      </c>
      <c r="D9169" s="796" t="s">
        <v>9151</v>
      </c>
      <c r="E9169" s="91"/>
      <c r="F9169" s="91">
        <v>150000</v>
      </c>
      <c r="G9169" s="91">
        <f t="shared" si="148"/>
        <v>150000</v>
      </c>
      <c r="H9169" s="427" t="s">
        <v>5895</v>
      </c>
    </row>
    <row r="9170" spans="1:8" ht="15" x14ac:dyDescent="0.2">
      <c r="A9170" s="612">
        <v>43970</v>
      </c>
      <c r="B9170" s="90" t="s">
        <v>4720</v>
      </c>
      <c r="C9170" s="90" t="s">
        <v>558</v>
      </c>
      <c r="D9170" s="799" t="s">
        <v>9152</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9153</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9154</v>
      </c>
      <c r="E9261" s="91"/>
      <c r="F9261" s="91">
        <v>451366</v>
      </c>
      <c r="G9261" s="91">
        <f t="shared" si="150"/>
        <v>451366</v>
      </c>
      <c r="H9261" s="427" t="s">
        <v>5939</v>
      </c>
    </row>
    <row r="9262" spans="1:8" ht="15" x14ac:dyDescent="0.2">
      <c r="A9262" s="612">
        <v>43985</v>
      </c>
      <c r="B9262" s="90" t="s">
        <v>1399</v>
      </c>
      <c r="C9262" s="90" t="s">
        <v>558</v>
      </c>
      <c r="D9262" s="799" t="s">
        <v>9155</v>
      </c>
      <c r="E9262" s="91"/>
      <c r="F9262" s="91">
        <v>500000</v>
      </c>
      <c r="G9262" s="91">
        <f t="shared" si="150"/>
        <v>500000</v>
      </c>
      <c r="H9262" s="427" t="s">
        <v>5939</v>
      </c>
    </row>
    <row r="9263" spans="1:8" ht="15" x14ac:dyDescent="0.2">
      <c r="A9263" s="612">
        <v>43985</v>
      </c>
      <c r="B9263" s="90" t="s">
        <v>1399</v>
      </c>
      <c r="C9263" s="90" t="s">
        <v>558</v>
      </c>
      <c r="D9263" s="799" t="s">
        <v>9155</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9156</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9157</v>
      </c>
      <c r="E9270" s="91"/>
      <c r="F9270" s="91">
        <v>390730</v>
      </c>
      <c r="G9270" s="91">
        <f t="shared" si="150"/>
        <v>390730</v>
      </c>
      <c r="H9270" s="427" t="s">
        <v>5939</v>
      </c>
    </row>
    <row r="9271" spans="1:8" ht="15" x14ac:dyDescent="0.2">
      <c r="A9271" s="612">
        <v>44000</v>
      </c>
      <c r="B9271" s="90" t="s">
        <v>1399</v>
      </c>
      <c r="C9271" s="90" t="s">
        <v>558</v>
      </c>
      <c r="D9271" s="799" t="s">
        <v>9158</v>
      </c>
      <c r="E9271" s="91"/>
      <c r="F9271" s="91">
        <v>300000</v>
      </c>
      <c r="G9271" s="91">
        <f t="shared" si="150"/>
        <v>300000</v>
      </c>
      <c r="H9271" s="427" t="s">
        <v>5939</v>
      </c>
    </row>
    <row r="9272" spans="1:8" ht="24" x14ac:dyDescent="0.2">
      <c r="A9272" s="612">
        <v>44000</v>
      </c>
      <c r="B9272" s="90" t="s">
        <v>1399</v>
      </c>
      <c r="C9272" s="90" t="s">
        <v>558</v>
      </c>
      <c r="D9272" s="796" t="s">
        <v>9159</v>
      </c>
      <c r="E9272" s="91"/>
      <c r="F9272" s="91">
        <v>120528</v>
      </c>
      <c r="G9272" s="91">
        <f t="shared" si="150"/>
        <v>120528</v>
      </c>
      <c r="H9272" s="427" t="s">
        <v>5939</v>
      </c>
    </row>
    <row r="9273" spans="1:8" ht="15" x14ac:dyDescent="0.2">
      <c r="A9273" s="612">
        <v>44000</v>
      </c>
      <c r="B9273" s="90" t="s">
        <v>1399</v>
      </c>
      <c r="C9273" s="90" t="s">
        <v>558</v>
      </c>
      <c r="D9273" s="799" t="s">
        <v>9160</v>
      </c>
      <c r="E9273" s="91"/>
      <c r="F9273" s="91">
        <v>400000</v>
      </c>
      <c r="G9273" s="91">
        <f t="shared" si="150"/>
        <v>400000</v>
      </c>
      <c r="H9273" s="427" t="s">
        <v>5939</v>
      </c>
    </row>
    <row r="9274" spans="1:8" ht="24" x14ac:dyDescent="0.2">
      <c r="A9274" s="612">
        <v>44000</v>
      </c>
      <c r="B9274" s="90" t="s">
        <v>1399</v>
      </c>
      <c r="C9274" s="90" t="s">
        <v>558</v>
      </c>
      <c r="D9274" s="796" t="s">
        <v>9161</v>
      </c>
      <c r="E9274" s="91"/>
      <c r="F9274" s="91">
        <v>315900</v>
      </c>
      <c r="G9274" s="91">
        <f t="shared" si="150"/>
        <v>315900</v>
      </c>
      <c r="H9274" s="427" t="s">
        <v>5939</v>
      </c>
    </row>
    <row r="9275" spans="1:8" ht="15" x14ac:dyDescent="0.2">
      <c r="A9275" s="612">
        <v>44000</v>
      </c>
      <c r="B9275" s="90" t="s">
        <v>1399</v>
      </c>
      <c r="C9275" s="90" t="s">
        <v>558</v>
      </c>
      <c r="D9275" s="799" t="s">
        <v>9162</v>
      </c>
      <c r="E9275" s="91"/>
      <c r="F9275" s="91">
        <v>500000</v>
      </c>
      <c r="G9275" s="91">
        <f t="shared" si="150"/>
        <v>500000</v>
      </c>
      <c r="H9275" s="427" t="s">
        <v>5939</v>
      </c>
    </row>
    <row r="9276" spans="1:8" ht="15" x14ac:dyDescent="0.2">
      <c r="A9276" s="612">
        <v>44000</v>
      </c>
      <c r="B9276" s="90" t="s">
        <v>1399</v>
      </c>
      <c r="C9276" s="90" t="s">
        <v>558</v>
      </c>
      <c r="D9276" s="799"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9162</v>
      </c>
      <c r="E9386" s="486"/>
      <c r="F9386" s="486">
        <v>700000</v>
      </c>
      <c r="G9386" s="486">
        <f t="shared" si="152"/>
        <v>700000</v>
      </c>
      <c r="H9386" s="485" t="s">
        <v>6006</v>
      </c>
    </row>
    <row r="9387" spans="1:8" ht="15" x14ac:dyDescent="0.2">
      <c r="A9387" s="617">
        <v>44016</v>
      </c>
      <c r="B9387" s="93" t="s">
        <v>1399</v>
      </c>
      <c r="C9387" s="487" t="s">
        <v>558</v>
      </c>
      <c r="D9387" s="800" t="s">
        <v>9163</v>
      </c>
      <c r="E9387" s="488"/>
      <c r="F9387" s="175">
        <v>400000</v>
      </c>
      <c r="G9387" s="175">
        <f t="shared" si="152"/>
        <v>400000</v>
      </c>
      <c r="H9387" s="485" t="s">
        <v>6006</v>
      </c>
    </row>
    <row r="9388" spans="1:8" ht="15" x14ac:dyDescent="0.2">
      <c r="A9388" s="617">
        <v>44019</v>
      </c>
      <c r="B9388" s="93" t="s">
        <v>1399</v>
      </c>
      <c r="C9388" s="487" t="s">
        <v>558</v>
      </c>
      <c r="D9388" s="868" t="s">
        <v>9164</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9165</v>
      </c>
      <c r="E9391" s="91"/>
      <c r="F9391" s="91">
        <v>1000000</v>
      </c>
      <c r="G9391" s="91">
        <f t="shared" si="152"/>
        <v>1000000</v>
      </c>
      <c r="H9391" s="485" t="s">
        <v>6006</v>
      </c>
    </row>
    <row r="9392" spans="1:8" ht="15" x14ac:dyDescent="0.2">
      <c r="A9392" s="617">
        <v>44041</v>
      </c>
      <c r="B9392" s="90" t="s">
        <v>1399</v>
      </c>
      <c r="C9392" s="487" t="s">
        <v>558</v>
      </c>
      <c r="D9392" s="799" t="s">
        <v>9166</v>
      </c>
      <c r="E9392" s="91"/>
      <c r="F9392" s="91">
        <v>89073</v>
      </c>
      <c r="G9392" s="91">
        <f t="shared" si="152"/>
        <v>89073</v>
      </c>
      <c r="H9392" s="485" t="s">
        <v>6006</v>
      </c>
    </row>
    <row r="9393" spans="1:8" ht="15" x14ac:dyDescent="0.2">
      <c r="A9393" s="617">
        <v>44041</v>
      </c>
      <c r="B9393" s="90" t="s">
        <v>1399</v>
      </c>
      <c r="C9393" s="487" t="s">
        <v>558</v>
      </c>
      <c r="D9393" s="799" t="s">
        <v>9167</v>
      </c>
      <c r="E9393" s="91"/>
      <c r="F9393" s="91">
        <v>200000</v>
      </c>
      <c r="G9393" s="91">
        <f t="shared" si="152"/>
        <v>200000</v>
      </c>
      <c r="H9393" s="485" t="s">
        <v>6006</v>
      </c>
    </row>
    <row r="9394" spans="1:8" ht="15" x14ac:dyDescent="0.2">
      <c r="A9394" s="617">
        <v>44041</v>
      </c>
      <c r="B9394" s="90" t="s">
        <v>1399</v>
      </c>
      <c r="C9394" s="487" t="s">
        <v>558</v>
      </c>
      <c r="D9394" s="799" t="s">
        <v>9168</v>
      </c>
      <c r="E9394" s="91"/>
      <c r="F9394" s="91">
        <v>250080</v>
      </c>
      <c r="G9394" s="91">
        <f t="shared" si="152"/>
        <v>250080</v>
      </c>
      <c r="H9394" s="485" t="s">
        <v>6006</v>
      </c>
    </row>
    <row r="9395" spans="1:8" ht="15" x14ac:dyDescent="0.2">
      <c r="A9395" s="617">
        <v>44041</v>
      </c>
      <c r="B9395" s="90" t="s">
        <v>1399</v>
      </c>
      <c r="C9395" s="487" t="s">
        <v>558</v>
      </c>
      <c r="D9395" s="799"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9170</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9172</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9173</v>
      </c>
      <c r="E9458" s="91"/>
      <c r="F9458" s="91">
        <v>900000</v>
      </c>
      <c r="G9458" s="91">
        <f t="shared" si="153"/>
        <v>900000</v>
      </c>
      <c r="H9458" s="260" t="s">
        <v>6096</v>
      </c>
    </row>
    <row r="9459" spans="1:10" ht="15" x14ac:dyDescent="0.2">
      <c r="A9459" s="617">
        <v>44048</v>
      </c>
      <c r="B9459" s="90" t="s">
        <v>1399</v>
      </c>
      <c r="C9459" s="487" t="s">
        <v>558</v>
      </c>
      <c r="D9459" s="799" t="s">
        <v>9174</v>
      </c>
      <c r="E9459" s="91"/>
      <c r="F9459" s="91">
        <v>900000</v>
      </c>
      <c r="G9459" s="91">
        <f t="shared" si="153"/>
        <v>900000</v>
      </c>
      <c r="H9459" s="260" t="s">
        <v>6096</v>
      </c>
    </row>
    <row r="9460" spans="1:10" ht="15" x14ac:dyDescent="0.2">
      <c r="A9460" s="617">
        <v>44048</v>
      </c>
      <c r="B9460" s="90" t="s">
        <v>1399</v>
      </c>
      <c r="C9460" s="487" t="s">
        <v>558</v>
      </c>
      <c r="D9460" s="799" t="s">
        <v>9175</v>
      </c>
      <c r="E9460" s="91"/>
      <c r="F9460" s="91">
        <v>900000</v>
      </c>
      <c r="G9460" s="91">
        <f t="shared" si="153"/>
        <v>900000</v>
      </c>
      <c r="H9460" s="260" t="s">
        <v>6096</v>
      </c>
    </row>
    <row r="9461" spans="1:10" ht="15" x14ac:dyDescent="0.2">
      <c r="A9461" s="617">
        <v>44048</v>
      </c>
      <c r="B9461" s="90" t="s">
        <v>1399</v>
      </c>
      <c r="C9461" s="487" t="s">
        <v>558</v>
      </c>
      <c r="D9461" s="799" t="s">
        <v>9175</v>
      </c>
      <c r="E9461" s="91"/>
      <c r="F9461" s="91">
        <v>900000</v>
      </c>
      <c r="G9461" s="91">
        <f t="shared" si="153"/>
        <v>900000</v>
      </c>
      <c r="H9461" s="260" t="s">
        <v>6096</v>
      </c>
    </row>
    <row r="9462" spans="1:10" ht="15" x14ac:dyDescent="0.2">
      <c r="A9462" s="617">
        <v>44048</v>
      </c>
      <c r="B9462" s="90" t="s">
        <v>1399</v>
      </c>
      <c r="C9462" s="487" t="s">
        <v>558</v>
      </c>
      <c r="D9462" s="799" t="s">
        <v>9175</v>
      </c>
      <c r="E9462" s="91"/>
      <c r="F9462" s="91">
        <v>900000</v>
      </c>
      <c r="G9462" s="91">
        <f t="shared" si="153"/>
        <v>900000</v>
      </c>
      <c r="H9462" s="260" t="s">
        <v>6096</v>
      </c>
    </row>
    <row r="9463" spans="1:10" ht="15" x14ac:dyDescent="0.2">
      <c r="A9463" s="617">
        <v>44048</v>
      </c>
      <c r="B9463" s="90" t="s">
        <v>1399</v>
      </c>
      <c r="C9463" s="487" t="s">
        <v>558</v>
      </c>
      <c r="D9463" s="799" t="s">
        <v>9175</v>
      </c>
      <c r="E9463" s="91"/>
      <c r="F9463" s="91">
        <v>900000</v>
      </c>
      <c r="G9463" s="91">
        <f t="shared" si="153"/>
        <v>900000</v>
      </c>
      <c r="H9463" s="260" t="s">
        <v>6096</v>
      </c>
    </row>
    <row r="9464" spans="1:10" ht="15" x14ac:dyDescent="0.2">
      <c r="A9464" s="617">
        <v>44048</v>
      </c>
      <c r="B9464" s="90" t="s">
        <v>1399</v>
      </c>
      <c r="C9464" s="487" t="s">
        <v>558</v>
      </c>
      <c r="D9464" s="799" t="s">
        <v>9175</v>
      </c>
      <c r="E9464" s="91"/>
      <c r="F9464" s="91">
        <v>900000</v>
      </c>
      <c r="G9464" s="91">
        <f t="shared" si="153"/>
        <v>900000</v>
      </c>
      <c r="H9464" s="260" t="s">
        <v>6096</v>
      </c>
    </row>
    <row r="9465" spans="1:10" ht="15" x14ac:dyDescent="0.2">
      <c r="A9465" s="617">
        <v>44048</v>
      </c>
      <c r="B9465" s="90" t="s">
        <v>1399</v>
      </c>
      <c r="C9465" s="487" t="s">
        <v>558</v>
      </c>
      <c r="D9465" s="799" t="s">
        <v>9175</v>
      </c>
      <c r="E9465" s="91"/>
      <c r="F9465" s="91">
        <v>600000</v>
      </c>
      <c r="G9465" s="91">
        <f t="shared" si="153"/>
        <v>600000</v>
      </c>
      <c r="H9465" s="260" t="s">
        <v>6096</v>
      </c>
    </row>
    <row r="9466" spans="1:10" ht="24" x14ac:dyDescent="0.2">
      <c r="A9466" s="617">
        <v>44058</v>
      </c>
      <c r="B9466" s="90" t="s">
        <v>4720</v>
      </c>
      <c r="C9466" s="487" t="s">
        <v>558</v>
      </c>
      <c r="D9466" s="796" t="s">
        <v>9176</v>
      </c>
      <c r="E9466" s="91"/>
      <c r="F9466" s="91">
        <v>1000069</v>
      </c>
      <c r="G9466" s="91">
        <f t="shared" si="153"/>
        <v>1000069</v>
      </c>
      <c r="H9466" s="260" t="s">
        <v>6096</v>
      </c>
      <c r="J9466" s="39"/>
    </row>
    <row r="9467" spans="1:10" ht="24" customHeight="1" x14ac:dyDescent="0.2">
      <c r="A9467" s="617">
        <v>44058</v>
      </c>
      <c r="B9467" s="90" t="s">
        <v>4720</v>
      </c>
      <c r="C9467" s="487" t="s">
        <v>558</v>
      </c>
      <c r="D9467" s="796" t="s">
        <v>9177</v>
      </c>
      <c r="E9467" s="91"/>
      <c r="F9467" s="91">
        <v>300000</v>
      </c>
      <c r="G9467" s="91">
        <f t="shared" si="153"/>
        <v>300000</v>
      </c>
      <c r="H9467" s="260" t="s">
        <v>6096</v>
      </c>
    </row>
    <row r="9468" spans="1:10" ht="24" customHeight="1" x14ac:dyDescent="0.2">
      <c r="A9468" s="617">
        <v>44058</v>
      </c>
      <c r="B9468" s="90" t="s">
        <v>4720</v>
      </c>
      <c r="C9468" s="487" t="s">
        <v>558</v>
      </c>
      <c r="D9468" s="796" t="s">
        <v>9178</v>
      </c>
      <c r="E9468" s="91"/>
      <c r="F9468" s="91">
        <v>200000</v>
      </c>
      <c r="G9468" s="91">
        <f t="shared" si="153"/>
        <v>200000</v>
      </c>
      <c r="H9468" s="260" t="s">
        <v>6096</v>
      </c>
    </row>
    <row r="9469" spans="1:10" ht="15" customHeight="1" x14ac:dyDescent="0.2">
      <c r="A9469" s="617">
        <v>44058</v>
      </c>
      <c r="B9469" s="90" t="s">
        <v>4720</v>
      </c>
      <c r="C9469" s="487" t="s">
        <v>558</v>
      </c>
      <c r="D9469" s="796" t="s">
        <v>9179</v>
      </c>
      <c r="E9469" s="91"/>
      <c r="F9469" s="91">
        <v>200000</v>
      </c>
      <c r="G9469" s="91">
        <f t="shared" si="153"/>
        <v>200000</v>
      </c>
      <c r="H9469" s="260" t="s">
        <v>6096</v>
      </c>
    </row>
    <row r="9470" spans="1:10" ht="15" customHeight="1" x14ac:dyDescent="0.2">
      <c r="A9470" s="617">
        <v>44058</v>
      </c>
      <c r="B9470" s="90" t="s">
        <v>4720</v>
      </c>
      <c r="C9470" s="487" t="s">
        <v>558</v>
      </c>
      <c r="D9470" s="796" t="s">
        <v>9180</v>
      </c>
      <c r="E9470" s="91"/>
      <c r="F9470" s="91">
        <v>300000</v>
      </c>
      <c r="G9470" s="91">
        <f t="shared" si="153"/>
        <v>300000</v>
      </c>
      <c r="H9470" s="260" t="s">
        <v>6096</v>
      </c>
    </row>
    <row r="9471" spans="1:10" ht="15" x14ac:dyDescent="0.2">
      <c r="A9471" s="617">
        <v>44058</v>
      </c>
      <c r="B9471" s="90" t="s">
        <v>4720</v>
      </c>
      <c r="C9471" s="487" t="s">
        <v>558</v>
      </c>
      <c r="D9471" s="796" t="s">
        <v>9181</v>
      </c>
      <c r="E9471" s="91"/>
      <c r="F9471" s="91">
        <v>400000</v>
      </c>
      <c r="G9471" s="91">
        <f t="shared" si="153"/>
        <v>400000</v>
      </c>
      <c r="H9471" s="260" t="s">
        <v>6096</v>
      </c>
    </row>
    <row r="9472" spans="1:10" ht="15" x14ac:dyDescent="0.2">
      <c r="A9472" s="617">
        <v>44058</v>
      </c>
      <c r="B9472" s="90" t="s">
        <v>4720</v>
      </c>
      <c r="C9472" s="487" t="s">
        <v>558</v>
      </c>
      <c r="D9472" s="796" t="s">
        <v>9181</v>
      </c>
      <c r="E9472" s="91"/>
      <c r="F9472" s="91">
        <v>463000</v>
      </c>
      <c r="G9472" s="91">
        <f t="shared" si="153"/>
        <v>463000</v>
      </c>
      <c r="H9472" s="260" t="s">
        <v>6096</v>
      </c>
    </row>
    <row r="9473" spans="1:8" ht="15" x14ac:dyDescent="0.2">
      <c r="A9473" s="617">
        <v>44058</v>
      </c>
      <c r="B9473" s="90" t="s">
        <v>6102</v>
      </c>
      <c r="C9473" s="487" t="s">
        <v>558</v>
      </c>
      <c r="D9473" s="796" t="s">
        <v>9182</v>
      </c>
      <c r="E9473" s="91"/>
      <c r="F9473" s="91">
        <v>437000</v>
      </c>
      <c r="G9473" s="91">
        <f t="shared" si="153"/>
        <v>437000</v>
      </c>
      <c r="H9473" s="260" t="s">
        <v>6096</v>
      </c>
    </row>
    <row r="9474" spans="1:8" ht="15" x14ac:dyDescent="0.2">
      <c r="A9474" s="617">
        <v>44058</v>
      </c>
      <c r="B9474" s="90" t="s">
        <v>6102</v>
      </c>
      <c r="C9474" s="487" t="s">
        <v>558</v>
      </c>
      <c r="D9474" s="796" t="s">
        <v>9183</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9184</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9187</v>
      </c>
      <c r="E9726" s="91"/>
      <c r="F9726" s="91">
        <v>400000</v>
      </c>
      <c r="G9726" s="91">
        <f t="shared" si="157"/>
        <v>400000</v>
      </c>
      <c r="H9726" s="260" t="s">
        <v>6227</v>
      </c>
    </row>
    <row r="9727" spans="1:8" ht="15" x14ac:dyDescent="0.2">
      <c r="A9727" s="598">
        <v>44116</v>
      </c>
      <c r="B9727" s="90" t="s">
        <v>4720</v>
      </c>
      <c r="C9727" s="90" t="s">
        <v>558</v>
      </c>
      <c r="D9727" s="796" t="s">
        <v>9188</v>
      </c>
      <c r="E9727" s="91"/>
      <c r="F9727" s="91">
        <v>400000</v>
      </c>
      <c r="G9727" s="91">
        <f t="shared" si="157"/>
        <v>400000</v>
      </c>
      <c r="H9727" s="260" t="s">
        <v>6227</v>
      </c>
    </row>
    <row r="9728" spans="1:8" ht="15" x14ac:dyDescent="0.2">
      <c r="A9728" s="598">
        <v>44116</v>
      </c>
      <c r="B9728" s="90" t="s">
        <v>4720</v>
      </c>
      <c r="C9728" s="90" t="s">
        <v>558</v>
      </c>
      <c r="D9728" s="799" t="s">
        <v>9189</v>
      </c>
      <c r="E9728" s="91"/>
      <c r="F9728" s="91">
        <v>100000</v>
      </c>
      <c r="G9728" s="91">
        <f t="shared" si="157"/>
        <v>100000</v>
      </c>
      <c r="H9728" s="260" t="s">
        <v>6227</v>
      </c>
    </row>
    <row r="9729" spans="1:8" ht="15" x14ac:dyDescent="0.2">
      <c r="A9729" s="598">
        <v>44118</v>
      </c>
      <c r="B9729" s="90" t="s">
        <v>1399</v>
      </c>
      <c r="C9729" s="90" t="s">
        <v>558</v>
      </c>
      <c r="D9729" s="796" t="s">
        <v>9190</v>
      </c>
      <c r="E9729" s="91"/>
      <c r="F9729" s="91">
        <v>1000058</v>
      </c>
      <c r="G9729" s="91">
        <f t="shared" si="157"/>
        <v>1000058</v>
      </c>
      <c r="H9729" s="260" t="s">
        <v>6227</v>
      </c>
    </row>
    <row r="9730" spans="1:8" ht="15" x14ac:dyDescent="0.2">
      <c r="A9730" s="598">
        <v>44118</v>
      </c>
      <c r="B9730" s="90" t="s">
        <v>1399</v>
      </c>
      <c r="C9730" s="90" t="s">
        <v>558</v>
      </c>
      <c r="D9730" s="796" t="s">
        <v>9190</v>
      </c>
      <c r="E9730" s="91"/>
      <c r="F9730" s="91">
        <v>1000036</v>
      </c>
      <c r="G9730" s="91">
        <f t="shared" si="157"/>
        <v>1000036</v>
      </c>
      <c r="H9730" s="260" t="s">
        <v>6227</v>
      </c>
    </row>
    <row r="9731" spans="1:8" ht="15" x14ac:dyDescent="0.2">
      <c r="A9731" s="598">
        <v>44118</v>
      </c>
      <c r="B9731" s="90" t="s">
        <v>1399</v>
      </c>
      <c r="C9731" s="90" t="s">
        <v>558</v>
      </c>
      <c r="D9731" s="796" t="s">
        <v>9191</v>
      </c>
      <c r="E9731" s="91"/>
      <c r="F9731" s="91">
        <v>300000</v>
      </c>
      <c r="G9731" s="91">
        <f t="shared" si="157"/>
        <v>300000</v>
      </c>
      <c r="H9731" s="260" t="s">
        <v>6227</v>
      </c>
    </row>
    <row r="9732" spans="1:8" ht="15" x14ac:dyDescent="0.2">
      <c r="A9732" s="598">
        <v>44118</v>
      </c>
      <c r="B9732" s="90" t="s">
        <v>1399</v>
      </c>
      <c r="C9732" s="90" t="s">
        <v>558</v>
      </c>
      <c r="D9732" s="796" t="s">
        <v>9192</v>
      </c>
      <c r="E9732" s="91"/>
      <c r="F9732" s="91">
        <v>150000</v>
      </c>
      <c r="G9732" s="91">
        <f t="shared" si="157"/>
        <v>150000</v>
      </c>
      <c r="H9732" s="260" t="s">
        <v>6227</v>
      </c>
    </row>
    <row r="9733" spans="1:8" ht="15" x14ac:dyDescent="0.2">
      <c r="A9733" s="598">
        <v>44118</v>
      </c>
      <c r="B9733" s="90" t="s">
        <v>1399</v>
      </c>
      <c r="C9733" s="90" t="s">
        <v>558</v>
      </c>
      <c r="D9733" s="796" t="s">
        <v>9193</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9194</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9197</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9198</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x14ac:dyDescent="0.2">
      <c r="A9984" s="618">
        <v>44208</v>
      </c>
      <c r="B9984" s="221" t="s">
        <v>1399</v>
      </c>
      <c r="C9984" s="585" t="s">
        <v>6140</v>
      </c>
      <c r="D9984" s="888" t="s">
        <v>5857</v>
      </c>
      <c r="E9984" s="586">
        <v>20000</v>
      </c>
      <c r="F9984" s="246"/>
      <c r="G9984" s="246">
        <f t="shared" si="161"/>
        <v>-20000</v>
      </c>
      <c r="H9984" s="120" t="s">
        <v>6468</v>
      </c>
    </row>
    <row r="9985" spans="1:8" ht="15"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12294</v>
      </c>
      <c r="D9991" s="888" t="s">
        <v>6499</v>
      </c>
      <c r="E9991" s="586">
        <v>7500</v>
      </c>
      <c r="F9991" s="246"/>
      <c r="G9991" s="246">
        <f t="shared" si="161"/>
        <v>-7500</v>
      </c>
      <c r="H9991" s="120" t="s">
        <v>6468</v>
      </c>
    </row>
    <row r="9992" spans="1:8" ht="15" x14ac:dyDescent="0.2">
      <c r="A9992" s="618">
        <v>44210</v>
      </c>
      <c r="B9992" s="221" t="s">
        <v>4720</v>
      </c>
      <c r="C9992" s="585" t="s">
        <v>12294</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3" t="s">
        <v>6568</v>
      </c>
      <c r="E10058" s="246">
        <v>122746</v>
      </c>
      <c r="F10058" s="246"/>
      <c r="G10058" s="246">
        <f t="shared" si="162"/>
        <v>-122746</v>
      </c>
      <c r="H10058" s="120" t="s">
        <v>6468</v>
      </c>
    </row>
    <row r="10059" spans="1:8" ht="15"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9199</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x14ac:dyDescent="0.2">
      <c r="A10132" s="618">
        <v>44239</v>
      </c>
      <c r="B10132" s="221" t="s">
        <v>3945</v>
      </c>
      <c r="C10132" s="585" t="s">
        <v>3002</v>
      </c>
      <c r="D10132" s="888" t="s">
        <v>2710</v>
      </c>
      <c r="E10132" s="586">
        <v>10400</v>
      </c>
      <c r="F10132" s="246"/>
      <c r="G10132" s="246">
        <f t="shared" si="163"/>
        <v>-10400</v>
      </c>
      <c r="H10132" s="120" t="s">
        <v>6548</v>
      </c>
    </row>
    <row r="10133" spans="1:8" ht="15" x14ac:dyDescent="0.2">
      <c r="A10133" s="618">
        <v>44239</v>
      </c>
      <c r="B10133" s="221" t="s">
        <v>3944</v>
      </c>
      <c r="C10133" s="585" t="s">
        <v>3002</v>
      </c>
      <c r="D10133" s="888" t="s">
        <v>2710</v>
      </c>
      <c r="E10133" s="586">
        <v>5200</v>
      </c>
      <c r="F10133" s="246"/>
      <c r="G10133" s="246">
        <f t="shared" si="163"/>
        <v>-5200</v>
      </c>
      <c r="H10133" s="120" t="s">
        <v>6548</v>
      </c>
    </row>
    <row r="10134" spans="1:8" ht="15"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x14ac:dyDescent="0.2">
      <c r="A10186" s="618">
        <v>44251</v>
      </c>
      <c r="B10186" s="221" t="s">
        <v>6516</v>
      </c>
      <c r="C10186" s="585" t="s">
        <v>3144</v>
      </c>
      <c r="D10186" s="888" t="s">
        <v>6640</v>
      </c>
      <c r="E10186" s="586">
        <v>41500</v>
      </c>
      <c r="F10186" s="246"/>
      <c r="G10186" s="246">
        <f t="shared" si="164"/>
        <v>-41500</v>
      </c>
      <c r="H10186" s="120" t="s">
        <v>6548</v>
      </c>
    </row>
    <row r="10187" spans="1:8" ht="15"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x14ac:dyDescent="0.2">
      <c r="A10194" s="618">
        <v>44254</v>
      </c>
      <c r="B10194" s="221" t="s">
        <v>6516</v>
      </c>
      <c r="C10194" s="221" t="s">
        <v>2502</v>
      </c>
      <c r="D10194" s="803" t="s">
        <v>371</v>
      </c>
      <c r="E10194" s="246">
        <v>25000</v>
      </c>
      <c r="F10194" s="246"/>
      <c r="G10194" s="246">
        <f t="shared" si="164"/>
        <v>-25000</v>
      </c>
      <c r="H10194" s="120" t="s">
        <v>6548</v>
      </c>
    </row>
    <row r="10195" spans="1:8" ht="15"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9202</v>
      </c>
      <c r="E10245" s="175"/>
      <c r="F10245" s="175">
        <v>390000</v>
      </c>
      <c r="G10245" s="175">
        <f t="shared" si="165"/>
        <v>390000</v>
      </c>
      <c r="H10245" s="260" t="s">
        <v>6548</v>
      </c>
    </row>
    <row r="10246" spans="1:8" ht="72" x14ac:dyDescent="0.2">
      <c r="A10246" s="617">
        <v>44251</v>
      </c>
      <c r="B10246" s="93" t="s">
        <v>6509</v>
      </c>
      <c r="C10246" s="93" t="s">
        <v>558</v>
      </c>
      <c r="D10246" s="800" t="s">
        <v>9203</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9205</v>
      </c>
      <c r="E10662" s="175"/>
      <c r="F10662" s="175">
        <v>550000</v>
      </c>
      <c r="G10662" s="175">
        <f t="shared" si="172"/>
        <v>550000</v>
      </c>
      <c r="H10662" s="260" t="s">
        <v>6810</v>
      </c>
    </row>
    <row r="10663" spans="1:8" ht="24" x14ac:dyDescent="0.2">
      <c r="A10663" s="617">
        <v>44292</v>
      </c>
      <c r="B10663" s="93" t="s">
        <v>1399</v>
      </c>
      <c r="C10663" s="93" t="s">
        <v>558</v>
      </c>
      <c r="D10663" s="800" t="s">
        <v>9206</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9208</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9209</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x14ac:dyDescent="0.2">
      <c r="A11532" s="618">
        <v>44492</v>
      </c>
      <c r="B11532" s="62" t="s">
        <v>6407</v>
      </c>
      <c r="C11532" s="62" t="s">
        <v>6830</v>
      </c>
      <c r="D11532" s="789" t="s">
        <v>7418</v>
      </c>
      <c r="E11532" s="125">
        <v>24200</v>
      </c>
      <c r="F11532" s="125"/>
      <c r="G11532" s="125">
        <f t="shared" si="186"/>
        <v>-24200</v>
      </c>
      <c r="H11532" s="120" t="s">
        <v>7345</v>
      </c>
    </row>
    <row r="11533" spans="1:8" ht="15" x14ac:dyDescent="0.2">
      <c r="A11533" s="618">
        <v>44492</v>
      </c>
      <c r="B11533" s="62" t="s">
        <v>7065</v>
      </c>
      <c r="C11533" s="62" t="s">
        <v>6475</v>
      </c>
      <c r="D11533" s="789" t="s">
        <v>7419</v>
      </c>
      <c r="E11533" s="125">
        <v>8000</v>
      </c>
      <c r="F11533" s="125"/>
      <c r="G11533" s="125">
        <f t="shared" si="186"/>
        <v>-8000</v>
      </c>
      <c r="H11533" s="120" t="s">
        <v>7345</v>
      </c>
    </row>
    <row r="11534" spans="1:8" ht="15"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099"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7659</v>
      </c>
      <c r="E11978" s="125">
        <v>18500</v>
      </c>
      <c r="F11978" s="125"/>
      <c r="G11978" s="125">
        <f t="shared" si="193"/>
        <v>-18500</v>
      </c>
      <c r="H11978" s="684" t="s">
        <v>7643</v>
      </c>
    </row>
    <row r="11979" spans="1:8" ht="15" customHeight="1" x14ac:dyDescent="0.2">
      <c r="A11979" s="618">
        <v>44600</v>
      </c>
      <c r="B11979" s="62" t="s">
        <v>7065</v>
      </c>
      <c r="C11979" s="550" t="s">
        <v>3144</v>
      </c>
      <c r="D11979" s="902" t="s">
        <v>7660</v>
      </c>
      <c r="E11979" s="551">
        <v>2700</v>
      </c>
      <c r="F11979" s="125"/>
      <c r="G11979" s="125">
        <f t="shared" si="193"/>
        <v>-2700</v>
      </c>
      <c r="H11979" s="684" t="s">
        <v>7643</v>
      </c>
    </row>
    <row r="11980" spans="1:8" ht="15" customHeight="1" x14ac:dyDescent="0.2">
      <c r="A11980" s="618">
        <v>44600</v>
      </c>
      <c r="B11980" s="62" t="s">
        <v>6407</v>
      </c>
      <c r="C11980" s="550" t="s">
        <v>3144</v>
      </c>
      <c r="D11980" s="902" t="s">
        <v>7660</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7661</v>
      </c>
      <c r="E11982" s="125">
        <v>40000</v>
      </c>
      <c r="F11982" s="125"/>
      <c r="G11982" s="125">
        <f t="shared" si="193"/>
        <v>-40000</v>
      </c>
      <c r="H11982" s="684" t="s">
        <v>7643</v>
      </c>
    </row>
    <row r="11983" spans="1:8" ht="15" x14ac:dyDescent="0.2">
      <c r="A11983" s="618">
        <v>44602</v>
      </c>
      <c r="B11983" s="62" t="s">
        <v>7110</v>
      </c>
      <c r="C11983" s="62" t="s">
        <v>6475</v>
      </c>
      <c r="D11983" s="789" t="s">
        <v>7662</v>
      </c>
      <c r="E11983" s="125">
        <v>5000</v>
      </c>
      <c r="F11983" s="125"/>
      <c r="G11983" s="125">
        <f t="shared" si="193"/>
        <v>-5000</v>
      </c>
      <c r="H11983" s="684" t="s">
        <v>7643</v>
      </c>
    </row>
    <row r="11984" spans="1:8" ht="15" x14ac:dyDescent="0.2">
      <c r="A11984" s="618">
        <v>44602</v>
      </c>
      <c r="B11984" s="62" t="s">
        <v>6407</v>
      </c>
      <c r="C11984" s="62" t="s">
        <v>6761</v>
      </c>
      <c r="D11984" s="789" t="s">
        <v>7663</v>
      </c>
      <c r="E11984" s="125">
        <v>36000</v>
      </c>
      <c r="F11984" s="125"/>
      <c r="G11984" s="125">
        <f t="shared" si="193"/>
        <v>-36000</v>
      </c>
      <c r="H11984" s="684" t="s">
        <v>7643</v>
      </c>
    </row>
    <row r="11985" spans="1:8" ht="15" customHeight="1" x14ac:dyDescent="0.2">
      <c r="A11985" s="618">
        <v>44602</v>
      </c>
      <c r="B11985" s="62" t="s">
        <v>1690</v>
      </c>
      <c r="C11985" s="62" t="s">
        <v>7664</v>
      </c>
      <c r="D11985" s="789" t="s">
        <v>7665</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7666</v>
      </c>
      <c r="E11991" s="125">
        <v>9800</v>
      </c>
      <c r="F11991" s="125"/>
      <c r="G11991" s="125">
        <f t="shared" si="193"/>
        <v>-9800</v>
      </c>
      <c r="H11991" s="684" t="s">
        <v>7643</v>
      </c>
    </row>
    <row r="11992" spans="1:8" ht="15" customHeight="1" x14ac:dyDescent="0.2">
      <c r="A11992" s="618">
        <v>44606</v>
      </c>
      <c r="B11992" s="62" t="s">
        <v>3945</v>
      </c>
      <c r="C11992" s="62" t="s">
        <v>6475</v>
      </c>
      <c r="D11992" s="789" t="s">
        <v>7667</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7668</v>
      </c>
      <c r="E11995" s="125">
        <v>150</v>
      </c>
      <c r="F11995" s="125"/>
      <c r="G11995" s="125">
        <f t="shared" si="193"/>
        <v>-150</v>
      </c>
      <c r="H11995" s="684" t="s">
        <v>7643</v>
      </c>
    </row>
    <row r="11996" spans="1:8" ht="15" x14ac:dyDescent="0.2">
      <c r="A11996" s="618">
        <v>44610</v>
      </c>
      <c r="B11996" s="62" t="s">
        <v>6407</v>
      </c>
      <c r="C11996" s="62" t="s">
        <v>6830</v>
      </c>
      <c r="D11996" s="789" t="s">
        <v>7683</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7684</v>
      </c>
      <c r="E11998" s="125">
        <v>3000</v>
      </c>
      <c r="F11998" s="125"/>
      <c r="G11998" s="125">
        <f t="shared" si="193"/>
        <v>-3000</v>
      </c>
      <c r="H11998" s="684" t="s">
        <v>7643</v>
      </c>
    </row>
    <row r="11999" spans="1:8" ht="15" x14ac:dyDescent="0.2">
      <c r="A11999" s="618">
        <v>44614</v>
      </c>
      <c r="B11999" s="62" t="s">
        <v>7110</v>
      </c>
      <c r="C11999" s="62" t="s">
        <v>6475</v>
      </c>
      <c r="D11999" s="789" t="s">
        <v>7685</v>
      </c>
      <c r="E11999" s="125">
        <v>5000</v>
      </c>
      <c r="F11999" s="125"/>
      <c r="G11999" s="125">
        <f t="shared" si="193"/>
        <v>-5000</v>
      </c>
      <c r="H11999" s="684" t="s">
        <v>7643</v>
      </c>
    </row>
    <row r="12000" spans="1:8" ht="15" x14ac:dyDescent="0.2">
      <c r="A12000" s="618">
        <v>44614</v>
      </c>
      <c r="B12000" s="62" t="s">
        <v>7655</v>
      </c>
      <c r="C12000" s="62" t="s">
        <v>3291</v>
      </c>
      <c r="D12000" s="789" t="s">
        <v>7684</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7686</v>
      </c>
      <c r="E12004" s="125">
        <v>5000</v>
      </c>
      <c r="F12004" s="125"/>
      <c r="G12004" s="125">
        <f t="shared" si="193"/>
        <v>-5000</v>
      </c>
      <c r="H12004" s="684" t="s">
        <v>7643</v>
      </c>
    </row>
    <row r="12005" spans="1:8" ht="15" x14ac:dyDescent="0.2">
      <c r="A12005" s="618">
        <v>44615</v>
      </c>
      <c r="B12005" s="62" t="s">
        <v>16</v>
      </c>
      <c r="C12005" s="62" t="s">
        <v>5409</v>
      </c>
      <c r="D12005" s="789" t="s">
        <v>7686</v>
      </c>
      <c r="E12005" s="125">
        <v>5000</v>
      </c>
      <c r="F12005" s="125"/>
      <c r="G12005" s="125">
        <f t="shared" si="193"/>
        <v>-5000</v>
      </c>
      <c r="H12005" s="684" t="s">
        <v>7643</v>
      </c>
    </row>
    <row r="12006" spans="1:8" ht="15" x14ac:dyDescent="0.2">
      <c r="A12006" s="618">
        <v>44615</v>
      </c>
      <c r="B12006" s="62" t="s">
        <v>7110</v>
      </c>
      <c r="C12006" s="62" t="s">
        <v>1895</v>
      </c>
      <c r="D12006" s="789" t="s">
        <v>7687</v>
      </c>
      <c r="E12006" s="125">
        <v>20000</v>
      </c>
      <c r="F12006" s="125"/>
      <c r="G12006" s="125">
        <f t="shared" si="193"/>
        <v>-20000</v>
      </c>
      <c r="H12006" s="684" t="s">
        <v>7643</v>
      </c>
    </row>
    <row r="12007" spans="1:8" ht="15" x14ac:dyDescent="0.2">
      <c r="A12007" s="618">
        <v>44615</v>
      </c>
      <c r="B12007" s="62" t="s">
        <v>11</v>
      </c>
      <c r="C12007" s="62" t="s">
        <v>6349</v>
      </c>
      <c r="D12007" s="789" t="s">
        <v>7688</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7689</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7690</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7691</v>
      </c>
      <c r="E12014" s="125">
        <v>8400</v>
      </c>
      <c r="F12014" s="125"/>
      <c r="G12014" s="125">
        <f t="shared" si="193"/>
        <v>-8400</v>
      </c>
      <c r="H12014" s="684" t="s">
        <v>7643</v>
      </c>
    </row>
    <row r="12015" spans="1:8" ht="15" x14ac:dyDescent="0.2">
      <c r="A12015" s="618">
        <v>44620</v>
      </c>
      <c r="B12015" s="62" t="s">
        <v>7110</v>
      </c>
      <c r="C12015" s="62" t="s">
        <v>6475</v>
      </c>
      <c r="D12015" s="789" t="s">
        <v>7692</v>
      </c>
      <c r="E12015" s="125">
        <v>10000</v>
      </c>
      <c r="F12015" s="125"/>
      <c r="G12015" s="125">
        <f t="shared" si="193"/>
        <v>-10000</v>
      </c>
      <c r="H12015" s="684" t="s">
        <v>7643</v>
      </c>
    </row>
    <row r="12016" spans="1:8" ht="15" x14ac:dyDescent="0.2">
      <c r="A12016" s="618">
        <v>44620</v>
      </c>
      <c r="B12016" s="62" t="s">
        <v>16</v>
      </c>
      <c r="C12016" s="62" t="s">
        <v>462</v>
      </c>
      <c r="D12016" s="789"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6787</v>
      </c>
      <c r="E12038" s="582">
        <v>16640</v>
      </c>
      <c r="F12038" s="235"/>
      <c r="G12038" s="235">
        <f t="shared" si="194"/>
        <v>-16640</v>
      </c>
      <c r="H12038" s="689" t="s">
        <v>7643</v>
      </c>
    </row>
    <row r="12039" spans="1:8" s="681" customFormat="1" ht="15" x14ac:dyDescent="0.2">
      <c r="A12039" s="619">
        <v>44607</v>
      </c>
      <c r="B12039" s="173" t="s">
        <v>37</v>
      </c>
      <c r="C12039" s="550" t="s">
        <v>3002</v>
      </c>
      <c r="D12039" s="891" t="s">
        <v>6787</v>
      </c>
      <c r="E12039" s="582">
        <v>15552</v>
      </c>
      <c r="F12039" s="235"/>
      <c r="G12039" s="235">
        <f t="shared" si="194"/>
        <v>-15552</v>
      </c>
      <c r="H12039" s="689" t="s">
        <v>7643</v>
      </c>
    </row>
    <row r="12040" spans="1:8" s="681" customFormat="1" ht="15" x14ac:dyDescent="0.2">
      <c r="A12040" s="619">
        <v>44607</v>
      </c>
      <c r="B12040" s="173" t="s">
        <v>3945</v>
      </c>
      <c r="C12040" s="550" t="s">
        <v>3002</v>
      </c>
      <c r="D12040" s="891"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7672</v>
      </c>
      <c r="E12041" s="122">
        <v>15000</v>
      </c>
      <c r="F12041" s="235"/>
      <c r="G12041" s="235">
        <f t="shared" si="194"/>
        <v>-15000</v>
      </c>
      <c r="H12041" s="689" t="s">
        <v>7643</v>
      </c>
    </row>
    <row r="12042" spans="1:8" s="681" customFormat="1" ht="15" x14ac:dyDescent="0.2">
      <c r="A12042" s="619">
        <v>44610</v>
      </c>
      <c r="B12042" s="173" t="s">
        <v>7065</v>
      </c>
      <c r="C12042" s="173" t="s">
        <v>2309</v>
      </c>
      <c r="D12042" s="810" t="s">
        <v>7673</v>
      </c>
      <c r="E12042" s="122">
        <v>37000</v>
      </c>
      <c r="F12042" s="235"/>
      <c r="G12042" s="235">
        <f t="shared" si="194"/>
        <v>-37000</v>
      </c>
      <c r="H12042" s="689" t="s">
        <v>7643</v>
      </c>
    </row>
    <row r="12043" spans="1:8" s="681" customFormat="1" ht="15" x14ac:dyDescent="0.2">
      <c r="A12043" s="619">
        <v>44610</v>
      </c>
      <c r="B12043" s="173" t="s">
        <v>1399</v>
      </c>
      <c r="C12043" s="550" t="s">
        <v>7465</v>
      </c>
      <c r="D12043" s="891" t="s">
        <v>7674</v>
      </c>
      <c r="E12043" s="582">
        <v>79000</v>
      </c>
      <c r="F12043" s="235"/>
      <c r="G12043" s="235">
        <f t="shared" si="194"/>
        <v>-79000</v>
      </c>
      <c r="H12043" s="689" t="s">
        <v>7643</v>
      </c>
    </row>
    <row r="12044" spans="1:8" s="681" customFormat="1" ht="15" x14ac:dyDescent="0.2">
      <c r="A12044" s="619">
        <v>44610</v>
      </c>
      <c r="B12044" s="173" t="s">
        <v>6951</v>
      </c>
      <c r="C12044" s="550" t="s">
        <v>7465</v>
      </c>
      <c r="D12044" s="891"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6787</v>
      </c>
      <c r="E12045" s="582">
        <v>30100</v>
      </c>
      <c r="F12045" s="235"/>
      <c r="G12045" s="235">
        <f t="shared" si="194"/>
        <v>-30100</v>
      </c>
      <c r="H12045" s="689" t="s">
        <v>7643</v>
      </c>
    </row>
    <row r="12046" spans="1:8" s="681" customFormat="1" ht="15" x14ac:dyDescent="0.2">
      <c r="A12046" s="619">
        <v>44610</v>
      </c>
      <c r="B12046" s="173" t="s">
        <v>7110</v>
      </c>
      <c r="C12046" s="173" t="s">
        <v>1508</v>
      </c>
      <c r="D12046" s="810" t="s">
        <v>7675</v>
      </c>
      <c r="E12046" s="122">
        <v>50000</v>
      </c>
      <c r="F12046" s="235"/>
      <c r="G12046" s="235">
        <f t="shared" si="194"/>
        <v>-50000</v>
      </c>
      <c r="H12046" s="689" t="s">
        <v>7643</v>
      </c>
    </row>
    <row r="12047" spans="1:8" s="681" customFormat="1" ht="15" x14ac:dyDescent="0.2">
      <c r="A12047" s="619">
        <v>44610</v>
      </c>
      <c r="B12047" s="173" t="s">
        <v>7655</v>
      </c>
      <c r="C12047" s="173" t="s">
        <v>6704</v>
      </c>
      <c r="D12047" s="810" t="s">
        <v>7676</v>
      </c>
      <c r="E12047" s="122">
        <v>400000</v>
      </c>
      <c r="F12047" s="235"/>
      <c r="G12047" s="235">
        <f t="shared" si="194"/>
        <v>-400000</v>
      </c>
      <c r="H12047" s="689" t="s">
        <v>7643</v>
      </c>
    </row>
    <row r="12048" spans="1:8" s="681" customFormat="1" ht="15" x14ac:dyDescent="0.2">
      <c r="A12048" s="619">
        <v>44610</v>
      </c>
      <c r="B12048" s="173" t="s">
        <v>6951</v>
      </c>
      <c r="C12048" s="173" t="s">
        <v>6377</v>
      </c>
      <c r="D12048" s="810" t="s">
        <v>7678</v>
      </c>
      <c r="E12048" s="122">
        <v>75000</v>
      </c>
      <c r="F12048" s="235"/>
      <c r="G12048" s="235">
        <f t="shared" si="194"/>
        <v>-75000</v>
      </c>
      <c r="H12048" s="689" t="s">
        <v>7643</v>
      </c>
    </row>
    <row r="12049" spans="1:8" s="681" customFormat="1" ht="15" x14ac:dyDescent="0.2">
      <c r="A12049" s="619">
        <v>44610</v>
      </c>
      <c r="B12049" s="173" t="s">
        <v>6503</v>
      </c>
      <c r="C12049" s="173" t="s">
        <v>1062</v>
      </c>
      <c r="D12049" s="810" t="s">
        <v>7679</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7781</v>
      </c>
      <c r="E12052" s="175"/>
      <c r="F12052" s="175">
        <v>750000</v>
      </c>
      <c r="G12052" s="175">
        <f t="shared" si="194"/>
        <v>750000</v>
      </c>
      <c r="H12052" s="685" t="s">
        <v>7643</v>
      </c>
    </row>
    <row r="12053" spans="1:8" ht="27.75" customHeight="1" x14ac:dyDescent="0.2">
      <c r="A12053" s="617">
        <v>44610</v>
      </c>
      <c r="B12053" s="93" t="s">
        <v>6503</v>
      </c>
      <c r="C12053" s="93" t="s">
        <v>558</v>
      </c>
      <c r="D12053" s="800" t="s">
        <v>7781</v>
      </c>
      <c r="E12053" s="175"/>
      <c r="F12053" s="175">
        <v>750000</v>
      </c>
      <c r="G12053" s="175">
        <f t="shared" si="194"/>
        <v>750000</v>
      </c>
      <c r="H12053" s="685" t="s">
        <v>7643</v>
      </c>
    </row>
    <row r="12054" spans="1:8" ht="27.75" customHeight="1" x14ac:dyDescent="0.2">
      <c r="A12054" s="617">
        <v>44610</v>
      </c>
      <c r="B12054" s="93" t="s">
        <v>37</v>
      </c>
      <c r="C12054" s="93" t="s">
        <v>558</v>
      </c>
      <c r="D12054" s="800" t="s">
        <v>8176</v>
      </c>
      <c r="E12054" s="175"/>
      <c r="F12054" s="175">
        <v>188568</v>
      </c>
      <c r="G12054" s="175">
        <f t="shared" si="194"/>
        <v>188568</v>
      </c>
      <c r="H12054" s="685" t="s">
        <v>7643</v>
      </c>
    </row>
    <row r="12055" spans="1:8" ht="15" x14ac:dyDescent="0.2">
      <c r="A12055" s="617">
        <v>44610</v>
      </c>
      <c r="B12055" s="93" t="s">
        <v>3944</v>
      </c>
      <c r="C12055" s="93" t="s">
        <v>558</v>
      </c>
      <c r="D12055" s="890" t="s">
        <v>7671</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7693</v>
      </c>
    </row>
    <row r="12057" spans="1:8" ht="15" x14ac:dyDescent="0.2">
      <c r="A12057" s="618">
        <v>44621</v>
      </c>
      <c r="B12057" s="62" t="s">
        <v>7655</v>
      </c>
      <c r="C12057" s="62" t="s">
        <v>5651</v>
      </c>
      <c r="D12057" s="789" t="s">
        <v>2710</v>
      </c>
      <c r="E12057" s="125">
        <v>25000</v>
      </c>
      <c r="F12057" s="125"/>
      <c r="G12057" s="125">
        <f t="shared" si="194"/>
        <v>-25000</v>
      </c>
      <c r="H12057" s="684" t="s">
        <v>7693</v>
      </c>
    </row>
    <row r="12058" spans="1:8" ht="15" x14ac:dyDescent="0.2">
      <c r="A12058" s="618">
        <v>44621</v>
      </c>
      <c r="B12058" s="62" t="s">
        <v>25</v>
      </c>
      <c r="C12058" s="62" t="s">
        <v>1004</v>
      </c>
      <c r="D12058" s="789"/>
      <c r="E12058" s="125">
        <v>670</v>
      </c>
      <c r="F12058" s="125"/>
      <c r="G12058" s="125">
        <f t="shared" si="194"/>
        <v>-670</v>
      </c>
      <c r="H12058" s="684" t="s">
        <v>7693</v>
      </c>
    </row>
    <row r="12059" spans="1:8" ht="15" x14ac:dyDescent="0.2">
      <c r="A12059" s="618">
        <v>44621</v>
      </c>
      <c r="B12059" s="62" t="s">
        <v>82</v>
      </c>
      <c r="C12059" s="62" t="s">
        <v>6475</v>
      </c>
      <c r="D12059" s="789" t="s">
        <v>7707</v>
      </c>
      <c r="E12059" s="125">
        <v>5000</v>
      </c>
      <c r="F12059" s="125"/>
      <c r="G12059" s="125">
        <f t="shared" si="194"/>
        <v>-5000</v>
      </c>
      <c r="H12059" s="684" t="s">
        <v>7693</v>
      </c>
    </row>
    <row r="12060" spans="1:8" ht="15" x14ac:dyDescent="0.2">
      <c r="A12060" s="618">
        <v>44622</v>
      </c>
      <c r="B12060" s="62" t="s">
        <v>82</v>
      </c>
      <c r="C12060" s="62" t="s">
        <v>3144</v>
      </c>
      <c r="D12060" s="789" t="s">
        <v>5383</v>
      </c>
      <c r="E12060" s="125">
        <v>7865</v>
      </c>
      <c r="F12060" s="125"/>
      <c r="G12060" s="125">
        <f t="shared" si="194"/>
        <v>-7865</v>
      </c>
      <c r="H12060" s="684" t="s">
        <v>7693</v>
      </c>
    </row>
    <row r="12061" spans="1:8" ht="15" x14ac:dyDescent="0.2">
      <c r="A12061" s="618">
        <v>44622</v>
      </c>
      <c r="B12061" s="62" t="s">
        <v>7110</v>
      </c>
      <c r="C12061" s="62" t="s">
        <v>1895</v>
      </c>
      <c r="D12061" s="789" t="s">
        <v>7708</v>
      </c>
      <c r="E12061" s="125">
        <v>10000</v>
      </c>
      <c r="F12061" s="125"/>
      <c r="G12061" s="125">
        <f t="shared" si="194"/>
        <v>-10000</v>
      </c>
      <c r="H12061" s="684" t="s">
        <v>7693</v>
      </c>
    </row>
    <row r="12062" spans="1:8" ht="15" x14ac:dyDescent="0.2">
      <c r="A12062" s="618">
        <v>44623</v>
      </c>
      <c r="B12062" s="62" t="s">
        <v>82</v>
      </c>
      <c r="C12062" s="62" t="s">
        <v>7709</v>
      </c>
      <c r="D12062" s="789" t="s">
        <v>1156</v>
      </c>
      <c r="E12062" s="125">
        <v>4000</v>
      </c>
      <c r="F12062" s="125"/>
      <c r="G12062" s="125">
        <f t="shared" si="194"/>
        <v>-4000</v>
      </c>
      <c r="H12062" s="684" t="s">
        <v>7693</v>
      </c>
    </row>
    <row r="12063" spans="1:8" ht="15" x14ac:dyDescent="0.2">
      <c r="A12063" s="618">
        <v>44623</v>
      </c>
      <c r="B12063" s="62" t="s">
        <v>6503</v>
      </c>
      <c r="C12063" s="550" t="s">
        <v>3144</v>
      </c>
      <c r="D12063" s="902" t="s">
        <v>3806</v>
      </c>
      <c r="E12063" s="551">
        <v>21500</v>
      </c>
      <c r="F12063" s="125"/>
      <c r="G12063" s="125">
        <f t="shared" si="194"/>
        <v>-21500</v>
      </c>
      <c r="H12063" s="684" t="s">
        <v>7693</v>
      </c>
    </row>
    <row r="12064" spans="1:8" ht="15" x14ac:dyDescent="0.2">
      <c r="A12064" s="618">
        <v>44623</v>
      </c>
      <c r="B12064" s="62" t="s">
        <v>1399</v>
      </c>
      <c r="C12064" s="550" t="s">
        <v>3144</v>
      </c>
      <c r="D12064" s="902" t="s">
        <v>3806</v>
      </c>
      <c r="E12064" s="551">
        <v>5000</v>
      </c>
      <c r="F12064" s="125"/>
      <c r="G12064" s="125">
        <f t="shared" si="194"/>
        <v>-5000</v>
      </c>
      <c r="H12064" s="684" t="s">
        <v>7693</v>
      </c>
    </row>
    <row r="12065" spans="1:8" ht="15" x14ac:dyDescent="0.2">
      <c r="A12065" s="618">
        <v>44623</v>
      </c>
      <c r="B12065" s="62" t="s">
        <v>7655</v>
      </c>
      <c r="C12065" s="62" t="s">
        <v>6248</v>
      </c>
      <c r="D12065" s="789" t="s">
        <v>7710</v>
      </c>
      <c r="E12065" s="125">
        <v>7000</v>
      </c>
      <c r="F12065" s="125"/>
      <c r="G12065" s="125">
        <f t="shared" si="194"/>
        <v>-7000</v>
      </c>
      <c r="H12065" s="684" t="s">
        <v>7693</v>
      </c>
    </row>
    <row r="12066" spans="1:8" ht="15" x14ac:dyDescent="0.2">
      <c r="A12066" s="618">
        <v>44623</v>
      </c>
      <c r="B12066" s="62" t="s">
        <v>7110</v>
      </c>
      <c r="C12066" s="62" t="s">
        <v>2554</v>
      </c>
      <c r="D12066" s="789" t="s">
        <v>1156</v>
      </c>
      <c r="E12066" s="125">
        <v>43200</v>
      </c>
      <c r="F12066" s="125"/>
      <c r="G12066" s="125">
        <f t="shared" si="194"/>
        <v>-43200</v>
      </c>
      <c r="H12066" s="684" t="s">
        <v>7693</v>
      </c>
    </row>
    <row r="12067" spans="1:8" ht="15" x14ac:dyDescent="0.2">
      <c r="A12067" s="618">
        <v>44624</v>
      </c>
      <c r="B12067" s="62" t="s">
        <v>82</v>
      </c>
      <c r="C12067" s="62" t="s">
        <v>7711</v>
      </c>
      <c r="D12067" s="789" t="s">
        <v>7712</v>
      </c>
      <c r="E12067" s="125">
        <v>25000</v>
      </c>
      <c r="F12067" s="125"/>
      <c r="G12067" s="125">
        <f t="shared" si="194"/>
        <v>-25000</v>
      </c>
      <c r="H12067" s="684" t="s">
        <v>7693</v>
      </c>
    </row>
    <row r="12068" spans="1:8" ht="15" x14ac:dyDescent="0.2">
      <c r="A12068" s="618">
        <v>44624</v>
      </c>
      <c r="B12068" s="62" t="s">
        <v>7655</v>
      </c>
      <c r="C12068" s="62" t="s">
        <v>3144</v>
      </c>
      <c r="D12068" s="789" t="s">
        <v>391</v>
      </c>
      <c r="E12068" s="125">
        <v>1830</v>
      </c>
      <c r="F12068" s="125"/>
      <c r="G12068" s="125">
        <f t="shared" si="194"/>
        <v>-1830</v>
      </c>
      <c r="H12068" s="684" t="s">
        <v>7693</v>
      </c>
    </row>
    <row r="12069" spans="1:8" ht="15" x14ac:dyDescent="0.2">
      <c r="A12069" s="618">
        <v>44625</v>
      </c>
      <c r="B12069" s="62" t="s">
        <v>7110</v>
      </c>
      <c r="C12069" s="62" t="s">
        <v>1895</v>
      </c>
      <c r="D12069" s="789" t="s">
        <v>7713</v>
      </c>
      <c r="E12069" s="125">
        <v>10000</v>
      </c>
      <c r="F12069" s="125"/>
      <c r="G12069" s="125">
        <f t="shared" si="194"/>
        <v>-10000</v>
      </c>
      <c r="H12069" s="684" t="s">
        <v>7693</v>
      </c>
    </row>
    <row r="12070" spans="1:8" ht="15" x14ac:dyDescent="0.2">
      <c r="A12070" s="618">
        <v>44625</v>
      </c>
      <c r="B12070" s="62" t="s">
        <v>16</v>
      </c>
      <c r="C12070" s="62" t="s">
        <v>1494</v>
      </c>
      <c r="D12070" s="789" t="s">
        <v>369</v>
      </c>
      <c r="E12070" s="125">
        <v>900</v>
      </c>
      <c r="F12070" s="125"/>
      <c r="G12070" s="125">
        <f t="shared" si="194"/>
        <v>-900</v>
      </c>
      <c r="H12070" s="684" t="s">
        <v>7693</v>
      </c>
    </row>
    <row r="12071" spans="1:8" ht="15" x14ac:dyDescent="0.2">
      <c r="A12071" s="618">
        <v>44625</v>
      </c>
      <c r="B12071" s="62" t="s">
        <v>37</v>
      </c>
      <c r="C12071" s="62" t="s">
        <v>3144</v>
      </c>
      <c r="D12071" s="789" t="s">
        <v>7714</v>
      </c>
      <c r="E12071" s="125">
        <v>13600</v>
      </c>
      <c r="F12071" s="125"/>
      <c r="G12071" s="125">
        <f t="shared" si="194"/>
        <v>-13600</v>
      </c>
      <c r="H12071" s="684" t="s">
        <v>7693</v>
      </c>
    </row>
    <row r="12072" spans="1:8" ht="15" x14ac:dyDescent="0.2">
      <c r="A12072" s="618">
        <v>44625</v>
      </c>
      <c r="B12072" s="62" t="s">
        <v>82</v>
      </c>
      <c r="C12072" s="62" t="s">
        <v>3144</v>
      </c>
      <c r="D12072" s="789" t="s">
        <v>6882</v>
      </c>
      <c r="E12072" s="125">
        <v>2680</v>
      </c>
      <c r="F12072" s="125"/>
      <c r="G12072" s="125">
        <f t="shared" si="194"/>
        <v>-2680</v>
      </c>
      <c r="H12072" s="684" t="s">
        <v>7693</v>
      </c>
    </row>
    <row r="12073" spans="1:8" ht="15" x14ac:dyDescent="0.2">
      <c r="A12073" s="618">
        <v>44625</v>
      </c>
      <c r="B12073" s="62" t="s">
        <v>7553</v>
      </c>
      <c r="C12073" s="62" t="s">
        <v>3144</v>
      </c>
      <c r="D12073" s="789" t="s">
        <v>7715</v>
      </c>
      <c r="E12073" s="125">
        <v>14500</v>
      </c>
      <c r="F12073" s="125"/>
      <c r="G12073" s="125">
        <f t="shared" si="194"/>
        <v>-14500</v>
      </c>
      <c r="H12073" s="684" t="s">
        <v>7693</v>
      </c>
    </row>
    <row r="12074" spans="1:8" ht="15" x14ac:dyDescent="0.2">
      <c r="A12074" s="618">
        <v>44629</v>
      </c>
      <c r="B12074" s="62" t="s">
        <v>25</v>
      </c>
      <c r="C12074" s="62" t="s">
        <v>4064</v>
      </c>
      <c r="D12074" s="789" t="s">
        <v>3055</v>
      </c>
      <c r="E12074" s="125">
        <v>12000</v>
      </c>
      <c r="F12074" s="125"/>
      <c r="G12074" s="125">
        <f t="shared" si="194"/>
        <v>-12000</v>
      </c>
      <c r="H12074" s="684" t="s">
        <v>7693</v>
      </c>
    </row>
    <row r="12075" spans="1:8" ht="15" customHeight="1" x14ac:dyDescent="0.2">
      <c r="A12075" s="618">
        <v>44629</v>
      </c>
      <c r="B12075" s="62" t="s">
        <v>7655</v>
      </c>
      <c r="C12075" s="62" t="s">
        <v>3291</v>
      </c>
      <c r="D12075" s="789" t="s">
        <v>2710</v>
      </c>
      <c r="E12075" s="125">
        <v>19000</v>
      </c>
      <c r="F12075" s="125"/>
      <c r="G12075" s="125">
        <f t="shared" si="194"/>
        <v>-19000</v>
      </c>
      <c r="H12075" s="684" t="s">
        <v>7693</v>
      </c>
    </row>
    <row r="12076" spans="1:8" ht="15" x14ac:dyDescent="0.2">
      <c r="A12076" s="618">
        <v>44630</v>
      </c>
      <c r="B12076" s="62" t="s">
        <v>7655</v>
      </c>
      <c r="C12076" s="62" t="s">
        <v>3144</v>
      </c>
      <c r="D12076" s="789" t="s">
        <v>7716</v>
      </c>
      <c r="E12076" s="125">
        <v>6800</v>
      </c>
      <c r="F12076" s="125"/>
      <c r="G12076" s="125">
        <f t="shared" si="194"/>
        <v>-6800</v>
      </c>
      <c r="H12076" s="684" t="s">
        <v>7693</v>
      </c>
    </row>
    <row r="12077" spans="1:8" ht="15" x14ac:dyDescent="0.2">
      <c r="A12077" s="618">
        <v>44630</v>
      </c>
      <c r="B12077" s="62" t="s">
        <v>7655</v>
      </c>
      <c r="C12077" s="62" t="s">
        <v>3144</v>
      </c>
      <c r="D12077" s="789" t="s">
        <v>7717</v>
      </c>
      <c r="E12077" s="125">
        <v>3200</v>
      </c>
      <c r="F12077" s="125"/>
      <c r="G12077" s="125">
        <f t="shared" si="194"/>
        <v>-3200</v>
      </c>
      <c r="H12077" s="684" t="s">
        <v>7693</v>
      </c>
    </row>
    <row r="12078" spans="1:8" ht="15" x14ac:dyDescent="0.2">
      <c r="A12078" s="618">
        <v>44630</v>
      </c>
      <c r="B12078" s="62" t="s">
        <v>7553</v>
      </c>
      <c r="C12078" s="62" t="s">
        <v>6349</v>
      </c>
      <c r="D12078" s="789" t="s">
        <v>7718</v>
      </c>
      <c r="E12078" s="125">
        <v>55000</v>
      </c>
      <c r="F12078" s="125"/>
      <c r="G12078" s="125">
        <f t="shared" si="194"/>
        <v>-55000</v>
      </c>
      <c r="H12078" s="684" t="s">
        <v>7693</v>
      </c>
    </row>
    <row r="12079" spans="1:8" ht="15" x14ac:dyDescent="0.2">
      <c r="A12079" s="618">
        <v>44630</v>
      </c>
      <c r="B12079" s="62" t="s">
        <v>16</v>
      </c>
      <c r="C12079" s="62" t="s">
        <v>3363</v>
      </c>
      <c r="D12079" s="789"/>
      <c r="E12079" s="125">
        <v>4235</v>
      </c>
      <c r="F12079" s="125"/>
      <c r="G12079" s="125">
        <f t="shared" si="194"/>
        <v>-4235</v>
      </c>
      <c r="H12079" s="684" t="s">
        <v>7693</v>
      </c>
    </row>
    <row r="12080" spans="1:8" ht="15" x14ac:dyDescent="0.2">
      <c r="A12080" s="618">
        <v>44630</v>
      </c>
      <c r="B12080" s="62" t="s">
        <v>82</v>
      </c>
      <c r="C12080" s="62" t="s">
        <v>6475</v>
      </c>
      <c r="D12080" s="789" t="s">
        <v>7719</v>
      </c>
      <c r="E12080" s="125">
        <v>30000</v>
      </c>
      <c r="F12080" s="125"/>
      <c r="G12080" s="125">
        <f t="shared" si="194"/>
        <v>-30000</v>
      </c>
      <c r="H12080" s="684" t="s">
        <v>7693</v>
      </c>
    </row>
    <row r="12081" spans="1:8" ht="15" x14ac:dyDescent="0.2">
      <c r="A12081" s="618">
        <v>44630</v>
      </c>
      <c r="B12081" s="62" t="s">
        <v>2932</v>
      </c>
      <c r="C12081" s="62" t="s">
        <v>391</v>
      </c>
      <c r="D12081" s="789" t="s">
        <v>7720</v>
      </c>
      <c r="E12081" s="125">
        <v>1600</v>
      </c>
      <c r="F12081" s="125"/>
      <c r="G12081" s="125">
        <f t="shared" si="194"/>
        <v>-1600</v>
      </c>
      <c r="H12081" s="684" t="s">
        <v>7693</v>
      </c>
    </row>
    <row r="12082" spans="1:8" ht="15" x14ac:dyDescent="0.2">
      <c r="A12082" s="618">
        <v>44631</v>
      </c>
      <c r="B12082" s="62" t="s">
        <v>7655</v>
      </c>
      <c r="C12082" s="62" t="s">
        <v>5651</v>
      </c>
      <c r="D12082" s="789" t="s">
        <v>7721</v>
      </c>
      <c r="E12082" s="125">
        <v>9450</v>
      </c>
      <c r="F12082" s="125"/>
      <c r="G12082" s="125">
        <f t="shared" si="194"/>
        <v>-9450</v>
      </c>
      <c r="H12082" s="684" t="s">
        <v>7693</v>
      </c>
    </row>
    <row r="12083" spans="1:8" ht="15" x14ac:dyDescent="0.2">
      <c r="A12083" s="618">
        <v>44631</v>
      </c>
      <c r="B12083" s="62" t="s">
        <v>16</v>
      </c>
      <c r="C12083" s="62" t="s">
        <v>5340</v>
      </c>
      <c r="D12083" s="789" t="s">
        <v>7722</v>
      </c>
      <c r="E12083" s="125">
        <v>50000</v>
      </c>
      <c r="F12083" s="125"/>
      <c r="G12083" s="125">
        <f t="shared" si="194"/>
        <v>-50000</v>
      </c>
      <c r="H12083" s="684" t="s">
        <v>7693</v>
      </c>
    </row>
    <row r="12084" spans="1:8" ht="15" x14ac:dyDescent="0.2">
      <c r="A12084" s="618">
        <v>44631</v>
      </c>
      <c r="B12084" s="62" t="s">
        <v>7655</v>
      </c>
      <c r="C12084" s="62" t="s">
        <v>3144</v>
      </c>
      <c r="D12084" s="789" t="s">
        <v>7732</v>
      </c>
      <c r="E12084" s="125">
        <v>5000</v>
      </c>
      <c r="F12084" s="125"/>
      <c r="G12084" s="125">
        <f t="shared" si="194"/>
        <v>-5000</v>
      </c>
      <c r="H12084" s="684" t="s">
        <v>7693</v>
      </c>
    </row>
    <row r="12085" spans="1:8" ht="15" x14ac:dyDescent="0.2">
      <c r="A12085" s="618">
        <v>44631</v>
      </c>
      <c r="B12085" s="62" t="s">
        <v>7110</v>
      </c>
      <c r="C12085" s="62" t="s">
        <v>1895</v>
      </c>
      <c r="D12085" s="789" t="s">
        <v>7733</v>
      </c>
      <c r="E12085" s="125">
        <v>1000</v>
      </c>
      <c r="F12085" s="125"/>
      <c r="G12085" s="125">
        <f t="shared" si="194"/>
        <v>-1000</v>
      </c>
      <c r="H12085" s="684" t="s">
        <v>7693</v>
      </c>
    </row>
    <row r="12086" spans="1:8" ht="15" x14ac:dyDescent="0.2">
      <c r="A12086" s="618">
        <v>44634</v>
      </c>
      <c r="B12086" s="62" t="s">
        <v>7110</v>
      </c>
      <c r="C12086" s="62" t="s">
        <v>3144</v>
      </c>
      <c r="D12086" s="789" t="s">
        <v>4451</v>
      </c>
      <c r="E12086" s="125">
        <v>11300</v>
      </c>
      <c r="F12086" s="125"/>
      <c r="G12086" s="125">
        <f t="shared" si="194"/>
        <v>-11300</v>
      </c>
      <c r="H12086" s="684" t="s">
        <v>7693</v>
      </c>
    </row>
    <row r="12087" spans="1:8" ht="15" x14ac:dyDescent="0.2">
      <c r="A12087" s="618">
        <v>44635</v>
      </c>
      <c r="B12087" s="62" t="s">
        <v>7110</v>
      </c>
      <c r="C12087" s="62" t="s">
        <v>2001</v>
      </c>
      <c r="D12087" s="789" t="s">
        <v>7734</v>
      </c>
      <c r="E12087" s="125">
        <v>1500</v>
      </c>
      <c r="F12087" s="125"/>
      <c r="G12087" s="125">
        <f t="shared" si="194"/>
        <v>-1500</v>
      </c>
      <c r="H12087" s="684" t="s">
        <v>7693</v>
      </c>
    </row>
    <row r="12088" spans="1:8" ht="15" x14ac:dyDescent="0.2">
      <c r="A12088" s="618">
        <v>44635</v>
      </c>
      <c r="B12088" s="62" t="s">
        <v>7655</v>
      </c>
      <c r="C12088" s="62" t="s">
        <v>3144</v>
      </c>
      <c r="D12088" s="789" t="s">
        <v>7459</v>
      </c>
      <c r="E12088" s="125">
        <v>5345</v>
      </c>
      <c r="F12088" s="125"/>
      <c r="G12088" s="125">
        <f t="shared" si="194"/>
        <v>-5345</v>
      </c>
      <c r="H12088" s="684" t="s">
        <v>7693</v>
      </c>
    </row>
    <row r="12089" spans="1:8" ht="15" x14ac:dyDescent="0.2">
      <c r="A12089" s="618">
        <v>44638</v>
      </c>
      <c r="B12089" s="62" t="s">
        <v>7655</v>
      </c>
      <c r="C12089" s="62" t="s">
        <v>6248</v>
      </c>
      <c r="D12089" s="789" t="s">
        <v>7735</v>
      </c>
      <c r="E12089" s="125">
        <v>7000</v>
      </c>
      <c r="F12089" s="125"/>
      <c r="G12089" s="125">
        <f t="shared" si="194"/>
        <v>-7000</v>
      </c>
      <c r="H12089" s="684" t="s">
        <v>7693</v>
      </c>
    </row>
    <row r="12090" spans="1:8" ht="15" x14ac:dyDescent="0.2">
      <c r="A12090" s="618">
        <v>44638</v>
      </c>
      <c r="B12090" s="62" t="s">
        <v>37</v>
      </c>
      <c r="C12090" s="62" t="s">
        <v>6248</v>
      </c>
      <c r="D12090" s="789" t="s">
        <v>7735</v>
      </c>
      <c r="E12090" s="125">
        <v>7000</v>
      </c>
      <c r="F12090" s="125"/>
      <c r="G12090" s="125">
        <f t="shared" si="194"/>
        <v>-7000</v>
      </c>
      <c r="H12090" s="684" t="s">
        <v>7693</v>
      </c>
    </row>
    <row r="12091" spans="1:8" ht="15" x14ac:dyDescent="0.2">
      <c r="A12091" s="618">
        <v>44638</v>
      </c>
      <c r="B12091" s="62" t="s">
        <v>7730</v>
      </c>
      <c r="C12091" s="62" t="s">
        <v>2001</v>
      </c>
      <c r="D12091" s="789"/>
      <c r="E12091" s="125">
        <v>1500</v>
      </c>
      <c r="F12091" s="125"/>
      <c r="G12091" s="125">
        <f t="shared" si="194"/>
        <v>-1500</v>
      </c>
      <c r="H12091" s="684" t="s">
        <v>7693</v>
      </c>
    </row>
    <row r="12092" spans="1:8" ht="15" x14ac:dyDescent="0.2">
      <c r="A12092" s="618">
        <v>44639</v>
      </c>
      <c r="B12092" s="62" t="s">
        <v>4552</v>
      </c>
      <c r="C12092" s="62" t="s">
        <v>6475</v>
      </c>
      <c r="D12092" s="789" t="s">
        <v>1156</v>
      </c>
      <c r="E12092" s="125">
        <v>10000</v>
      </c>
      <c r="F12092" s="125"/>
      <c r="G12092" s="125">
        <f t="shared" si="194"/>
        <v>-10000</v>
      </c>
      <c r="H12092" s="684" t="s">
        <v>7693</v>
      </c>
    </row>
    <row r="12093" spans="1:8" ht="15" x14ac:dyDescent="0.2">
      <c r="A12093" s="618">
        <v>44639</v>
      </c>
      <c r="B12093" s="62" t="s">
        <v>7730</v>
      </c>
      <c r="C12093" s="62" t="s">
        <v>2001</v>
      </c>
      <c r="D12093" s="789"/>
      <c r="E12093" s="125">
        <v>3500</v>
      </c>
      <c r="F12093" s="125"/>
      <c r="G12093" s="125">
        <f t="shared" si="194"/>
        <v>-3500</v>
      </c>
      <c r="H12093" s="684" t="s">
        <v>7693</v>
      </c>
    </row>
    <row r="12094" spans="1:8" ht="15" x14ac:dyDescent="0.2">
      <c r="A12094" s="618">
        <v>44639</v>
      </c>
      <c r="B12094" s="40" t="s">
        <v>3732</v>
      </c>
      <c r="C12094" s="62" t="s">
        <v>2001</v>
      </c>
      <c r="D12094" s="789"/>
      <c r="E12094" s="125">
        <v>3500</v>
      </c>
      <c r="F12094" s="125"/>
      <c r="G12094" s="125">
        <f t="shared" si="194"/>
        <v>-3500</v>
      </c>
      <c r="H12094" s="684" t="s">
        <v>7693</v>
      </c>
    </row>
    <row r="12095" spans="1:8" ht="15" x14ac:dyDescent="0.2">
      <c r="A12095" s="618">
        <v>44641</v>
      </c>
      <c r="B12095" s="62" t="s">
        <v>2932</v>
      </c>
      <c r="C12095" s="62" t="s">
        <v>391</v>
      </c>
      <c r="D12095" s="789" t="s">
        <v>6385</v>
      </c>
      <c r="E12095" s="125">
        <v>1650</v>
      </c>
      <c r="F12095" s="125"/>
      <c r="G12095" s="125">
        <f t="shared" si="194"/>
        <v>-1650</v>
      </c>
      <c r="H12095" s="684" t="s">
        <v>7693</v>
      </c>
    </row>
    <row r="12096" spans="1:8" ht="15" customHeight="1" x14ac:dyDescent="0.2">
      <c r="A12096" s="618">
        <v>44642</v>
      </c>
      <c r="B12096" s="40" t="s">
        <v>3732</v>
      </c>
      <c r="C12096" s="62" t="s">
        <v>7410</v>
      </c>
      <c r="D12096" s="789" t="s">
        <v>7753</v>
      </c>
      <c r="E12096" s="125">
        <v>69600</v>
      </c>
      <c r="F12096" s="125"/>
      <c r="G12096" s="125">
        <f t="shared" si="194"/>
        <v>-69600</v>
      </c>
      <c r="H12096" s="684" t="s">
        <v>7693</v>
      </c>
    </row>
    <row r="12097" spans="1:8" ht="15" x14ac:dyDescent="0.2">
      <c r="A12097" s="618">
        <v>44642</v>
      </c>
      <c r="B12097" s="62" t="s">
        <v>6503</v>
      </c>
      <c r="C12097" s="62" t="s">
        <v>391</v>
      </c>
      <c r="D12097" s="789" t="s">
        <v>7754</v>
      </c>
      <c r="E12097" s="125">
        <v>4500</v>
      </c>
      <c r="F12097" s="125"/>
      <c r="G12097" s="125">
        <f t="shared" si="194"/>
        <v>-4500</v>
      </c>
      <c r="H12097" s="684" t="s">
        <v>7693</v>
      </c>
    </row>
    <row r="12098" spans="1:8" ht="15" x14ac:dyDescent="0.2">
      <c r="A12098" s="618">
        <v>44642</v>
      </c>
      <c r="B12098" s="40" t="s">
        <v>3732</v>
      </c>
      <c r="C12098" s="62" t="s">
        <v>1523</v>
      </c>
      <c r="D12098" s="789" t="s">
        <v>50</v>
      </c>
      <c r="E12098" s="125">
        <v>33200</v>
      </c>
      <c r="F12098" s="125"/>
      <c r="G12098" s="125">
        <f t="shared" si="194"/>
        <v>-33200</v>
      </c>
      <c r="H12098" s="684" t="s">
        <v>7693</v>
      </c>
    </row>
    <row r="12099" spans="1:8" ht="15" x14ac:dyDescent="0.2">
      <c r="A12099" s="618">
        <v>44642</v>
      </c>
      <c r="B12099" s="40" t="s">
        <v>3732</v>
      </c>
      <c r="C12099" s="62" t="s">
        <v>1062</v>
      </c>
      <c r="D12099" s="789" t="s">
        <v>7755</v>
      </c>
      <c r="E12099" s="125">
        <v>8400</v>
      </c>
      <c r="F12099" s="125"/>
      <c r="G12099" s="125">
        <f t="shared" si="194"/>
        <v>-8400</v>
      </c>
      <c r="H12099" s="684" t="s">
        <v>7693</v>
      </c>
    </row>
    <row r="12100" spans="1:8" ht="15" x14ac:dyDescent="0.2">
      <c r="A12100" s="618">
        <v>44642</v>
      </c>
      <c r="B12100" s="62" t="s">
        <v>16</v>
      </c>
      <c r="C12100" s="62" t="s">
        <v>2995</v>
      </c>
      <c r="D12100" s="789"/>
      <c r="E12100" s="125">
        <v>2500</v>
      </c>
      <c r="F12100" s="125"/>
      <c r="G12100" s="125">
        <f t="shared" si="194"/>
        <v>-2500</v>
      </c>
      <c r="H12100" s="684" t="s">
        <v>7693</v>
      </c>
    </row>
    <row r="12101" spans="1:8" ht="15" x14ac:dyDescent="0.2">
      <c r="A12101" s="618">
        <v>44642</v>
      </c>
      <c r="B12101" s="62" t="s">
        <v>16</v>
      </c>
      <c r="C12101" s="62" t="s">
        <v>5340</v>
      </c>
      <c r="D12101" s="789"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89" t="s">
        <v>7757</v>
      </c>
      <c r="E12102" s="125">
        <v>54000</v>
      </c>
      <c r="F12102" s="125"/>
      <c r="G12102" s="125">
        <f t="shared" si="195"/>
        <v>-54000</v>
      </c>
      <c r="H12102" s="684" t="s">
        <v>7693</v>
      </c>
    </row>
    <row r="12103" spans="1:8" ht="15" customHeight="1" x14ac:dyDescent="0.2">
      <c r="A12103" s="618">
        <v>44644</v>
      </c>
      <c r="B12103" s="40" t="s">
        <v>3732</v>
      </c>
      <c r="C12103" s="62" t="s">
        <v>5740</v>
      </c>
      <c r="D12103" s="789"/>
      <c r="E12103" s="125">
        <v>400</v>
      </c>
      <c r="F12103" s="125"/>
      <c r="G12103" s="125">
        <f t="shared" si="195"/>
        <v>-400</v>
      </c>
      <c r="H12103" s="684" t="s">
        <v>7693</v>
      </c>
    </row>
    <row r="12104" spans="1:8" ht="15" x14ac:dyDescent="0.2">
      <c r="A12104" s="618">
        <v>44644</v>
      </c>
      <c r="B12104" s="40" t="s">
        <v>3732</v>
      </c>
      <c r="C12104" s="62" t="s">
        <v>391</v>
      </c>
      <c r="D12104" s="789" t="s">
        <v>7758</v>
      </c>
      <c r="E12104" s="125">
        <v>5000</v>
      </c>
      <c r="F12104" s="125"/>
      <c r="G12104" s="125">
        <f t="shared" si="195"/>
        <v>-5000</v>
      </c>
      <c r="H12104" s="684" t="s">
        <v>7693</v>
      </c>
    </row>
    <row r="12105" spans="1:8" ht="15" x14ac:dyDescent="0.2">
      <c r="A12105" s="618">
        <v>44644</v>
      </c>
      <c r="B12105" s="40" t="s">
        <v>3732</v>
      </c>
      <c r="C12105" s="62" t="s">
        <v>391</v>
      </c>
      <c r="D12105" s="789" t="s">
        <v>7758</v>
      </c>
      <c r="E12105" s="125">
        <v>1000</v>
      </c>
      <c r="F12105" s="125"/>
      <c r="G12105" s="125">
        <f t="shared" si="195"/>
        <v>-1000</v>
      </c>
      <c r="H12105" s="684" t="s">
        <v>7693</v>
      </c>
    </row>
    <row r="12106" spans="1:8" ht="15" customHeight="1" x14ac:dyDescent="0.2">
      <c r="A12106" s="618">
        <v>44644</v>
      </c>
      <c r="B12106" s="62" t="s">
        <v>1399</v>
      </c>
      <c r="C12106" s="62" t="s">
        <v>550</v>
      </c>
      <c r="D12106" s="789" t="s">
        <v>7759</v>
      </c>
      <c r="E12106" s="125">
        <v>6510</v>
      </c>
      <c r="F12106" s="125"/>
      <c r="G12106" s="125">
        <f t="shared" si="195"/>
        <v>-6510</v>
      </c>
      <c r="H12106" s="684" t="s">
        <v>7693</v>
      </c>
    </row>
    <row r="12107" spans="1:8" ht="15" customHeight="1" x14ac:dyDescent="0.2">
      <c r="A12107" s="618">
        <v>44644</v>
      </c>
      <c r="B12107" s="62" t="s">
        <v>1399</v>
      </c>
      <c r="C12107" s="62" t="s">
        <v>550</v>
      </c>
      <c r="D12107" s="789" t="s">
        <v>7760</v>
      </c>
      <c r="E12107" s="125">
        <v>4997</v>
      </c>
      <c r="F12107" s="125"/>
      <c r="G12107" s="125">
        <f t="shared" si="195"/>
        <v>-4997</v>
      </c>
      <c r="H12107" s="684" t="s">
        <v>7693</v>
      </c>
    </row>
    <row r="12108" spans="1:8" ht="15" customHeight="1" x14ac:dyDescent="0.2">
      <c r="A12108" s="618">
        <v>44645</v>
      </c>
      <c r="B12108" s="62" t="s">
        <v>3945</v>
      </c>
      <c r="C12108" s="62" t="s">
        <v>391</v>
      </c>
      <c r="D12108" s="789" t="s">
        <v>7761</v>
      </c>
      <c r="E12108" s="125">
        <v>10500</v>
      </c>
      <c r="F12108" s="125"/>
      <c r="G12108" s="125">
        <f t="shared" si="195"/>
        <v>-10500</v>
      </c>
      <c r="H12108" s="684" t="s">
        <v>7693</v>
      </c>
    </row>
    <row r="12109" spans="1:8" ht="15" customHeight="1" x14ac:dyDescent="0.2">
      <c r="A12109" s="618">
        <v>44645</v>
      </c>
      <c r="B12109" s="62" t="s">
        <v>3945</v>
      </c>
      <c r="C12109" s="62" t="s">
        <v>391</v>
      </c>
      <c r="D12109" s="789" t="s">
        <v>6575</v>
      </c>
      <c r="E12109" s="125">
        <v>4890</v>
      </c>
      <c r="F12109" s="125"/>
      <c r="G12109" s="125">
        <f t="shared" si="195"/>
        <v>-4890</v>
      </c>
      <c r="H12109" s="684" t="s">
        <v>7693</v>
      </c>
    </row>
    <row r="12110" spans="1:8" ht="15" customHeight="1" x14ac:dyDescent="0.2">
      <c r="A12110" s="618">
        <v>44645</v>
      </c>
      <c r="B12110" s="62" t="s">
        <v>37</v>
      </c>
      <c r="C12110" s="62" t="s">
        <v>5651</v>
      </c>
      <c r="D12110" s="789"/>
      <c r="E12110" s="125">
        <v>6400</v>
      </c>
      <c r="F12110" s="125"/>
      <c r="G12110" s="125">
        <f t="shared" si="195"/>
        <v>-6400</v>
      </c>
      <c r="H12110" s="684" t="s">
        <v>7693</v>
      </c>
    </row>
    <row r="12111" spans="1:8" ht="15" customHeight="1" x14ac:dyDescent="0.2">
      <c r="A12111" s="618">
        <v>44645</v>
      </c>
      <c r="B12111" s="62" t="s">
        <v>7655</v>
      </c>
      <c r="C12111" s="62" t="s">
        <v>5651</v>
      </c>
      <c r="D12111" s="789"/>
      <c r="E12111" s="125">
        <v>6400</v>
      </c>
      <c r="F12111" s="125"/>
      <c r="G12111" s="125">
        <f t="shared" si="195"/>
        <v>-6400</v>
      </c>
      <c r="H12111" s="684" t="s">
        <v>7693</v>
      </c>
    </row>
    <row r="12112" spans="1:8" ht="15" customHeight="1" x14ac:dyDescent="0.2">
      <c r="A12112" s="618">
        <v>44645</v>
      </c>
      <c r="B12112" s="62" t="s">
        <v>7730</v>
      </c>
      <c r="C12112" s="62" t="s">
        <v>5651</v>
      </c>
      <c r="D12112" s="789"/>
      <c r="E12112" s="125">
        <v>6400</v>
      </c>
      <c r="F12112" s="125"/>
      <c r="G12112" s="125">
        <f t="shared" si="195"/>
        <v>-6400</v>
      </c>
      <c r="H12112" s="684" t="s">
        <v>7693</v>
      </c>
    </row>
    <row r="12113" spans="1:8" ht="15" x14ac:dyDescent="0.2">
      <c r="A12113" s="618">
        <v>44645</v>
      </c>
      <c r="B12113" s="40" t="s">
        <v>3732</v>
      </c>
      <c r="C12113" s="62" t="s">
        <v>5651</v>
      </c>
      <c r="D12113" s="789"/>
      <c r="E12113" s="125">
        <v>6400</v>
      </c>
      <c r="F12113" s="125"/>
      <c r="G12113" s="125">
        <f t="shared" si="195"/>
        <v>-6400</v>
      </c>
      <c r="H12113" s="684" t="s">
        <v>7693</v>
      </c>
    </row>
    <row r="12114" spans="1:8" ht="15" x14ac:dyDescent="0.2">
      <c r="A12114" s="618">
        <v>44645</v>
      </c>
      <c r="B12114" s="62" t="s">
        <v>1399</v>
      </c>
      <c r="C12114" s="62"/>
      <c r="D12114" s="789"/>
      <c r="E12114" s="125">
        <v>60</v>
      </c>
      <c r="F12114" s="125"/>
      <c r="G12114" s="125">
        <f t="shared" si="195"/>
        <v>-60</v>
      </c>
      <c r="H12114" s="684" t="s">
        <v>7693</v>
      </c>
    </row>
    <row r="12115" spans="1:8" ht="15" customHeight="1" x14ac:dyDescent="0.2">
      <c r="A12115" s="618">
        <v>44645</v>
      </c>
      <c r="B12115" s="62" t="s">
        <v>25</v>
      </c>
      <c r="C12115" s="62" t="s">
        <v>1688</v>
      </c>
      <c r="D12115" s="789"/>
      <c r="E12115" s="125">
        <v>16015</v>
      </c>
      <c r="F12115" s="125"/>
      <c r="G12115" s="125">
        <f t="shared" si="195"/>
        <v>-16015</v>
      </c>
      <c r="H12115" s="684" t="s">
        <v>7693</v>
      </c>
    </row>
    <row r="12116" spans="1:8" ht="15" customHeight="1" x14ac:dyDescent="0.2">
      <c r="A12116" s="618">
        <v>44645</v>
      </c>
      <c r="B12116" s="62" t="s">
        <v>16</v>
      </c>
      <c r="C12116" s="62" t="s">
        <v>1688</v>
      </c>
      <c r="D12116" s="789"/>
      <c r="E12116" s="125">
        <v>4410</v>
      </c>
      <c r="F12116" s="125"/>
      <c r="G12116" s="125">
        <f t="shared" si="195"/>
        <v>-4410</v>
      </c>
      <c r="H12116" s="684" t="s">
        <v>7693</v>
      </c>
    </row>
    <row r="12117" spans="1:8" ht="15" customHeight="1" x14ac:dyDescent="0.2">
      <c r="A12117" s="618">
        <v>44645</v>
      </c>
      <c r="B12117" s="62" t="s">
        <v>7655</v>
      </c>
      <c r="C12117" s="62" t="s">
        <v>7711</v>
      </c>
      <c r="D12117" s="789" t="s">
        <v>5398</v>
      </c>
      <c r="E12117" s="125">
        <v>25000</v>
      </c>
      <c r="F12117" s="125"/>
      <c r="G12117" s="125">
        <f t="shared" si="195"/>
        <v>-25000</v>
      </c>
      <c r="H12117" s="684" t="s">
        <v>7693</v>
      </c>
    </row>
    <row r="12118" spans="1:8" ht="15" x14ac:dyDescent="0.2">
      <c r="A12118" s="618">
        <v>44645</v>
      </c>
      <c r="B12118" s="62" t="s">
        <v>7730</v>
      </c>
      <c r="C12118" s="62" t="s">
        <v>2001</v>
      </c>
      <c r="D12118" s="789"/>
      <c r="E12118" s="125">
        <v>600</v>
      </c>
      <c r="F12118" s="125"/>
      <c r="G12118" s="125">
        <f t="shared" si="195"/>
        <v>-600</v>
      </c>
      <c r="H12118" s="684" t="s">
        <v>7693</v>
      </c>
    </row>
    <row r="12119" spans="1:8" ht="15" x14ac:dyDescent="0.2">
      <c r="A12119" s="618">
        <v>44645</v>
      </c>
      <c r="B12119" s="40" t="s">
        <v>3732</v>
      </c>
      <c r="C12119" s="62" t="s">
        <v>2001</v>
      </c>
      <c r="D12119" s="789"/>
      <c r="E12119" s="125">
        <v>600</v>
      </c>
      <c r="F12119" s="125"/>
      <c r="G12119" s="125">
        <f t="shared" si="195"/>
        <v>-600</v>
      </c>
      <c r="H12119" s="684" t="s">
        <v>7693</v>
      </c>
    </row>
    <row r="12120" spans="1:8" ht="15" x14ac:dyDescent="0.2">
      <c r="A12120" s="618">
        <v>44645</v>
      </c>
      <c r="B12120" s="62" t="s">
        <v>6503</v>
      </c>
      <c r="C12120" s="62" t="s">
        <v>3144</v>
      </c>
      <c r="D12120" s="789" t="s">
        <v>4449</v>
      </c>
      <c r="E12120" s="125">
        <v>20820</v>
      </c>
      <c r="F12120" s="125"/>
      <c r="G12120" s="125">
        <f t="shared" si="195"/>
        <v>-20820</v>
      </c>
      <c r="H12120" s="684" t="s">
        <v>7693</v>
      </c>
    </row>
    <row r="12121" spans="1:8" ht="15" x14ac:dyDescent="0.2">
      <c r="A12121" s="618">
        <v>44645</v>
      </c>
      <c r="B12121" s="62" t="s">
        <v>7655</v>
      </c>
      <c r="C12121" s="62" t="s">
        <v>391</v>
      </c>
      <c r="D12121" s="789" t="s">
        <v>1616</v>
      </c>
      <c r="E12121" s="125">
        <v>300</v>
      </c>
      <c r="F12121" s="125"/>
      <c r="G12121" s="125">
        <f t="shared" si="195"/>
        <v>-300</v>
      </c>
      <c r="H12121" s="684" t="s">
        <v>7693</v>
      </c>
    </row>
    <row r="12122" spans="1:8" ht="15" x14ac:dyDescent="0.2">
      <c r="A12122" s="618">
        <v>44645</v>
      </c>
      <c r="B12122" s="62" t="s">
        <v>3945</v>
      </c>
      <c r="C12122" s="62" t="s">
        <v>3144</v>
      </c>
      <c r="D12122" s="789" t="s">
        <v>7765</v>
      </c>
      <c r="E12122" s="125">
        <v>14000</v>
      </c>
      <c r="F12122" s="125"/>
      <c r="G12122" s="125">
        <f t="shared" si="195"/>
        <v>-14000</v>
      </c>
      <c r="H12122" s="684" t="s">
        <v>7693</v>
      </c>
    </row>
    <row r="12123" spans="1:8" ht="15" x14ac:dyDescent="0.2">
      <c r="A12123" s="618">
        <v>44645</v>
      </c>
      <c r="B12123" s="62" t="s">
        <v>82</v>
      </c>
      <c r="C12123" s="62" t="s">
        <v>3144</v>
      </c>
      <c r="D12123" s="789" t="s">
        <v>6262</v>
      </c>
      <c r="E12123" s="125">
        <v>3350</v>
      </c>
      <c r="F12123" s="125"/>
      <c r="G12123" s="125">
        <f t="shared" si="195"/>
        <v>-3350</v>
      </c>
      <c r="H12123" s="684" t="s">
        <v>7693</v>
      </c>
    </row>
    <row r="12124" spans="1:8" ht="15" x14ac:dyDescent="0.2">
      <c r="A12124" s="618">
        <v>44645</v>
      </c>
      <c r="B12124" s="62" t="s">
        <v>3945</v>
      </c>
      <c r="C12124" s="62" t="s">
        <v>3144</v>
      </c>
      <c r="D12124" s="789" t="s">
        <v>6262</v>
      </c>
      <c r="E12124" s="125">
        <v>1500</v>
      </c>
      <c r="F12124" s="125"/>
      <c r="G12124" s="125">
        <f t="shared" si="195"/>
        <v>-1500</v>
      </c>
      <c r="H12124" s="684" t="s">
        <v>7693</v>
      </c>
    </row>
    <row r="12125" spans="1:8" ht="15" x14ac:dyDescent="0.2">
      <c r="A12125" s="618">
        <v>44645</v>
      </c>
      <c r="B12125" s="62" t="s">
        <v>3945</v>
      </c>
      <c r="C12125" s="62" t="s">
        <v>3445</v>
      </c>
      <c r="D12125" s="789" t="s">
        <v>7372</v>
      </c>
      <c r="E12125" s="125">
        <v>12000</v>
      </c>
      <c r="F12125" s="125"/>
      <c r="G12125" s="125">
        <f t="shared" si="195"/>
        <v>-12000</v>
      </c>
      <c r="H12125" s="684" t="s">
        <v>7693</v>
      </c>
    </row>
    <row r="12126" spans="1:8" ht="15" x14ac:dyDescent="0.2">
      <c r="A12126" s="618">
        <v>44646</v>
      </c>
      <c r="B12126" s="40" t="s">
        <v>3732</v>
      </c>
      <c r="C12126" s="62" t="s">
        <v>3144</v>
      </c>
      <c r="D12126" s="789" t="s">
        <v>7766</v>
      </c>
      <c r="E12126" s="125">
        <v>4940</v>
      </c>
      <c r="F12126" s="125"/>
      <c r="G12126" s="125">
        <f t="shared" si="195"/>
        <v>-4940</v>
      </c>
      <c r="H12126" s="684" t="s">
        <v>7693</v>
      </c>
    </row>
    <row r="12127" spans="1:8" ht="15" x14ac:dyDescent="0.2">
      <c r="A12127" s="618">
        <v>44646</v>
      </c>
      <c r="B12127" s="62" t="s">
        <v>7730</v>
      </c>
      <c r="C12127" s="62" t="s">
        <v>3144</v>
      </c>
      <c r="D12127" s="789" t="s">
        <v>7766</v>
      </c>
      <c r="E12127" s="125">
        <v>4940</v>
      </c>
      <c r="F12127" s="125"/>
      <c r="G12127" s="125">
        <f t="shared" si="195"/>
        <v>-4940</v>
      </c>
      <c r="H12127" s="684" t="s">
        <v>7693</v>
      </c>
    </row>
    <row r="12128" spans="1:8" ht="15" customHeight="1" x14ac:dyDescent="0.2">
      <c r="A12128" s="618">
        <v>44646</v>
      </c>
      <c r="B12128" s="62" t="s">
        <v>37</v>
      </c>
      <c r="C12128" s="62" t="s">
        <v>391</v>
      </c>
      <c r="D12128" s="789" t="s">
        <v>7767</v>
      </c>
      <c r="E12128" s="125">
        <v>1500</v>
      </c>
      <c r="F12128" s="125"/>
      <c r="G12128" s="125">
        <f t="shared" si="195"/>
        <v>-1500</v>
      </c>
      <c r="H12128" s="684" t="s">
        <v>7693</v>
      </c>
    </row>
    <row r="12129" spans="1:8" ht="15" x14ac:dyDescent="0.2">
      <c r="A12129" s="618">
        <v>44646</v>
      </c>
      <c r="B12129" s="62" t="s">
        <v>7553</v>
      </c>
      <c r="C12129" s="62" t="s">
        <v>3445</v>
      </c>
      <c r="D12129" s="789" t="s">
        <v>7768</v>
      </c>
      <c r="E12129" s="125">
        <v>10000</v>
      </c>
      <c r="F12129" s="125"/>
      <c r="G12129" s="125">
        <f t="shared" si="195"/>
        <v>-10000</v>
      </c>
      <c r="H12129" s="684" t="s">
        <v>7693</v>
      </c>
    </row>
    <row r="12130" spans="1:8" ht="15" x14ac:dyDescent="0.2">
      <c r="A12130" s="618">
        <v>44646</v>
      </c>
      <c r="B12130" s="62" t="s">
        <v>2932</v>
      </c>
      <c r="C12130" s="62" t="s">
        <v>391</v>
      </c>
      <c r="D12130" s="789" t="s">
        <v>7551</v>
      </c>
      <c r="E12130" s="125">
        <v>1360</v>
      </c>
      <c r="F12130" s="125"/>
      <c r="G12130" s="125">
        <f t="shared" si="195"/>
        <v>-1360</v>
      </c>
      <c r="H12130" s="684" t="s">
        <v>7693</v>
      </c>
    </row>
    <row r="12131" spans="1:8" ht="15" x14ac:dyDescent="0.2">
      <c r="A12131" s="618">
        <v>44646</v>
      </c>
      <c r="B12131" s="62" t="s">
        <v>16</v>
      </c>
      <c r="C12131" s="62" t="s">
        <v>5340</v>
      </c>
      <c r="D12131" s="789" t="s">
        <v>7769</v>
      </c>
      <c r="E12131" s="125">
        <v>30000</v>
      </c>
      <c r="F12131" s="125"/>
      <c r="G12131" s="125">
        <f t="shared" si="195"/>
        <v>-30000</v>
      </c>
      <c r="H12131" s="684" t="s">
        <v>7693</v>
      </c>
    </row>
    <row r="12132" spans="1:8" ht="15" x14ac:dyDescent="0.2">
      <c r="A12132" s="618">
        <v>44646</v>
      </c>
      <c r="B12132" s="62" t="s">
        <v>6506</v>
      </c>
      <c r="C12132" s="62" t="s">
        <v>3144</v>
      </c>
      <c r="D12132" s="789" t="s">
        <v>7770</v>
      </c>
      <c r="E12132" s="125">
        <v>1100</v>
      </c>
      <c r="F12132" s="125"/>
      <c r="G12132" s="125">
        <f t="shared" si="195"/>
        <v>-1100</v>
      </c>
      <c r="H12132" s="684" t="s">
        <v>7693</v>
      </c>
    </row>
    <row r="12133" spans="1:8" ht="15" x14ac:dyDescent="0.2">
      <c r="A12133" s="618">
        <v>44646</v>
      </c>
      <c r="B12133" s="62" t="s">
        <v>25</v>
      </c>
      <c r="C12133" s="62" t="s">
        <v>2427</v>
      </c>
      <c r="D12133" s="789" t="s">
        <v>7771</v>
      </c>
      <c r="E12133" s="125">
        <v>35311</v>
      </c>
      <c r="F12133" s="125"/>
      <c r="G12133" s="125">
        <f t="shared" si="195"/>
        <v>-35311</v>
      </c>
      <c r="H12133" s="684" t="s">
        <v>7693</v>
      </c>
    </row>
    <row r="12134" spans="1:8" ht="15" x14ac:dyDescent="0.2">
      <c r="A12134" s="618">
        <v>44646</v>
      </c>
      <c r="B12134" s="62" t="s">
        <v>25</v>
      </c>
      <c r="C12134" s="62" t="s">
        <v>1004</v>
      </c>
      <c r="D12134" s="789"/>
      <c r="E12134" s="125">
        <v>650</v>
      </c>
      <c r="F12134" s="125"/>
      <c r="G12134" s="125">
        <f t="shared" si="195"/>
        <v>-650</v>
      </c>
      <c r="H12134" s="684" t="s">
        <v>7693</v>
      </c>
    </row>
    <row r="12135" spans="1:8" ht="15" x14ac:dyDescent="0.2">
      <c r="A12135" s="618">
        <v>44646</v>
      </c>
      <c r="B12135" s="62" t="s">
        <v>6503</v>
      </c>
      <c r="C12135" s="669" t="s">
        <v>6850</v>
      </c>
      <c r="D12135" s="910" t="s">
        <v>369</v>
      </c>
      <c r="E12135" s="671">
        <v>12000</v>
      </c>
      <c r="F12135" s="125"/>
      <c r="G12135" s="125">
        <f t="shared" si="195"/>
        <v>-12000</v>
      </c>
      <c r="H12135" s="684" t="s">
        <v>7693</v>
      </c>
    </row>
    <row r="12136" spans="1:8" ht="15" x14ac:dyDescent="0.2">
      <c r="A12136" s="618">
        <v>44646</v>
      </c>
      <c r="B12136" s="62" t="s">
        <v>6506</v>
      </c>
      <c r="C12136" s="669" t="s">
        <v>6850</v>
      </c>
      <c r="D12136" s="910" t="s">
        <v>369</v>
      </c>
      <c r="E12136" s="671">
        <v>6000</v>
      </c>
      <c r="F12136" s="125"/>
      <c r="G12136" s="125">
        <f t="shared" si="195"/>
        <v>-6000</v>
      </c>
      <c r="H12136" s="684" t="s">
        <v>7693</v>
      </c>
    </row>
    <row r="12137" spans="1:8" ht="15" x14ac:dyDescent="0.2">
      <c r="A12137" s="618">
        <v>44651</v>
      </c>
      <c r="B12137" s="62" t="s">
        <v>37</v>
      </c>
      <c r="C12137" s="550" t="s">
        <v>3032</v>
      </c>
      <c r="D12137" s="902" t="s">
        <v>369</v>
      </c>
      <c r="E12137" s="551">
        <v>8000</v>
      </c>
      <c r="F12137" s="125"/>
      <c r="G12137" s="125">
        <f t="shared" si="195"/>
        <v>-8000</v>
      </c>
      <c r="H12137" s="684" t="s">
        <v>7693</v>
      </c>
    </row>
    <row r="12138" spans="1:8" ht="15" x14ac:dyDescent="0.2">
      <c r="A12138" s="618">
        <v>44651</v>
      </c>
      <c r="B12138" s="62" t="s">
        <v>7655</v>
      </c>
      <c r="C12138" s="550" t="s">
        <v>3032</v>
      </c>
      <c r="D12138" s="902" t="s">
        <v>369</v>
      </c>
      <c r="E12138" s="551">
        <v>20000</v>
      </c>
      <c r="F12138" s="125"/>
      <c r="G12138" s="125">
        <f t="shared" si="195"/>
        <v>-20000</v>
      </c>
      <c r="H12138" s="684" t="s">
        <v>7693</v>
      </c>
    </row>
    <row r="12139" spans="1:8" ht="15" x14ac:dyDescent="0.2">
      <c r="A12139" s="618">
        <v>44651</v>
      </c>
      <c r="B12139" s="62" t="s">
        <v>3945</v>
      </c>
      <c r="C12139" s="550" t="s">
        <v>3032</v>
      </c>
      <c r="D12139" s="902" t="s">
        <v>369</v>
      </c>
      <c r="E12139" s="551">
        <v>2000</v>
      </c>
      <c r="F12139" s="125"/>
      <c r="G12139" s="125">
        <f t="shared" si="195"/>
        <v>-2000</v>
      </c>
      <c r="H12139" s="684" t="s">
        <v>7693</v>
      </c>
    </row>
    <row r="12140" spans="1:8" ht="15" x14ac:dyDescent="0.2">
      <c r="A12140" s="618">
        <v>44651</v>
      </c>
      <c r="B12140" s="62" t="s">
        <v>7110</v>
      </c>
      <c r="C12140" s="62" t="s">
        <v>1062</v>
      </c>
      <c r="D12140" s="789" t="s">
        <v>369</v>
      </c>
      <c r="E12140" s="125">
        <v>21600</v>
      </c>
      <c r="F12140" s="125"/>
      <c r="G12140" s="125">
        <f t="shared" si="195"/>
        <v>-21600</v>
      </c>
      <c r="H12140" s="684" t="s">
        <v>7693</v>
      </c>
    </row>
    <row r="12141" spans="1:8" ht="15" x14ac:dyDescent="0.2">
      <c r="A12141" s="618">
        <v>44651</v>
      </c>
      <c r="B12141" s="62" t="s">
        <v>16</v>
      </c>
      <c r="C12141" s="62" t="s">
        <v>462</v>
      </c>
      <c r="D12141" s="789" t="s">
        <v>7818</v>
      </c>
      <c r="E12141" s="125">
        <v>16205</v>
      </c>
      <c r="F12141" s="125"/>
      <c r="G12141" s="125">
        <f t="shared" si="195"/>
        <v>-16205</v>
      </c>
      <c r="H12141" s="684" t="s">
        <v>7693</v>
      </c>
    </row>
    <row r="12142" spans="1:8" ht="15" x14ac:dyDescent="0.2">
      <c r="A12142" s="618">
        <v>44651</v>
      </c>
      <c r="B12142" s="62" t="s">
        <v>2932</v>
      </c>
      <c r="C12142" s="62" t="s">
        <v>391</v>
      </c>
      <c r="D12142" s="789" t="s">
        <v>7772</v>
      </c>
      <c r="E12142" s="125">
        <v>1310</v>
      </c>
      <c r="F12142" s="125"/>
      <c r="G12142" s="125">
        <f t="shared" si="195"/>
        <v>-1310</v>
      </c>
      <c r="H12142" s="684" t="s">
        <v>7693</v>
      </c>
    </row>
    <row r="12143" spans="1:8" ht="15" x14ac:dyDescent="0.2">
      <c r="A12143" s="618">
        <v>44651</v>
      </c>
      <c r="B12143" s="62" t="s">
        <v>7110</v>
      </c>
      <c r="C12143" s="62" t="s">
        <v>2502</v>
      </c>
      <c r="D12143" s="789" t="s">
        <v>7095</v>
      </c>
      <c r="E12143" s="125">
        <v>25000</v>
      </c>
      <c r="F12143" s="125"/>
      <c r="G12143" s="125">
        <f t="shared" si="195"/>
        <v>-25000</v>
      </c>
      <c r="H12143" s="684" t="s">
        <v>7693</v>
      </c>
    </row>
    <row r="12144" spans="1:8" ht="15" x14ac:dyDescent="0.2">
      <c r="A12144" s="618">
        <v>44651</v>
      </c>
      <c r="B12144" s="62" t="s">
        <v>6503</v>
      </c>
      <c r="C12144" s="62" t="s">
        <v>2502</v>
      </c>
      <c r="D12144" s="789" t="s">
        <v>141</v>
      </c>
      <c r="E12144" s="125">
        <v>25000</v>
      </c>
      <c r="F12144" s="125"/>
      <c r="G12144" s="125">
        <f t="shared" si="195"/>
        <v>-25000</v>
      </c>
      <c r="H12144" s="684" t="s">
        <v>7693</v>
      </c>
    </row>
    <row r="12145" spans="1:8" ht="15" x14ac:dyDescent="0.2">
      <c r="A12145" s="618">
        <v>44651</v>
      </c>
      <c r="B12145" s="62" t="s">
        <v>7065</v>
      </c>
      <c r="C12145" s="62" t="s">
        <v>2502</v>
      </c>
      <c r="D12145" s="789" t="s">
        <v>141</v>
      </c>
      <c r="E12145" s="125">
        <v>25000</v>
      </c>
      <c r="F12145" s="125"/>
      <c r="G12145" s="125">
        <f t="shared" si="195"/>
        <v>-25000</v>
      </c>
      <c r="H12145" s="684" t="s">
        <v>7693</v>
      </c>
    </row>
    <row r="12146" spans="1:8" ht="15" x14ac:dyDescent="0.2">
      <c r="A12146" s="618">
        <v>44651</v>
      </c>
      <c r="B12146" s="62" t="s">
        <v>6407</v>
      </c>
      <c r="C12146" s="62" t="s">
        <v>2502</v>
      </c>
      <c r="D12146" s="789" t="s">
        <v>141</v>
      </c>
      <c r="E12146" s="125">
        <v>25000</v>
      </c>
      <c r="F12146" s="125"/>
      <c r="G12146" s="125">
        <f t="shared" si="195"/>
        <v>-25000</v>
      </c>
      <c r="H12146" s="684" t="s">
        <v>7693</v>
      </c>
    </row>
    <row r="12147" spans="1:8" ht="15" x14ac:dyDescent="0.2">
      <c r="A12147" s="618">
        <v>44651</v>
      </c>
      <c r="B12147" s="62" t="s">
        <v>25</v>
      </c>
      <c r="C12147" s="62" t="s">
        <v>2502</v>
      </c>
      <c r="D12147" s="789" t="s">
        <v>7814</v>
      </c>
      <c r="E12147" s="125">
        <v>70000</v>
      </c>
      <c r="F12147" s="125"/>
      <c r="G12147" s="125">
        <f t="shared" si="195"/>
        <v>-70000</v>
      </c>
      <c r="H12147" s="684" t="s">
        <v>7693</v>
      </c>
    </row>
    <row r="12148" spans="1:8" ht="15" x14ac:dyDescent="0.2">
      <c r="A12148" s="618">
        <v>44651</v>
      </c>
      <c r="B12148" s="62" t="s">
        <v>16</v>
      </c>
      <c r="C12148" s="62" t="s">
        <v>2502</v>
      </c>
      <c r="D12148" s="789" t="s">
        <v>103</v>
      </c>
      <c r="E12148" s="125">
        <v>95000</v>
      </c>
      <c r="F12148" s="125"/>
      <c r="G12148" s="125">
        <f t="shared" si="195"/>
        <v>-95000</v>
      </c>
      <c r="H12148" s="684" t="s">
        <v>7693</v>
      </c>
    </row>
    <row r="12149" spans="1:8" ht="15" x14ac:dyDescent="0.2">
      <c r="A12149" s="618">
        <v>44651</v>
      </c>
      <c r="B12149" s="62" t="s">
        <v>3944</v>
      </c>
      <c r="C12149" s="62" t="s">
        <v>2502</v>
      </c>
      <c r="D12149" s="789"/>
      <c r="E12149" s="125">
        <v>84112.903225806454</v>
      </c>
      <c r="F12149" s="125"/>
      <c r="G12149" s="125">
        <f t="shared" si="195"/>
        <v>-84112.903225806454</v>
      </c>
      <c r="H12149" s="684" t="s">
        <v>7693</v>
      </c>
    </row>
    <row r="12150" spans="1:8" ht="15" x14ac:dyDescent="0.2">
      <c r="A12150" s="618">
        <v>44651</v>
      </c>
      <c r="B12150" s="62" t="s">
        <v>3945</v>
      </c>
      <c r="C12150" s="62" t="s">
        <v>2502</v>
      </c>
      <c r="D12150" s="789"/>
      <c r="E12150" s="125">
        <v>117036.29032258064</v>
      </c>
      <c r="F12150" s="125"/>
      <c r="G12150" s="125">
        <f t="shared" si="195"/>
        <v>-117036.29032258064</v>
      </c>
      <c r="H12150" s="684" t="s">
        <v>7693</v>
      </c>
    </row>
    <row r="12151" spans="1:8" ht="15" x14ac:dyDescent="0.2">
      <c r="A12151" s="618">
        <v>44651</v>
      </c>
      <c r="B12151" s="62" t="s">
        <v>6503</v>
      </c>
      <c r="C12151" s="62" t="s">
        <v>2502</v>
      </c>
      <c r="D12151" s="789"/>
      <c r="E12151" s="125">
        <v>227870.96774193546</v>
      </c>
      <c r="F12151" s="125"/>
      <c r="G12151" s="125">
        <f t="shared" si="195"/>
        <v>-227870.96774193546</v>
      </c>
      <c r="H12151" s="684" t="s">
        <v>7693</v>
      </c>
    </row>
    <row r="12152" spans="1:8" ht="15" x14ac:dyDescent="0.2">
      <c r="A12152" s="618">
        <v>44651</v>
      </c>
      <c r="B12152" s="62" t="s">
        <v>37</v>
      </c>
      <c r="C12152" s="62" t="s">
        <v>2502</v>
      </c>
      <c r="D12152" s="789"/>
      <c r="E12152" s="125">
        <v>117750</v>
      </c>
      <c r="F12152" s="125"/>
      <c r="G12152" s="125">
        <f t="shared" si="195"/>
        <v>-117750</v>
      </c>
      <c r="H12152" s="684" t="s">
        <v>7693</v>
      </c>
    </row>
    <row r="12153" spans="1:8" ht="15" x14ac:dyDescent="0.2">
      <c r="A12153" s="618">
        <v>44651</v>
      </c>
      <c r="B12153" s="62" t="s">
        <v>2932</v>
      </c>
      <c r="C12153" s="62" t="s">
        <v>2502</v>
      </c>
      <c r="D12153" s="789"/>
      <c r="E12153" s="125">
        <v>73387.096774193546</v>
      </c>
      <c r="F12153" s="125"/>
      <c r="G12153" s="125">
        <f t="shared" si="195"/>
        <v>-73387.096774193546</v>
      </c>
      <c r="H12153" s="684" t="s">
        <v>7693</v>
      </c>
    </row>
    <row r="12154" spans="1:8" ht="15" x14ac:dyDescent="0.2">
      <c r="A12154" s="618">
        <v>44651</v>
      </c>
      <c r="B12154" s="62" t="s">
        <v>7730</v>
      </c>
      <c r="C12154" s="62" t="s">
        <v>2502</v>
      </c>
      <c r="D12154" s="789"/>
      <c r="E12154" s="125">
        <v>54766.129032258061</v>
      </c>
      <c r="F12154" s="125"/>
      <c r="G12154" s="125">
        <f t="shared" si="195"/>
        <v>-54766.129032258061</v>
      </c>
      <c r="H12154" s="684" t="s">
        <v>7693</v>
      </c>
    </row>
    <row r="12155" spans="1:8" ht="15" x14ac:dyDescent="0.2">
      <c r="A12155" s="618">
        <v>44651</v>
      </c>
      <c r="B12155" s="62" t="s">
        <v>5810</v>
      </c>
      <c r="C12155" s="62" t="s">
        <v>2502</v>
      </c>
      <c r="D12155" s="789"/>
      <c r="E12155" s="125">
        <v>25822.580645161292</v>
      </c>
      <c r="F12155" s="125"/>
      <c r="G12155" s="125">
        <f t="shared" si="195"/>
        <v>-25822.580645161292</v>
      </c>
      <c r="H12155" s="684" t="s">
        <v>7693</v>
      </c>
    </row>
    <row r="12156" spans="1:8" ht="15" x14ac:dyDescent="0.2">
      <c r="A12156" s="618">
        <v>44651</v>
      </c>
      <c r="B12156" s="62" t="s">
        <v>4552</v>
      </c>
      <c r="C12156" s="62" t="s">
        <v>2502</v>
      </c>
      <c r="D12156" s="789"/>
      <c r="E12156" s="125">
        <v>24129.032258064515</v>
      </c>
      <c r="F12156" s="125"/>
      <c r="G12156" s="125">
        <f t="shared" si="195"/>
        <v>-24129.032258064515</v>
      </c>
      <c r="H12156" s="684" t="s">
        <v>7693</v>
      </c>
    </row>
    <row r="12157" spans="1:8" ht="15" x14ac:dyDescent="0.2">
      <c r="A12157" s="618">
        <v>44651</v>
      </c>
      <c r="B12157" s="40" t="s">
        <v>3732</v>
      </c>
      <c r="C12157" s="62" t="s">
        <v>2502</v>
      </c>
      <c r="D12157" s="789"/>
      <c r="E12157" s="125">
        <v>64846.774193548386</v>
      </c>
      <c r="F12157" s="125"/>
      <c r="G12157" s="125">
        <f t="shared" si="195"/>
        <v>-64846.774193548386</v>
      </c>
      <c r="H12157" s="684" t="s">
        <v>7693</v>
      </c>
    </row>
    <row r="12158" spans="1:8" ht="15" x14ac:dyDescent="0.2">
      <c r="A12158" s="618">
        <v>44651</v>
      </c>
      <c r="B12158" s="62" t="s">
        <v>7110</v>
      </c>
      <c r="C12158" s="62" t="s">
        <v>2502</v>
      </c>
      <c r="D12158" s="789"/>
      <c r="E12158" s="125">
        <v>26943.548387096773</v>
      </c>
      <c r="F12158" s="125"/>
      <c r="G12158" s="125">
        <f t="shared" si="195"/>
        <v>-26943.548387096773</v>
      </c>
      <c r="H12158" s="684" t="s">
        <v>7693</v>
      </c>
    </row>
    <row r="12159" spans="1:8" ht="15" x14ac:dyDescent="0.2">
      <c r="A12159" s="618">
        <v>44651</v>
      </c>
      <c r="B12159" s="62" t="s">
        <v>7553</v>
      </c>
      <c r="C12159" s="62" t="s">
        <v>2502</v>
      </c>
      <c r="D12159" s="789"/>
      <c r="E12159" s="125">
        <v>32798.387096774197</v>
      </c>
      <c r="F12159" s="125"/>
      <c r="G12159" s="125">
        <f t="shared" si="195"/>
        <v>-32798.387096774197</v>
      </c>
      <c r="H12159" s="684" t="s">
        <v>7693</v>
      </c>
    </row>
    <row r="12160" spans="1:8" ht="15" x14ac:dyDescent="0.2">
      <c r="A12160" s="619">
        <v>44627</v>
      </c>
      <c r="B12160" s="173" t="s">
        <v>7655</v>
      </c>
      <c r="C12160" s="550" t="s">
        <v>6704</v>
      </c>
      <c r="D12160" s="902" t="s">
        <v>7699</v>
      </c>
      <c r="E12160" s="551">
        <v>233640</v>
      </c>
      <c r="F12160" s="235"/>
      <c r="G12160" s="235">
        <f t="shared" si="195"/>
        <v>-233640</v>
      </c>
      <c r="H12160" s="689" t="s">
        <v>7693</v>
      </c>
    </row>
    <row r="12161" spans="1:8" ht="15" x14ac:dyDescent="0.2">
      <c r="A12161" s="619">
        <v>44627</v>
      </c>
      <c r="B12161" s="173" t="s">
        <v>37</v>
      </c>
      <c r="C12161" s="550" t="s">
        <v>6704</v>
      </c>
      <c r="D12161" s="902" t="s">
        <v>7699</v>
      </c>
      <c r="E12161" s="551">
        <v>66360</v>
      </c>
      <c r="F12161" s="235"/>
      <c r="G12161" s="235">
        <f t="shared" si="195"/>
        <v>-66360</v>
      </c>
      <c r="H12161" s="689" t="s">
        <v>7693</v>
      </c>
    </row>
    <row r="12162" spans="1:8" ht="15" x14ac:dyDescent="0.2">
      <c r="A12162" s="619">
        <v>44627</v>
      </c>
      <c r="B12162" s="173" t="s">
        <v>6503</v>
      </c>
      <c r="C12162" s="173" t="s">
        <v>6850</v>
      </c>
      <c r="D12162" s="901" t="s">
        <v>7700</v>
      </c>
      <c r="E12162" s="235">
        <v>82000</v>
      </c>
      <c r="F12162" s="235"/>
      <c r="G12162" s="235">
        <f t="shared" si="195"/>
        <v>-82000</v>
      </c>
      <c r="H12162" s="689" t="s">
        <v>7693</v>
      </c>
    </row>
    <row r="12163" spans="1:8" ht="15" x14ac:dyDescent="0.2">
      <c r="A12163" s="619">
        <v>44627</v>
      </c>
      <c r="B12163" s="173" t="s">
        <v>1399</v>
      </c>
      <c r="C12163" s="550" t="s">
        <v>166</v>
      </c>
      <c r="D12163" s="902" t="s">
        <v>7784</v>
      </c>
      <c r="E12163" s="551">
        <v>204468</v>
      </c>
      <c r="F12163" s="235"/>
      <c r="G12163" s="235">
        <f t="shared" si="195"/>
        <v>-204468</v>
      </c>
      <c r="H12163" s="689" t="s">
        <v>7693</v>
      </c>
    </row>
    <row r="12164" spans="1:8" ht="15" x14ac:dyDescent="0.2">
      <c r="A12164" s="619">
        <v>44627</v>
      </c>
      <c r="B12164" s="173" t="s">
        <v>7065</v>
      </c>
      <c r="C12164" s="550" t="s">
        <v>166</v>
      </c>
      <c r="D12164" s="902" t="s">
        <v>6787</v>
      </c>
      <c r="E12164" s="551">
        <v>12627</v>
      </c>
      <c r="F12164" s="235"/>
      <c r="G12164" s="235">
        <f t="shared" si="195"/>
        <v>-12627</v>
      </c>
      <c r="H12164" s="689" t="s">
        <v>7693</v>
      </c>
    </row>
    <row r="12165" spans="1:8" ht="15" x14ac:dyDescent="0.2">
      <c r="A12165" s="619">
        <v>44627</v>
      </c>
      <c r="B12165" s="173" t="s">
        <v>7655</v>
      </c>
      <c r="C12165" s="550" t="s">
        <v>166</v>
      </c>
      <c r="D12165" s="902"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2"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1"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1" t="s">
        <v>7739</v>
      </c>
      <c r="E12175" s="235">
        <v>75000</v>
      </c>
      <c r="F12175" s="235"/>
      <c r="G12175" s="235">
        <f t="shared" si="196"/>
        <v>-75000</v>
      </c>
      <c r="H12175" s="689" t="s">
        <v>7693</v>
      </c>
    </row>
    <row r="12176" spans="1:8" ht="15" x14ac:dyDescent="0.2">
      <c r="A12176" s="619">
        <v>44644</v>
      </c>
      <c r="B12176" s="173" t="s">
        <v>7655</v>
      </c>
      <c r="C12176" s="173" t="s">
        <v>6704</v>
      </c>
      <c r="D12176" s="901" t="s">
        <v>7742</v>
      </c>
      <c r="E12176" s="235">
        <v>250000</v>
      </c>
      <c r="F12176" s="235"/>
      <c r="G12176" s="235">
        <f t="shared" si="196"/>
        <v>-250000</v>
      </c>
      <c r="H12176" s="689" t="s">
        <v>7693</v>
      </c>
    </row>
    <row r="12177" spans="1:8" ht="15" x14ac:dyDescent="0.2">
      <c r="A12177" s="619">
        <v>44644</v>
      </c>
      <c r="B12177" s="173" t="s">
        <v>7065</v>
      </c>
      <c r="C12177" s="173" t="s">
        <v>6820</v>
      </c>
      <c r="D12177" s="901" t="s">
        <v>7743</v>
      </c>
      <c r="E12177" s="235">
        <v>100000</v>
      </c>
      <c r="F12177" s="235"/>
      <c r="G12177" s="235">
        <f t="shared" si="196"/>
        <v>-100000</v>
      </c>
      <c r="H12177" s="689" t="s">
        <v>7693</v>
      </c>
    </row>
    <row r="12178" spans="1:8" ht="15" x14ac:dyDescent="0.2">
      <c r="A12178" s="619">
        <v>44645</v>
      </c>
      <c r="B12178" s="173" t="s">
        <v>6951</v>
      </c>
      <c r="C12178" s="550" t="s">
        <v>166</v>
      </c>
      <c r="D12178" s="902" t="s">
        <v>7746</v>
      </c>
      <c r="E12178" s="551">
        <v>2592</v>
      </c>
      <c r="F12178" s="235"/>
      <c r="G12178" s="235">
        <f t="shared" si="196"/>
        <v>-2592</v>
      </c>
      <c r="H12178" s="689" t="s">
        <v>7693</v>
      </c>
    </row>
    <row r="12179" spans="1:8" ht="15" customHeight="1" x14ac:dyDescent="0.2">
      <c r="A12179" s="619">
        <v>44645</v>
      </c>
      <c r="B12179" s="173" t="s">
        <v>6503</v>
      </c>
      <c r="C12179" s="550" t="s">
        <v>166</v>
      </c>
      <c r="D12179" s="902" t="s">
        <v>6787</v>
      </c>
      <c r="E12179" s="551">
        <v>51585</v>
      </c>
      <c r="F12179" s="235"/>
      <c r="G12179" s="235">
        <f t="shared" si="196"/>
        <v>-51585</v>
      </c>
      <c r="H12179" s="689" t="s">
        <v>7693</v>
      </c>
    </row>
    <row r="12180" spans="1:8" ht="15" x14ac:dyDescent="0.2">
      <c r="A12180" s="619">
        <v>44645</v>
      </c>
      <c r="B12180" s="173" t="s">
        <v>7655</v>
      </c>
      <c r="C12180" s="550" t="s">
        <v>166</v>
      </c>
      <c r="D12180" s="902" t="s">
        <v>6787</v>
      </c>
      <c r="E12180" s="551">
        <v>122000</v>
      </c>
      <c r="F12180" s="235"/>
      <c r="G12180" s="235">
        <f t="shared" si="196"/>
        <v>-122000</v>
      </c>
      <c r="H12180" s="689" t="s">
        <v>7693</v>
      </c>
    </row>
    <row r="12181" spans="1:8" ht="15" x14ac:dyDescent="0.2">
      <c r="A12181" s="619">
        <v>44645</v>
      </c>
      <c r="B12181" s="173" t="s">
        <v>37</v>
      </c>
      <c r="C12181" s="550" t="s">
        <v>166</v>
      </c>
      <c r="D12181" s="902" t="s">
        <v>6787</v>
      </c>
      <c r="E12181" s="551">
        <v>8000</v>
      </c>
      <c r="F12181" s="235"/>
      <c r="G12181" s="235">
        <f t="shared" si="196"/>
        <v>-8000</v>
      </c>
      <c r="H12181" s="689" t="s">
        <v>7693</v>
      </c>
    </row>
    <row r="12182" spans="1:8" ht="15" x14ac:dyDescent="0.2">
      <c r="A12182" s="619">
        <v>44645</v>
      </c>
      <c r="B12182" s="173" t="s">
        <v>7553</v>
      </c>
      <c r="C12182" s="550" t="s">
        <v>166</v>
      </c>
      <c r="D12182" s="902" t="s">
        <v>6787</v>
      </c>
      <c r="E12182" s="551">
        <v>7862</v>
      </c>
      <c r="F12182" s="235"/>
      <c r="G12182" s="235">
        <f t="shared" si="196"/>
        <v>-7862</v>
      </c>
      <c r="H12182" s="689" t="s">
        <v>7693</v>
      </c>
    </row>
    <row r="12183" spans="1:8" ht="15" x14ac:dyDescent="0.2">
      <c r="A12183" s="619">
        <v>44651</v>
      </c>
      <c r="B12183" s="173" t="s">
        <v>7065</v>
      </c>
      <c r="C12183" s="649" t="s">
        <v>1390</v>
      </c>
      <c r="D12183" s="903" t="s">
        <v>7748</v>
      </c>
      <c r="E12183" s="650">
        <v>100000</v>
      </c>
      <c r="F12183" s="235"/>
      <c r="G12183" s="235">
        <f t="shared" si="196"/>
        <v>-100000</v>
      </c>
      <c r="H12183" s="689" t="s">
        <v>7693</v>
      </c>
    </row>
    <row r="12184" spans="1:8" ht="15" x14ac:dyDescent="0.2">
      <c r="A12184" s="619">
        <v>44651</v>
      </c>
      <c r="B12184" s="173" t="s">
        <v>7110</v>
      </c>
      <c r="C12184" s="649" t="s">
        <v>1390</v>
      </c>
      <c r="D12184" s="903" t="s">
        <v>6787</v>
      </c>
      <c r="E12184" s="650">
        <v>100000</v>
      </c>
      <c r="F12184" s="235"/>
      <c r="G12184" s="235">
        <f t="shared" si="196"/>
        <v>-100000</v>
      </c>
      <c r="H12184" s="689" t="s">
        <v>7693</v>
      </c>
    </row>
    <row r="12185" spans="1:8" ht="15" x14ac:dyDescent="0.2">
      <c r="A12185" s="619">
        <v>44651</v>
      </c>
      <c r="B12185" s="173" t="s">
        <v>7065</v>
      </c>
      <c r="C12185" s="550" t="s">
        <v>7221</v>
      </c>
      <c r="D12185" s="902" t="s">
        <v>7750</v>
      </c>
      <c r="E12185" s="551">
        <v>75000</v>
      </c>
      <c r="F12185" s="235"/>
      <c r="G12185" s="235">
        <f t="shared" si="196"/>
        <v>-75000</v>
      </c>
      <c r="H12185" s="689" t="s">
        <v>7693</v>
      </c>
    </row>
    <row r="12186" spans="1:8" ht="15" x14ac:dyDescent="0.2">
      <c r="A12186" s="619">
        <v>44651</v>
      </c>
      <c r="B12186" s="173" t="s">
        <v>7110</v>
      </c>
      <c r="C12186" s="550" t="s">
        <v>7221</v>
      </c>
      <c r="D12186" s="902" t="s">
        <v>6787</v>
      </c>
      <c r="E12186" s="551">
        <v>25000</v>
      </c>
      <c r="F12186" s="235"/>
      <c r="G12186" s="235">
        <f t="shared" si="196"/>
        <v>-25000</v>
      </c>
      <c r="H12186" s="689" t="s">
        <v>7693</v>
      </c>
    </row>
    <row r="12187" spans="1:8" ht="15" x14ac:dyDescent="0.2">
      <c r="A12187" s="619">
        <v>44651</v>
      </c>
      <c r="B12187" s="173" t="s">
        <v>7655</v>
      </c>
      <c r="C12187" s="173" t="s">
        <v>6704</v>
      </c>
      <c r="D12187" s="901" t="s">
        <v>7751</v>
      </c>
      <c r="E12187" s="235">
        <v>150000</v>
      </c>
      <c r="F12187" s="235"/>
      <c r="G12187" s="235">
        <f t="shared" si="196"/>
        <v>-150000</v>
      </c>
      <c r="H12187" s="689" t="s">
        <v>7693</v>
      </c>
    </row>
    <row r="12188" spans="1:8" ht="15" x14ac:dyDescent="0.2">
      <c r="A12188" s="619">
        <v>44651</v>
      </c>
      <c r="B12188" s="173" t="s">
        <v>7730</v>
      </c>
      <c r="C12188" s="173" t="s">
        <v>255</v>
      </c>
      <c r="D12188" s="901" t="s">
        <v>7752</v>
      </c>
      <c r="E12188" s="235">
        <v>158000</v>
      </c>
      <c r="F12188" s="235"/>
      <c r="G12188" s="235">
        <f t="shared" si="196"/>
        <v>-158000</v>
      </c>
      <c r="H12188" s="689" t="s">
        <v>7693</v>
      </c>
    </row>
    <row r="12189" spans="1:8" ht="27.75" customHeight="1" x14ac:dyDescent="0.2">
      <c r="A12189" s="617">
        <v>44621</v>
      </c>
      <c r="B12189" s="93" t="s">
        <v>6503</v>
      </c>
      <c r="C12189" s="93" t="s">
        <v>558</v>
      </c>
      <c r="D12189" s="800" t="s">
        <v>7782</v>
      </c>
      <c r="E12189" s="175"/>
      <c r="F12189" s="175">
        <v>500000</v>
      </c>
      <c r="G12189" s="175">
        <f t="shared" si="196"/>
        <v>500000</v>
      </c>
      <c r="H12189" s="685" t="s">
        <v>7693</v>
      </c>
    </row>
    <row r="12190" spans="1:8" ht="27.75" customHeight="1" x14ac:dyDescent="0.2">
      <c r="A12190" s="617">
        <v>44627</v>
      </c>
      <c r="B12190" s="93" t="s">
        <v>6503</v>
      </c>
      <c r="C12190" s="93" t="s">
        <v>558</v>
      </c>
      <c r="D12190" s="800" t="s">
        <v>7783</v>
      </c>
      <c r="E12190" s="175"/>
      <c r="F12190" s="175">
        <v>300000</v>
      </c>
      <c r="G12190" s="175">
        <f t="shared" si="196"/>
        <v>300000</v>
      </c>
      <c r="H12190" s="685" t="s">
        <v>7693</v>
      </c>
    </row>
    <row r="12191" spans="1:8" ht="15" x14ac:dyDescent="0.2">
      <c r="A12191" s="617">
        <v>44639</v>
      </c>
      <c r="B12191" s="90" t="s">
        <v>7730</v>
      </c>
      <c r="C12191" s="93" t="s">
        <v>558</v>
      </c>
      <c r="D12191" s="799" t="s">
        <v>7731</v>
      </c>
      <c r="E12191" s="91"/>
      <c r="F12191" s="91">
        <v>480000</v>
      </c>
      <c r="G12191" s="175">
        <f t="shared" si="196"/>
        <v>480000</v>
      </c>
      <c r="H12191" s="685" t="s">
        <v>7693</v>
      </c>
    </row>
    <row r="12192" spans="1:8" ht="15" x14ac:dyDescent="0.2">
      <c r="A12192" s="617">
        <v>44644</v>
      </c>
      <c r="B12192" s="90" t="s">
        <v>5810</v>
      </c>
      <c r="C12192" s="93" t="s">
        <v>558</v>
      </c>
      <c r="D12192" s="799" t="s">
        <v>7740</v>
      </c>
      <c r="E12192" s="91"/>
      <c r="F12192" s="91">
        <v>500000</v>
      </c>
      <c r="G12192" s="175">
        <f t="shared" si="196"/>
        <v>500000</v>
      </c>
      <c r="H12192" s="685" t="s">
        <v>7693</v>
      </c>
    </row>
    <row r="12193" spans="1:8" ht="15" x14ac:dyDescent="0.2">
      <c r="A12193" s="699">
        <v>44645</v>
      </c>
      <c r="B12193" s="174" t="s">
        <v>6509</v>
      </c>
      <c r="C12193" s="174" t="s">
        <v>558</v>
      </c>
      <c r="D12193" s="800" t="s">
        <v>7741</v>
      </c>
      <c r="E12193" s="700"/>
      <c r="F12193" s="700">
        <v>192039</v>
      </c>
      <c r="G12193" s="700">
        <f t="shared" si="196"/>
        <v>192039</v>
      </c>
      <c r="H12193" s="701" t="s">
        <v>7693</v>
      </c>
    </row>
    <row r="12194" spans="1:8" ht="15" x14ac:dyDescent="0.2">
      <c r="A12194" s="699">
        <v>44649</v>
      </c>
      <c r="B12194" s="90" t="s">
        <v>6951</v>
      </c>
      <c r="C12194" s="174" t="s">
        <v>558</v>
      </c>
      <c r="D12194" s="799" t="s">
        <v>7745</v>
      </c>
      <c r="E12194" s="700"/>
      <c r="F12194" s="91">
        <v>754624</v>
      </c>
      <c r="G12194" s="700">
        <f t="shared" si="196"/>
        <v>754624</v>
      </c>
      <c r="H12194" s="701" t="s">
        <v>7693</v>
      </c>
    </row>
    <row r="12195" spans="1:8" ht="15" x14ac:dyDescent="0.2">
      <c r="A12195" s="699">
        <v>44649</v>
      </c>
      <c r="B12195" s="90" t="s">
        <v>6951</v>
      </c>
      <c r="C12195" s="174" t="s">
        <v>558</v>
      </c>
      <c r="D12195" s="799"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1" t="s">
        <v>7776</v>
      </c>
      <c r="E12198" s="705">
        <v>15000</v>
      </c>
      <c r="F12198" s="57"/>
      <c r="G12198" s="703">
        <f t="shared" si="196"/>
        <v>-15000</v>
      </c>
      <c r="H12198" s="704" t="s">
        <v>7764</v>
      </c>
    </row>
    <row r="12199" spans="1:8" s="181" customFormat="1" ht="15" x14ac:dyDescent="0.2">
      <c r="A12199" s="702">
        <v>44656</v>
      </c>
      <c r="B12199" s="40" t="s">
        <v>3732</v>
      </c>
      <c r="C12199" s="549" t="s">
        <v>7775</v>
      </c>
      <c r="D12199" s="891"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1" t="s">
        <v>7777</v>
      </c>
      <c r="E12247" s="705">
        <v>13000</v>
      </c>
      <c r="F12247" s="57"/>
      <c r="G12247" s="703">
        <f t="shared" si="197"/>
        <v>-13000</v>
      </c>
      <c r="H12247" s="704" t="s">
        <v>7764</v>
      </c>
    </row>
    <row r="12248" spans="1:8" s="181" customFormat="1" ht="15" x14ac:dyDescent="0.2">
      <c r="A12248" s="702">
        <v>44671</v>
      </c>
      <c r="B12248" s="40" t="s">
        <v>1399</v>
      </c>
      <c r="C12248" s="549" t="s">
        <v>6377</v>
      </c>
      <c r="D12248" s="891"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1" t="s">
        <v>7850</v>
      </c>
      <c r="E12258" s="705">
        <v>12500</v>
      </c>
      <c r="F12258" s="57"/>
      <c r="G12258" s="703">
        <f t="shared" si="197"/>
        <v>-12500</v>
      </c>
      <c r="H12258" s="704" t="s">
        <v>7764</v>
      </c>
    </row>
    <row r="12259" spans="1:8" s="181" customFormat="1" ht="15" x14ac:dyDescent="0.2">
      <c r="A12259" s="702">
        <v>44676</v>
      </c>
      <c r="B12259" s="40" t="s">
        <v>1399</v>
      </c>
      <c r="C12259" s="549" t="s">
        <v>391</v>
      </c>
      <c r="D12259" s="891" t="s">
        <v>7850</v>
      </c>
      <c r="E12259" s="705">
        <v>12500</v>
      </c>
      <c r="F12259" s="57"/>
      <c r="G12259" s="703">
        <f t="shared" si="197"/>
        <v>-12500</v>
      </c>
      <c r="H12259" s="704" t="s">
        <v>7764</v>
      </c>
    </row>
    <row r="12260" spans="1:8" s="181" customFormat="1" ht="15" x14ac:dyDescent="0.2">
      <c r="A12260" s="702">
        <v>44676</v>
      </c>
      <c r="B12260" s="40" t="s">
        <v>3945</v>
      </c>
      <c r="C12260" s="549" t="s">
        <v>391</v>
      </c>
      <c r="D12260" s="891" t="s">
        <v>7850</v>
      </c>
      <c r="E12260" s="705">
        <v>12500</v>
      </c>
      <c r="F12260" s="57"/>
      <c r="G12260" s="703">
        <f t="shared" si="197"/>
        <v>-12500</v>
      </c>
      <c r="H12260" s="704" t="s">
        <v>7764</v>
      </c>
    </row>
    <row r="12261" spans="1:8" s="181" customFormat="1" ht="15" x14ac:dyDescent="0.2">
      <c r="A12261" s="702">
        <v>44676</v>
      </c>
      <c r="B12261" s="40" t="s">
        <v>2932</v>
      </c>
      <c r="C12261" s="549" t="s">
        <v>391</v>
      </c>
      <c r="D12261" s="891"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1"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1"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0" t="s">
        <v>7779</v>
      </c>
      <c r="E12313" s="707">
        <v>30000</v>
      </c>
      <c r="F12313" s="122"/>
      <c r="G12313" s="707">
        <f t="shared" si="198"/>
        <v>-30000</v>
      </c>
      <c r="H12313" s="708" t="s">
        <v>7764</v>
      </c>
    </row>
    <row r="12314" spans="1:8" s="181" customFormat="1" ht="15" x14ac:dyDescent="0.2">
      <c r="A12314" s="706">
        <v>44656</v>
      </c>
      <c r="B12314" s="121" t="s">
        <v>7110</v>
      </c>
      <c r="C12314" s="234" t="s">
        <v>3445</v>
      </c>
      <c r="D12314" s="810" t="s">
        <v>7780</v>
      </c>
      <c r="E12314" s="707">
        <v>25000</v>
      </c>
      <c r="F12314" s="122"/>
      <c r="G12314" s="707">
        <f t="shared" si="198"/>
        <v>-25000</v>
      </c>
      <c r="H12314" s="708" t="s">
        <v>7764</v>
      </c>
    </row>
    <row r="12315" spans="1:8" s="181" customFormat="1" ht="15" x14ac:dyDescent="0.2">
      <c r="A12315" s="706">
        <v>44662</v>
      </c>
      <c r="B12315" s="121" t="s">
        <v>3945</v>
      </c>
      <c r="C12315" s="549" t="s">
        <v>3002</v>
      </c>
      <c r="D12315" s="891" t="s">
        <v>7845</v>
      </c>
      <c r="E12315" s="705">
        <v>30160</v>
      </c>
      <c r="F12315" s="122"/>
      <c r="G12315" s="707">
        <f t="shared" si="198"/>
        <v>-30160</v>
      </c>
      <c r="H12315" s="708" t="s">
        <v>7764</v>
      </c>
    </row>
    <row r="12316" spans="1:8" s="181" customFormat="1" ht="15" x14ac:dyDescent="0.2">
      <c r="A12316" s="706">
        <v>44662</v>
      </c>
      <c r="B12316" s="121" t="s">
        <v>3944</v>
      </c>
      <c r="C12316" s="549" t="s">
        <v>3002</v>
      </c>
      <c r="D12316" s="891" t="s">
        <v>7845</v>
      </c>
      <c r="E12316" s="705">
        <v>32760</v>
      </c>
      <c r="F12316" s="122"/>
      <c r="G12316" s="707">
        <f t="shared" si="198"/>
        <v>-32760</v>
      </c>
      <c r="H12316" s="708" t="s">
        <v>7764</v>
      </c>
    </row>
    <row r="12317" spans="1:8" s="181" customFormat="1" ht="15" x14ac:dyDescent="0.2">
      <c r="A12317" s="706">
        <v>44662</v>
      </c>
      <c r="B12317" s="121" t="s">
        <v>37</v>
      </c>
      <c r="C12317" s="549" t="s">
        <v>3002</v>
      </c>
      <c r="D12317" s="891" t="s">
        <v>7845</v>
      </c>
      <c r="E12317" s="705">
        <v>15552</v>
      </c>
      <c r="F12317" s="122"/>
      <c r="G12317" s="707">
        <f t="shared" si="198"/>
        <v>-15552</v>
      </c>
      <c r="H12317" s="708" t="s">
        <v>7764</v>
      </c>
    </row>
    <row r="12318" spans="1:8" s="181" customFormat="1" ht="15" x14ac:dyDescent="0.2">
      <c r="A12318" s="706">
        <v>44662</v>
      </c>
      <c r="B12318" s="121" t="s">
        <v>82</v>
      </c>
      <c r="C12318" s="549" t="s">
        <v>3002</v>
      </c>
      <c r="D12318" s="891" t="s">
        <v>7845</v>
      </c>
      <c r="E12318" s="705">
        <v>41496</v>
      </c>
      <c r="F12318" s="122"/>
      <c r="G12318" s="707">
        <f t="shared" si="198"/>
        <v>-41496</v>
      </c>
      <c r="H12318" s="708" t="s">
        <v>7764</v>
      </c>
    </row>
    <row r="12319" spans="1:8" s="181" customFormat="1" ht="15" x14ac:dyDescent="0.2">
      <c r="A12319" s="706">
        <v>44662</v>
      </c>
      <c r="B12319" s="121" t="s">
        <v>37</v>
      </c>
      <c r="C12319" s="670" t="s">
        <v>3291</v>
      </c>
      <c r="D12319" s="911" t="s">
        <v>7844</v>
      </c>
      <c r="E12319" s="709">
        <v>25000</v>
      </c>
      <c r="F12319" s="122"/>
      <c r="G12319" s="707">
        <f t="shared" si="198"/>
        <v>-25000</v>
      </c>
      <c r="H12319" s="708" t="s">
        <v>7764</v>
      </c>
    </row>
    <row r="12320" spans="1:8" s="181" customFormat="1" ht="15" x14ac:dyDescent="0.2">
      <c r="A12320" s="706">
        <v>44662</v>
      </c>
      <c r="B12320" s="121" t="s">
        <v>7655</v>
      </c>
      <c r="C12320" s="670" t="s">
        <v>3291</v>
      </c>
      <c r="D12320" s="911" t="s">
        <v>7844</v>
      </c>
      <c r="E12320" s="709">
        <v>25000</v>
      </c>
      <c r="F12320" s="122"/>
      <c r="G12320" s="707">
        <f t="shared" si="198"/>
        <v>-25000</v>
      </c>
      <c r="H12320" s="708" t="s">
        <v>7764</v>
      </c>
    </row>
    <row r="12321" spans="1:8" s="181" customFormat="1" ht="15" x14ac:dyDescent="0.2">
      <c r="A12321" s="706">
        <v>44662</v>
      </c>
      <c r="B12321" s="121" t="s">
        <v>7065</v>
      </c>
      <c r="C12321" s="549" t="s">
        <v>7179</v>
      </c>
      <c r="D12321" s="891" t="s">
        <v>7798</v>
      </c>
      <c r="E12321" s="705">
        <v>100000</v>
      </c>
      <c r="F12321" s="122"/>
      <c r="G12321" s="707">
        <f t="shared" si="198"/>
        <v>-100000</v>
      </c>
      <c r="H12321" s="708" t="s">
        <v>7764</v>
      </c>
    </row>
    <row r="12322" spans="1:8" s="181" customFormat="1" ht="15" x14ac:dyDescent="0.2">
      <c r="A12322" s="706">
        <v>44665</v>
      </c>
      <c r="B12322" s="121" t="s">
        <v>7065</v>
      </c>
      <c r="C12322" s="549" t="s">
        <v>7179</v>
      </c>
      <c r="D12322" s="891" t="s">
        <v>7810</v>
      </c>
      <c r="E12322" s="705">
        <v>150000</v>
      </c>
      <c r="F12322" s="122"/>
      <c r="G12322" s="707">
        <f t="shared" si="198"/>
        <v>-150000</v>
      </c>
      <c r="H12322" s="708" t="s">
        <v>7764</v>
      </c>
    </row>
    <row r="12323" spans="1:8" s="181" customFormat="1" ht="15" x14ac:dyDescent="0.2">
      <c r="A12323" s="706">
        <v>44669</v>
      </c>
      <c r="B12323" s="121" t="s">
        <v>7553</v>
      </c>
      <c r="C12323" s="234" t="s">
        <v>6704</v>
      </c>
      <c r="D12323" s="810" t="s">
        <v>7811</v>
      </c>
      <c r="E12323" s="707">
        <v>150000</v>
      </c>
      <c r="F12323" s="122"/>
      <c r="G12323" s="707">
        <f t="shared" si="198"/>
        <v>-150000</v>
      </c>
      <c r="H12323" s="708" t="s">
        <v>7764</v>
      </c>
    </row>
    <row r="12324" spans="1:8" s="181" customFormat="1" ht="15" x14ac:dyDescent="0.2">
      <c r="A12324" s="706">
        <v>44669</v>
      </c>
      <c r="B12324" s="121" t="s">
        <v>3732</v>
      </c>
      <c r="C12324" s="549" t="s">
        <v>6704</v>
      </c>
      <c r="D12324" s="891" t="s">
        <v>7842</v>
      </c>
      <c r="E12324" s="705">
        <v>109030</v>
      </c>
      <c r="F12324" s="122"/>
      <c r="G12324" s="707">
        <f t="shared" si="198"/>
        <v>-109030</v>
      </c>
      <c r="H12324" s="708" t="s">
        <v>7764</v>
      </c>
    </row>
    <row r="12325" spans="1:8" s="181" customFormat="1" ht="15" x14ac:dyDescent="0.2">
      <c r="A12325" s="706">
        <v>44669</v>
      </c>
      <c r="B12325" s="121" t="s">
        <v>7655</v>
      </c>
      <c r="C12325" s="549" t="s">
        <v>6704</v>
      </c>
      <c r="D12325" s="891" t="s">
        <v>7842</v>
      </c>
      <c r="E12325" s="705">
        <v>14740</v>
      </c>
      <c r="F12325" s="122"/>
      <c r="G12325" s="707">
        <f t="shared" si="198"/>
        <v>-14740</v>
      </c>
      <c r="H12325" s="708" t="s">
        <v>7764</v>
      </c>
    </row>
    <row r="12326" spans="1:8" s="181" customFormat="1" ht="15" x14ac:dyDescent="0.2">
      <c r="A12326" s="706">
        <v>44669</v>
      </c>
      <c r="B12326" s="121" t="s">
        <v>7110</v>
      </c>
      <c r="C12326" s="549" t="s">
        <v>6704</v>
      </c>
      <c r="D12326" s="891" t="s">
        <v>7842</v>
      </c>
      <c r="E12326" s="705">
        <v>12000</v>
      </c>
      <c r="F12326" s="122"/>
      <c r="G12326" s="707">
        <f t="shared" si="198"/>
        <v>-12000</v>
      </c>
      <c r="H12326" s="708" t="s">
        <v>7764</v>
      </c>
    </row>
    <row r="12327" spans="1:8" s="181" customFormat="1" ht="15" x14ac:dyDescent="0.2">
      <c r="A12327" s="706">
        <v>44669</v>
      </c>
      <c r="B12327" s="121" t="s">
        <v>7553</v>
      </c>
      <c r="C12327" s="549" t="s">
        <v>6704</v>
      </c>
      <c r="D12327" s="891" t="s">
        <v>7842</v>
      </c>
      <c r="E12327" s="705">
        <v>14230</v>
      </c>
      <c r="F12327" s="122"/>
      <c r="G12327" s="707">
        <f t="shared" si="198"/>
        <v>-14230</v>
      </c>
      <c r="H12327" s="708" t="s">
        <v>7764</v>
      </c>
    </row>
    <row r="12328" spans="1:8" s="181" customFormat="1" ht="15" x14ac:dyDescent="0.2">
      <c r="A12328" s="706">
        <v>44676</v>
      </c>
      <c r="B12328" s="121" t="s">
        <v>82</v>
      </c>
      <c r="C12328" s="670" t="s">
        <v>1354</v>
      </c>
      <c r="D12328" s="911" t="s">
        <v>7843</v>
      </c>
      <c r="E12328" s="709">
        <v>415290</v>
      </c>
      <c r="F12328" s="122"/>
      <c r="G12328" s="707">
        <f t="shared" si="198"/>
        <v>-415290</v>
      </c>
      <c r="H12328" s="708" t="s">
        <v>7764</v>
      </c>
    </row>
    <row r="12329" spans="1:8" s="181" customFormat="1" ht="15" x14ac:dyDescent="0.2">
      <c r="A12329" s="706">
        <v>44676</v>
      </c>
      <c r="B12329" s="121" t="s">
        <v>3945</v>
      </c>
      <c r="C12329" s="670" t="s">
        <v>1354</v>
      </c>
      <c r="D12329" s="911" t="s">
        <v>7843</v>
      </c>
      <c r="E12329" s="709">
        <v>2600</v>
      </c>
      <c r="F12329" s="122"/>
      <c r="G12329" s="707">
        <f t="shared" si="198"/>
        <v>-2600</v>
      </c>
      <c r="H12329" s="708" t="s">
        <v>7764</v>
      </c>
    </row>
    <row r="12330" spans="1:8" s="181" customFormat="1" ht="15" x14ac:dyDescent="0.2">
      <c r="A12330" s="706">
        <v>44676</v>
      </c>
      <c r="B12330" s="121" t="s">
        <v>7110</v>
      </c>
      <c r="C12330" s="670" t="s">
        <v>1354</v>
      </c>
      <c r="D12330" s="911" t="s">
        <v>7843</v>
      </c>
      <c r="E12330" s="709">
        <v>24420</v>
      </c>
      <c r="F12330" s="122"/>
      <c r="G12330" s="707">
        <f t="shared" si="198"/>
        <v>-24420</v>
      </c>
      <c r="H12330" s="708" t="s">
        <v>7764</v>
      </c>
    </row>
    <row r="12331" spans="1:8" s="181" customFormat="1" ht="15" x14ac:dyDescent="0.2">
      <c r="A12331" s="706">
        <v>44676</v>
      </c>
      <c r="B12331" s="121" t="s">
        <v>1399</v>
      </c>
      <c r="C12331" s="670" t="s">
        <v>1354</v>
      </c>
      <c r="D12331" s="911"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799" t="s">
        <v>7763</v>
      </c>
      <c r="E12332" s="700"/>
      <c r="F12332" s="91">
        <v>64507</v>
      </c>
      <c r="G12332" s="91">
        <f t="shared" si="198"/>
        <v>64507</v>
      </c>
      <c r="H12332" s="701" t="s">
        <v>7764</v>
      </c>
    </row>
    <row r="12333" spans="1:8" ht="15" x14ac:dyDescent="0.2">
      <c r="A12333" s="699">
        <v>44664</v>
      </c>
      <c r="B12333" s="90" t="s">
        <v>3944</v>
      </c>
      <c r="C12333" s="174" t="s">
        <v>558</v>
      </c>
      <c r="D12333" s="890" t="s">
        <v>7800</v>
      </c>
      <c r="E12333" s="700"/>
      <c r="F12333" s="91">
        <v>337081</v>
      </c>
      <c r="G12333" s="91">
        <f t="shared" si="198"/>
        <v>337081</v>
      </c>
      <c r="H12333" s="701" t="s">
        <v>7764</v>
      </c>
    </row>
    <row r="12334" spans="1:8" ht="15" customHeight="1" x14ac:dyDescent="0.2">
      <c r="A12334" s="699">
        <v>44666</v>
      </c>
      <c r="B12334" s="90" t="s">
        <v>6948</v>
      </c>
      <c r="C12334" s="174" t="s">
        <v>558</v>
      </c>
      <c r="D12334" s="799" t="s">
        <v>7801</v>
      </c>
      <c r="E12334" s="700"/>
      <c r="F12334" s="91">
        <v>55000</v>
      </c>
      <c r="G12334" s="91">
        <f t="shared" si="198"/>
        <v>55000</v>
      </c>
      <c r="H12334" s="701" t="s">
        <v>7764</v>
      </c>
    </row>
    <row r="12335" spans="1:8" ht="15" customHeight="1" x14ac:dyDescent="0.2">
      <c r="A12335" s="699">
        <v>44666</v>
      </c>
      <c r="B12335" s="90" t="s">
        <v>82</v>
      </c>
      <c r="C12335" s="174" t="s">
        <v>558</v>
      </c>
      <c r="D12335" s="799" t="s">
        <v>7802</v>
      </c>
      <c r="E12335" s="700"/>
      <c r="F12335" s="91">
        <v>1203675</v>
      </c>
      <c r="G12335" s="91">
        <f t="shared" si="198"/>
        <v>1203675</v>
      </c>
      <c r="H12335" s="701" t="s">
        <v>7764</v>
      </c>
    </row>
    <row r="12336" spans="1:8" ht="15" customHeight="1" x14ac:dyDescent="0.2">
      <c r="A12336" s="699">
        <v>44666</v>
      </c>
      <c r="B12336" s="90" t="s">
        <v>3945</v>
      </c>
      <c r="C12336" s="174" t="s">
        <v>558</v>
      </c>
      <c r="D12336" s="799" t="s">
        <v>7803</v>
      </c>
      <c r="E12336" s="700"/>
      <c r="F12336" s="91">
        <v>427770</v>
      </c>
      <c r="G12336" s="91">
        <f t="shared" si="198"/>
        <v>427770</v>
      </c>
      <c r="H12336" s="701" t="s">
        <v>7764</v>
      </c>
    </row>
    <row r="12337" spans="1:8" ht="15" customHeight="1" x14ac:dyDescent="0.2">
      <c r="A12337" s="699">
        <v>44667</v>
      </c>
      <c r="B12337" s="90" t="s">
        <v>7730</v>
      </c>
      <c r="C12337" s="174" t="s">
        <v>558</v>
      </c>
      <c r="D12337" s="799" t="s">
        <v>2953</v>
      </c>
      <c r="E12337" s="700"/>
      <c r="F12337" s="91">
        <v>250000</v>
      </c>
      <c r="G12337" s="91">
        <f t="shared" si="198"/>
        <v>250000</v>
      </c>
      <c r="H12337" s="701" t="s">
        <v>7764</v>
      </c>
    </row>
    <row r="12338" spans="1:8" ht="15" customHeight="1" x14ac:dyDescent="0.2">
      <c r="A12338" s="699">
        <v>44669</v>
      </c>
      <c r="B12338" s="90" t="s">
        <v>7805</v>
      </c>
      <c r="C12338" s="174" t="s">
        <v>558</v>
      </c>
      <c r="D12338" s="799" t="s">
        <v>7809</v>
      </c>
      <c r="E12338" s="91"/>
      <c r="F12338" s="91">
        <v>2434251</v>
      </c>
      <c r="G12338" s="91">
        <f t="shared" si="198"/>
        <v>2434251</v>
      </c>
      <c r="H12338" s="701" t="s">
        <v>7764</v>
      </c>
    </row>
    <row r="12339" spans="1:8" ht="15" x14ac:dyDescent="0.2">
      <c r="A12339" s="699">
        <v>44669</v>
      </c>
      <c r="B12339" s="90" t="s">
        <v>7655</v>
      </c>
      <c r="C12339" s="174" t="s">
        <v>558</v>
      </c>
      <c r="D12339" s="799" t="s">
        <v>7807</v>
      </c>
      <c r="E12339" s="91"/>
      <c r="F12339" s="91">
        <v>1942176.51</v>
      </c>
      <c r="G12339" s="91">
        <f t="shared" si="198"/>
        <v>1942176.51</v>
      </c>
      <c r="H12339" s="701" t="s">
        <v>7764</v>
      </c>
    </row>
    <row r="12340" spans="1:8" ht="15" x14ac:dyDescent="0.2">
      <c r="A12340" s="699">
        <v>44669</v>
      </c>
      <c r="B12340" s="90" t="s">
        <v>6645</v>
      </c>
      <c r="C12340" s="174" t="s">
        <v>558</v>
      </c>
      <c r="D12340" s="799" t="s">
        <v>7808</v>
      </c>
      <c r="E12340" s="91"/>
      <c r="F12340" s="91">
        <v>448850</v>
      </c>
      <c r="G12340" s="91">
        <f t="shared" si="198"/>
        <v>448850</v>
      </c>
      <c r="H12340" s="701" t="s">
        <v>7764</v>
      </c>
    </row>
    <row r="12341" spans="1:8" ht="24" x14ac:dyDescent="0.2">
      <c r="A12341" s="699">
        <v>44669</v>
      </c>
      <c r="B12341" s="93" t="s">
        <v>1399</v>
      </c>
      <c r="C12341" s="174" t="s">
        <v>558</v>
      </c>
      <c r="D12341" s="800" t="s">
        <v>7989</v>
      </c>
      <c r="E12341" s="175"/>
      <c r="F12341" s="175">
        <v>450000</v>
      </c>
      <c r="G12341" s="175">
        <f t="shared" si="198"/>
        <v>450000</v>
      </c>
      <c r="H12341" s="701" t="s">
        <v>7764</v>
      </c>
    </row>
    <row r="12342" spans="1:8" ht="15" x14ac:dyDescent="0.2">
      <c r="A12342" s="699">
        <v>44672</v>
      </c>
      <c r="B12342" s="90" t="s">
        <v>37</v>
      </c>
      <c r="C12342" s="93" t="s">
        <v>558</v>
      </c>
      <c r="D12342" s="890" t="s">
        <v>7841</v>
      </c>
      <c r="E12342" s="175"/>
      <c r="F12342" s="175">
        <v>188568</v>
      </c>
      <c r="G12342" s="175">
        <f t="shared" si="198"/>
        <v>188568</v>
      </c>
      <c r="H12342" s="701" t="s">
        <v>7764</v>
      </c>
    </row>
    <row r="12343" spans="1:8" ht="24" x14ac:dyDescent="0.2">
      <c r="A12343" s="699">
        <v>44672</v>
      </c>
      <c r="B12343" s="93" t="s">
        <v>6503</v>
      </c>
      <c r="C12343" s="174" t="s">
        <v>558</v>
      </c>
      <c r="D12343" s="923" t="s">
        <v>7813</v>
      </c>
      <c r="E12343" s="175"/>
      <c r="F12343" s="175">
        <v>350000</v>
      </c>
      <c r="G12343" s="175">
        <f t="shared" si="198"/>
        <v>350000</v>
      </c>
      <c r="H12343" s="701" t="s">
        <v>7764</v>
      </c>
    </row>
    <row r="12344" spans="1:8" ht="15" x14ac:dyDescent="0.2">
      <c r="A12344" s="699">
        <v>44676</v>
      </c>
      <c r="B12344" s="93" t="s">
        <v>3945</v>
      </c>
      <c r="C12344" s="93" t="s">
        <v>558</v>
      </c>
      <c r="D12344" s="890" t="s">
        <v>7884</v>
      </c>
      <c r="E12344" s="175"/>
      <c r="F12344" s="175">
        <v>309650</v>
      </c>
      <c r="G12344" s="175">
        <f t="shared" si="198"/>
        <v>309650</v>
      </c>
      <c r="H12344" s="701" t="s">
        <v>7764</v>
      </c>
    </row>
    <row r="12345" spans="1:8" ht="15" x14ac:dyDescent="0.2">
      <c r="A12345" s="699">
        <v>44676</v>
      </c>
      <c r="B12345" s="93" t="s">
        <v>6503</v>
      </c>
      <c r="C12345" s="174" t="s">
        <v>558</v>
      </c>
      <c r="D12345" s="923" t="s">
        <v>7838</v>
      </c>
      <c r="E12345" s="175"/>
      <c r="F12345" s="175">
        <v>500000</v>
      </c>
      <c r="G12345" s="175">
        <f t="shared" si="198"/>
        <v>500000</v>
      </c>
      <c r="H12345" s="701" t="s">
        <v>7764</v>
      </c>
    </row>
    <row r="12346" spans="1:8" ht="24" x14ac:dyDescent="0.2">
      <c r="A12346" s="699">
        <v>44676</v>
      </c>
      <c r="B12346" s="93" t="s">
        <v>6503</v>
      </c>
      <c r="C12346" s="174" t="s">
        <v>558</v>
      </c>
      <c r="D12346" s="923" t="s">
        <v>7839</v>
      </c>
      <c r="E12346" s="175"/>
      <c r="F12346" s="175">
        <v>500000</v>
      </c>
      <c r="G12346" s="175">
        <f t="shared" si="198"/>
        <v>500000</v>
      </c>
      <c r="H12346" s="701" t="s">
        <v>7764</v>
      </c>
    </row>
    <row r="12347" spans="1:8" ht="15" x14ac:dyDescent="0.2">
      <c r="A12347" s="699">
        <v>44677</v>
      </c>
      <c r="B12347" s="90" t="s">
        <v>37</v>
      </c>
      <c r="C12347" s="93" t="s">
        <v>558</v>
      </c>
      <c r="D12347" s="890" t="s">
        <v>7907</v>
      </c>
      <c r="E12347" s="175"/>
      <c r="F12347" s="175">
        <v>188568</v>
      </c>
      <c r="G12347" s="175">
        <f t="shared" si="198"/>
        <v>188568</v>
      </c>
      <c r="H12347" s="701" t="s">
        <v>7764</v>
      </c>
    </row>
    <row r="12348" spans="1:8" ht="24" x14ac:dyDescent="0.2">
      <c r="A12348" s="699">
        <v>44679</v>
      </c>
      <c r="B12348" s="90" t="s">
        <v>6407</v>
      </c>
      <c r="C12348" s="93" t="s">
        <v>558</v>
      </c>
      <c r="D12348" s="796" t="s">
        <v>7847</v>
      </c>
      <c r="E12348" s="175"/>
      <c r="F12348" s="91">
        <v>400000</v>
      </c>
      <c r="G12348" s="91">
        <f t="shared" si="198"/>
        <v>400000</v>
      </c>
      <c r="H12348" s="701" t="s">
        <v>7764</v>
      </c>
    </row>
    <row r="12349" spans="1:8" ht="24" x14ac:dyDescent="0.2">
      <c r="A12349" s="699">
        <v>44679</v>
      </c>
      <c r="B12349" s="90" t="s">
        <v>6407</v>
      </c>
      <c r="C12349" s="93" t="s">
        <v>558</v>
      </c>
      <c r="D12349" s="796" t="s">
        <v>7848</v>
      </c>
      <c r="E12349" s="175"/>
      <c r="F12349" s="91">
        <v>323448</v>
      </c>
      <c r="G12349" s="91">
        <f t="shared" si="198"/>
        <v>323448</v>
      </c>
      <c r="H12349" s="701" t="s">
        <v>7764</v>
      </c>
    </row>
    <row r="12350" spans="1:8" ht="15" x14ac:dyDescent="0.2">
      <c r="A12350" s="699">
        <v>44679</v>
      </c>
      <c r="B12350" s="90" t="s">
        <v>37</v>
      </c>
      <c r="C12350" s="93" t="s">
        <v>558</v>
      </c>
      <c r="D12350" s="799"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1" t="s">
        <v>7888</v>
      </c>
      <c r="E12354" s="551">
        <v>33914</v>
      </c>
      <c r="F12354" s="57"/>
      <c r="G12354" s="703">
        <f t="shared" si="198"/>
        <v>-33914</v>
      </c>
      <c r="H12354" s="704" t="s">
        <v>7876</v>
      </c>
    </row>
    <row r="12355" spans="1:8" ht="15" x14ac:dyDescent="0.2">
      <c r="A12355" s="702">
        <v>44693</v>
      </c>
      <c r="B12355" s="40" t="s">
        <v>7655</v>
      </c>
      <c r="C12355" s="550" t="s">
        <v>3144</v>
      </c>
      <c r="D12355" s="891" t="s">
        <v>7374</v>
      </c>
      <c r="E12355" s="551">
        <v>2400</v>
      </c>
      <c r="F12355" s="57"/>
      <c r="G12355" s="57">
        <f t="shared" si="198"/>
        <v>-2400</v>
      </c>
      <c r="H12355" s="704" t="s">
        <v>7876</v>
      </c>
    </row>
    <row r="12356" spans="1:8" ht="15" x14ac:dyDescent="0.2">
      <c r="A12356" s="702">
        <v>44694</v>
      </c>
      <c r="B12356" s="40" t="s">
        <v>7655</v>
      </c>
      <c r="C12356" s="669" t="s">
        <v>3002</v>
      </c>
      <c r="D12356" s="911" t="s">
        <v>7889</v>
      </c>
      <c r="E12356" s="671">
        <v>4160</v>
      </c>
      <c r="F12356" s="57"/>
      <c r="G12356" s="57">
        <f t="shared" si="198"/>
        <v>-4160</v>
      </c>
      <c r="H12356" s="704" t="s">
        <v>7876</v>
      </c>
    </row>
    <row r="12357" spans="1:8" ht="15" x14ac:dyDescent="0.2">
      <c r="A12357" s="702">
        <v>44694</v>
      </c>
      <c r="B12357" s="40" t="s">
        <v>3945</v>
      </c>
      <c r="C12357" s="669" t="s">
        <v>3002</v>
      </c>
      <c r="D12357" s="911"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1" t="s">
        <v>7889</v>
      </c>
      <c r="E12358" s="671">
        <v>15552</v>
      </c>
      <c r="F12358" s="57"/>
      <c r="G12358" s="57">
        <f t="shared" si="199"/>
        <v>-15552</v>
      </c>
      <c r="H12358" s="704" t="s">
        <v>7876</v>
      </c>
    </row>
    <row r="12359" spans="1:8" ht="15" x14ac:dyDescent="0.2">
      <c r="A12359" s="702">
        <v>44694</v>
      </c>
      <c r="B12359" s="40" t="s">
        <v>3944</v>
      </c>
      <c r="C12359" s="669" t="s">
        <v>3002</v>
      </c>
      <c r="D12359" s="911"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1" t="s">
        <v>7914</v>
      </c>
      <c r="E12373" s="551">
        <v>13120</v>
      </c>
      <c r="F12373" s="57"/>
      <c r="G12373" s="57">
        <f t="shared" si="199"/>
        <v>-13120</v>
      </c>
      <c r="H12373" s="704" t="s">
        <v>7876</v>
      </c>
    </row>
    <row r="12374" spans="1:8" ht="15" x14ac:dyDescent="0.2">
      <c r="A12374" s="702">
        <v>44706</v>
      </c>
      <c r="B12374" s="40" t="s">
        <v>25</v>
      </c>
      <c r="C12374" s="550" t="s">
        <v>1688</v>
      </c>
      <c r="D12374" s="891"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1" t="s">
        <v>7926</v>
      </c>
      <c r="E12393" s="551">
        <v>16380</v>
      </c>
      <c r="F12393" s="57"/>
      <c r="G12393" s="57">
        <f t="shared" si="199"/>
        <v>-16380</v>
      </c>
      <c r="H12393" s="704" t="s">
        <v>7876</v>
      </c>
    </row>
    <row r="12394" spans="1:8" ht="15" x14ac:dyDescent="0.2">
      <c r="A12394" s="702">
        <v>44712</v>
      </c>
      <c r="B12394" s="40" t="s">
        <v>6407</v>
      </c>
      <c r="C12394" s="550" t="s">
        <v>7925</v>
      </c>
      <c r="D12394" s="891" t="s">
        <v>7926</v>
      </c>
      <c r="E12394" s="551">
        <v>28567</v>
      </c>
      <c r="F12394" s="57"/>
      <c r="G12394" s="57">
        <f t="shared" si="199"/>
        <v>-28567</v>
      </c>
      <c r="H12394" s="704" t="s">
        <v>7876</v>
      </c>
    </row>
    <row r="12395" spans="1:8" ht="15" x14ac:dyDescent="0.2">
      <c r="A12395" s="702">
        <v>44712</v>
      </c>
      <c r="B12395" s="40" t="s">
        <v>6509</v>
      </c>
      <c r="C12395" s="550" t="s">
        <v>7925</v>
      </c>
      <c r="D12395" s="891"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0" t="s">
        <v>7877</v>
      </c>
      <c r="E12428" s="707">
        <v>111000</v>
      </c>
      <c r="F12428" s="122"/>
      <c r="G12428" s="122">
        <f t="shared" si="200"/>
        <v>-111000</v>
      </c>
      <c r="H12428" s="708" t="s">
        <v>7876</v>
      </c>
    </row>
    <row r="12429" spans="1:8" ht="15" x14ac:dyDescent="0.2">
      <c r="A12429" s="706">
        <v>44690</v>
      </c>
      <c r="B12429" s="121" t="s">
        <v>7815</v>
      </c>
      <c r="C12429" s="121" t="s">
        <v>1523</v>
      </c>
      <c r="D12429" s="810" t="s">
        <v>7878</v>
      </c>
      <c r="E12429" s="122">
        <v>241800</v>
      </c>
      <c r="F12429" s="122"/>
      <c r="G12429" s="122">
        <f t="shared" si="200"/>
        <v>-241800</v>
      </c>
      <c r="H12429" s="708" t="s">
        <v>7876</v>
      </c>
    </row>
    <row r="12430" spans="1:8" ht="15" x14ac:dyDescent="0.2">
      <c r="A12430" s="706">
        <v>44695</v>
      </c>
      <c r="B12430" s="121" t="s">
        <v>7655</v>
      </c>
      <c r="C12430" s="583" t="s">
        <v>166</v>
      </c>
      <c r="D12430" s="911" t="s">
        <v>7892</v>
      </c>
      <c r="E12430" s="584">
        <v>3600</v>
      </c>
      <c r="F12430" s="122"/>
      <c r="G12430" s="122">
        <f t="shared" si="200"/>
        <v>-3600</v>
      </c>
      <c r="H12430" s="708" t="s">
        <v>7876</v>
      </c>
    </row>
    <row r="12431" spans="1:8" ht="15" x14ac:dyDescent="0.2">
      <c r="A12431" s="706">
        <v>44695</v>
      </c>
      <c r="B12431" s="121" t="s">
        <v>7110</v>
      </c>
      <c r="C12431" s="583" t="s">
        <v>166</v>
      </c>
      <c r="D12431" s="911" t="s">
        <v>7892</v>
      </c>
      <c r="E12431" s="584">
        <v>3880</v>
      </c>
      <c r="F12431" s="122"/>
      <c r="G12431" s="122">
        <f t="shared" si="200"/>
        <v>-3880</v>
      </c>
      <c r="H12431" s="708" t="s">
        <v>7876</v>
      </c>
    </row>
    <row r="12432" spans="1:8" ht="15" x14ac:dyDescent="0.2">
      <c r="A12432" s="706">
        <v>44695</v>
      </c>
      <c r="B12432" s="121" t="s">
        <v>7553</v>
      </c>
      <c r="C12432" s="583" t="s">
        <v>166</v>
      </c>
      <c r="D12432" s="911" t="s">
        <v>7892</v>
      </c>
      <c r="E12432" s="584">
        <v>25143</v>
      </c>
      <c r="F12432" s="122"/>
      <c r="G12432" s="122">
        <f t="shared" si="200"/>
        <v>-25143</v>
      </c>
      <c r="H12432" s="708" t="s">
        <v>7876</v>
      </c>
    </row>
    <row r="12433" spans="1:8" ht="15" x14ac:dyDescent="0.2">
      <c r="A12433" s="706">
        <v>44695</v>
      </c>
      <c r="B12433" s="121" t="s">
        <v>1399</v>
      </c>
      <c r="C12433" s="583" t="s">
        <v>166</v>
      </c>
      <c r="D12433" s="911" t="s">
        <v>7892</v>
      </c>
      <c r="E12433" s="584">
        <v>116480</v>
      </c>
      <c r="F12433" s="122"/>
      <c r="G12433" s="122">
        <f t="shared" si="200"/>
        <v>-116480</v>
      </c>
      <c r="H12433" s="708" t="s">
        <v>7876</v>
      </c>
    </row>
    <row r="12434" spans="1:8" ht="15" x14ac:dyDescent="0.2">
      <c r="A12434" s="706">
        <v>44695</v>
      </c>
      <c r="B12434" s="121" t="s">
        <v>3732</v>
      </c>
      <c r="C12434" s="583" t="s">
        <v>166</v>
      </c>
      <c r="D12434" s="911" t="s">
        <v>7892</v>
      </c>
      <c r="E12434" s="584">
        <v>24000</v>
      </c>
      <c r="F12434" s="122"/>
      <c r="G12434" s="122">
        <f t="shared" si="200"/>
        <v>-24000</v>
      </c>
      <c r="H12434" s="708" t="s">
        <v>7876</v>
      </c>
    </row>
    <row r="12435" spans="1:8" ht="15" customHeight="1" x14ac:dyDescent="0.2">
      <c r="A12435" s="706">
        <v>44695</v>
      </c>
      <c r="B12435" s="121" t="s">
        <v>7815</v>
      </c>
      <c r="C12435" s="583" t="s">
        <v>166</v>
      </c>
      <c r="D12435" s="911" t="s">
        <v>7892</v>
      </c>
      <c r="E12435" s="584">
        <v>15820</v>
      </c>
      <c r="F12435" s="122"/>
      <c r="G12435" s="122">
        <f t="shared" si="200"/>
        <v>-15820</v>
      </c>
      <c r="H12435" s="708" t="s">
        <v>7876</v>
      </c>
    </row>
    <row r="12436" spans="1:8" ht="15" x14ac:dyDescent="0.2">
      <c r="A12436" s="706">
        <v>44695</v>
      </c>
      <c r="B12436" s="121" t="s">
        <v>3944</v>
      </c>
      <c r="C12436" s="583" t="s">
        <v>166</v>
      </c>
      <c r="D12436" s="911" t="s">
        <v>7892</v>
      </c>
      <c r="E12436" s="584">
        <v>5200</v>
      </c>
      <c r="F12436" s="122"/>
      <c r="G12436" s="122">
        <f t="shared" si="200"/>
        <v>-5200</v>
      </c>
      <c r="H12436" s="708" t="s">
        <v>7876</v>
      </c>
    </row>
    <row r="12437" spans="1:8" ht="15" x14ac:dyDescent="0.2">
      <c r="A12437" s="706">
        <v>44695</v>
      </c>
      <c r="B12437" s="121" t="s">
        <v>1399</v>
      </c>
      <c r="C12437" s="583" t="s">
        <v>166</v>
      </c>
      <c r="D12437" s="911" t="s">
        <v>7892</v>
      </c>
      <c r="E12437" s="584">
        <v>84852</v>
      </c>
      <c r="F12437" s="122"/>
      <c r="G12437" s="122">
        <f t="shared" si="200"/>
        <v>-84852</v>
      </c>
      <c r="H12437" s="708" t="s">
        <v>7876</v>
      </c>
    </row>
    <row r="12438" spans="1:8" ht="15" x14ac:dyDescent="0.2">
      <c r="A12438" s="706">
        <v>44698</v>
      </c>
      <c r="B12438" s="121" t="s">
        <v>7815</v>
      </c>
      <c r="C12438" s="121" t="s">
        <v>6965</v>
      </c>
      <c r="D12438" s="810" t="s">
        <v>7895</v>
      </c>
      <c r="E12438" s="122">
        <v>24000</v>
      </c>
      <c r="F12438" s="122"/>
      <c r="G12438" s="122">
        <f t="shared" si="200"/>
        <v>-24000</v>
      </c>
      <c r="H12438" s="708" t="s">
        <v>7876</v>
      </c>
    </row>
    <row r="12439" spans="1:8" ht="15" customHeight="1" x14ac:dyDescent="0.2">
      <c r="A12439" s="706">
        <v>44705</v>
      </c>
      <c r="B12439" s="121" t="s">
        <v>3732</v>
      </c>
      <c r="C12439" s="121" t="s">
        <v>255</v>
      </c>
      <c r="D12439" s="810" t="s">
        <v>7896</v>
      </c>
      <c r="E12439" s="122">
        <v>78400</v>
      </c>
      <c r="F12439" s="122"/>
      <c r="G12439" s="122">
        <f t="shared" si="200"/>
        <v>-78400</v>
      </c>
      <c r="H12439" s="708" t="s">
        <v>7876</v>
      </c>
    </row>
    <row r="12440" spans="1:8" ht="15" x14ac:dyDescent="0.2">
      <c r="A12440" s="706">
        <v>44709</v>
      </c>
      <c r="B12440" s="121" t="s">
        <v>6951</v>
      </c>
      <c r="C12440" s="581" t="s">
        <v>1390</v>
      </c>
      <c r="D12440" s="891" t="s">
        <v>7898</v>
      </c>
      <c r="E12440" s="582">
        <v>9655</v>
      </c>
      <c r="F12440" s="122"/>
      <c r="G12440" s="122">
        <f t="shared" si="200"/>
        <v>-9655</v>
      </c>
      <c r="H12440" s="708" t="s">
        <v>7876</v>
      </c>
    </row>
    <row r="12441" spans="1:8" ht="15" x14ac:dyDescent="0.2">
      <c r="A12441" s="706">
        <v>44709</v>
      </c>
      <c r="B12441" s="121" t="s">
        <v>7065</v>
      </c>
      <c r="C12441" s="581" t="s">
        <v>1390</v>
      </c>
      <c r="D12441" s="891" t="s">
        <v>7898</v>
      </c>
      <c r="E12441" s="582">
        <v>49174</v>
      </c>
      <c r="F12441" s="122"/>
      <c r="G12441" s="122">
        <f t="shared" si="200"/>
        <v>-49174</v>
      </c>
      <c r="H12441" s="708" t="s">
        <v>7876</v>
      </c>
    </row>
    <row r="12442" spans="1:8" ht="15" x14ac:dyDescent="0.2">
      <c r="A12442" s="706">
        <v>44709</v>
      </c>
      <c r="B12442" s="121" t="s">
        <v>7110</v>
      </c>
      <c r="C12442" s="581" t="s">
        <v>1390</v>
      </c>
      <c r="D12442" s="891" t="s">
        <v>7898</v>
      </c>
      <c r="E12442" s="582">
        <v>36997</v>
      </c>
      <c r="F12442" s="122"/>
      <c r="G12442" s="122">
        <f t="shared" si="200"/>
        <v>-36997</v>
      </c>
      <c r="H12442" s="708" t="s">
        <v>7876</v>
      </c>
    </row>
    <row r="12443" spans="1:8" ht="15" x14ac:dyDescent="0.2">
      <c r="A12443" s="706">
        <v>44709</v>
      </c>
      <c r="B12443" s="121" t="s">
        <v>7553</v>
      </c>
      <c r="C12443" s="581" t="s">
        <v>1390</v>
      </c>
      <c r="D12443" s="891" t="s">
        <v>7898</v>
      </c>
      <c r="E12443" s="582">
        <v>4174</v>
      </c>
      <c r="F12443" s="122"/>
      <c r="G12443" s="122">
        <f t="shared" si="200"/>
        <v>-4174</v>
      </c>
      <c r="H12443" s="708" t="s">
        <v>7876</v>
      </c>
    </row>
    <row r="12444" spans="1:8" ht="15" x14ac:dyDescent="0.2">
      <c r="A12444" s="706">
        <v>44711</v>
      </c>
      <c r="B12444" s="121" t="s">
        <v>6509</v>
      </c>
      <c r="C12444" s="583" t="s">
        <v>5680</v>
      </c>
      <c r="D12444" s="911" t="s">
        <v>7901</v>
      </c>
      <c r="E12444" s="584">
        <v>69500</v>
      </c>
      <c r="F12444" s="122"/>
      <c r="G12444" s="122">
        <f t="shared" si="200"/>
        <v>-69500</v>
      </c>
      <c r="H12444" s="708" t="s">
        <v>7876</v>
      </c>
    </row>
    <row r="12445" spans="1:8" ht="15" x14ac:dyDescent="0.2">
      <c r="A12445" s="706">
        <v>44711</v>
      </c>
      <c r="B12445" s="121" t="s">
        <v>7553</v>
      </c>
      <c r="C12445" s="583" t="s">
        <v>5680</v>
      </c>
      <c r="D12445" s="911" t="s">
        <v>7901</v>
      </c>
      <c r="E12445" s="584">
        <v>5700</v>
      </c>
      <c r="F12445" s="122"/>
      <c r="G12445" s="122">
        <f t="shared" si="200"/>
        <v>-5700</v>
      </c>
      <c r="H12445" s="708" t="s">
        <v>7876</v>
      </c>
    </row>
    <row r="12446" spans="1:8" ht="15" x14ac:dyDescent="0.2">
      <c r="A12446" s="706">
        <v>44711</v>
      </c>
      <c r="B12446" s="121" t="s">
        <v>3732</v>
      </c>
      <c r="C12446" s="583" t="s">
        <v>5680</v>
      </c>
      <c r="D12446" s="911" t="s">
        <v>7901</v>
      </c>
      <c r="E12446" s="584">
        <v>74800</v>
      </c>
      <c r="F12446" s="122"/>
      <c r="G12446" s="122">
        <f t="shared" si="200"/>
        <v>-74800</v>
      </c>
      <c r="H12446" s="708" t="s">
        <v>7876</v>
      </c>
    </row>
    <row r="12447" spans="1:8" ht="15" x14ac:dyDescent="0.2">
      <c r="A12447" s="706">
        <v>44711</v>
      </c>
      <c r="B12447" s="121" t="s">
        <v>7815</v>
      </c>
      <c r="C12447" s="121" t="s">
        <v>7775</v>
      </c>
      <c r="D12447" s="810" t="s">
        <v>7902</v>
      </c>
      <c r="E12447" s="122">
        <v>15000</v>
      </c>
      <c r="F12447" s="122"/>
      <c r="G12447" s="122">
        <f t="shared" si="200"/>
        <v>-15000</v>
      </c>
      <c r="H12447" s="708" t="s">
        <v>7876</v>
      </c>
    </row>
    <row r="12448" spans="1:8" ht="15" x14ac:dyDescent="0.2">
      <c r="A12448" s="706">
        <v>44711</v>
      </c>
      <c r="B12448" s="121" t="s">
        <v>7553</v>
      </c>
      <c r="C12448" s="581" t="s">
        <v>6704</v>
      </c>
      <c r="D12448" s="891" t="s">
        <v>7903</v>
      </c>
      <c r="E12448" s="582">
        <v>50320</v>
      </c>
      <c r="F12448" s="122"/>
      <c r="G12448" s="122">
        <f t="shared" si="200"/>
        <v>-50320</v>
      </c>
      <c r="H12448" s="708" t="s">
        <v>7876</v>
      </c>
    </row>
    <row r="12449" spans="1:8" ht="15" x14ac:dyDescent="0.2">
      <c r="A12449" s="706">
        <v>44711</v>
      </c>
      <c r="B12449" s="121" t="s">
        <v>7655</v>
      </c>
      <c r="C12449" s="581" t="s">
        <v>6704</v>
      </c>
      <c r="D12449" s="891" t="s">
        <v>7903</v>
      </c>
      <c r="E12449" s="582">
        <v>8180</v>
      </c>
      <c r="F12449" s="122"/>
      <c r="G12449" s="122">
        <f t="shared" si="200"/>
        <v>-8180</v>
      </c>
      <c r="H12449" s="708" t="s">
        <v>7876</v>
      </c>
    </row>
    <row r="12450" spans="1:8" ht="15" x14ac:dyDescent="0.2">
      <c r="A12450" s="706">
        <v>44711</v>
      </c>
      <c r="B12450" s="121" t="s">
        <v>7815</v>
      </c>
      <c r="C12450" s="581" t="s">
        <v>6704</v>
      </c>
      <c r="D12450" s="891" t="s">
        <v>7903</v>
      </c>
      <c r="E12450" s="582">
        <v>17000</v>
      </c>
      <c r="F12450" s="122"/>
      <c r="G12450" s="122">
        <f t="shared" si="200"/>
        <v>-17000</v>
      </c>
      <c r="H12450" s="708" t="s">
        <v>7876</v>
      </c>
    </row>
    <row r="12451" spans="1:8" ht="15" x14ac:dyDescent="0.2">
      <c r="A12451" s="706">
        <v>44712</v>
      </c>
      <c r="B12451" s="121" t="s">
        <v>1399</v>
      </c>
      <c r="C12451" s="121" t="s">
        <v>7904</v>
      </c>
      <c r="D12451" s="810" t="s">
        <v>7905</v>
      </c>
      <c r="E12451" s="122">
        <v>327000</v>
      </c>
      <c r="F12451" s="122"/>
      <c r="G12451" s="122">
        <f t="shared" si="200"/>
        <v>-327000</v>
      </c>
      <c r="H12451" s="708" t="s">
        <v>7876</v>
      </c>
    </row>
    <row r="12452" spans="1:8" ht="15" x14ac:dyDescent="0.2">
      <c r="A12452" s="706">
        <v>44712</v>
      </c>
      <c r="B12452" s="121" t="s">
        <v>1399</v>
      </c>
      <c r="C12452" s="121" t="s">
        <v>7904</v>
      </c>
      <c r="D12452" s="810" t="s">
        <v>7906</v>
      </c>
      <c r="E12452" s="122">
        <v>327000</v>
      </c>
      <c r="F12452" s="122"/>
      <c r="G12452" s="122">
        <f t="shared" si="200"/>
        <v>-327000</v>
      </c>
      <c r="H12452" s="708" t="s">
        <v>7876</v>
      </c>
    </row>
    <row r="12453" spans="1:8" ht="15" x14ac:dyDescent="0.2">
      <c r="A12453" s="699">
        <v>44694</v>
      </c>
      <c r="B12453" s="90" t="s">
        <v>5640</v>
      </c>
      <c r="C12453" s="90" t="s">
        <v>558</v>
      </c>
      <c r="D12453" s="799" t="s">
        <v>7882</v>
      </c>
      <c r="E12453" s="91"/>
      <c r="F12453" s="91">
        <v>278975</v>
      </c>
      <c r="G12453" s="91">
        <f t="shared" si="200"/>
        <v>278975</v>
      </c>
      <c r="H12453" s="701" t="s">
        <v>7876</v>
      </c>
    </row>
    <row r="12454" spans="1:8" ht="24" x14ac:dyDescent="0.2">
      <c r="A12454" s="699">
        <v>44697</v>
      </c>
      <c r="B12454" s="93" t="s">
        <v>6503</v>
      </c>
      <c r="C12454" s="174" t="s">
        <v>558</v>
      </c>
      <c r="D12454" s="800" t="s">
        <v>7883</v>
      </c>
      <c r="E12454" s="175"/>
      <c r="F12454" s="175">
        <v>375000</v>
      </c>
      <c r="G12454" s="175">
        <f t="shared" si="200"/>
        <v>375000</v>
      </c>
      <c r="H12454" s="701" t="s">
        <v>7876</v>
      </c>
    </row>
    <row r="12455" spans="1:8" ht="15" x14ac:dyDescent="0.2">
      <c r="A12455" s="699">
        <v>44698</v>
      </c>
      <c r="B12455" s="93" t="s">
        <v>3945</v>
      </c>
      <c r="C12455" s="93" t="s">
        <v>558</v>
      </c>
      <c r="D12455" s="890"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0" t="s">
        <v>7883</v>
      </c>
      <c r="E12456" s="175"/>
      <c r="F12456" s="175">
        <v>475000</v>
      </c>
      <c r="G12456" s="175">
        <f t="shared" si="200"/>
        <v>475000</v>
      </c>
      <c r="H12456" s="701" t="s">
        <v>7876</v>
      </c>
    </row>
    <row r="12457" spans="1:8" ht="24" x14ac:dyDescent="0.2">
      <c r="A12457" s="699">
        <v>44699</v>
      </c>
      <c r="B12457" s="93" t="s">
        <v>1399</v>
      </c>
      <c r="C12457" s="93" t="s">
        <v>558</v>
      </c>
      <c r="D12457" s="923" t="s">
        <v>7883</v>
      </c>
      <c r="E12457" s="175"/>
      <c r="F12457" s="175">
        <v>100000</v>
      </c>
      <c r="G12457" s="175">
        <f t="shared" si="200"/>
        <v>100000</v>
      </c>
      <c r="H12457" s="701" t="s">
        <v>7876</v>
      </c>
    </row>
    <row r="12458" spans="1:8" ht="24" x14ac:dyDescent="0.2">
      <c r="A12458" s="699">
        <v>44699</v>
      </c>
      <c r="B12458" s="93" t="s">
        <v>1399</v>
      </c>
      <c r="C12458" s="93" t="s">
        <v>558</v>
      </c>
      <c r="D12458" s="923" t="s">
        <v>7883</v>
      </c>
      <c r="E12458" s="175"/>
      <c r="F12458" s="175">
        <v>125000</v>
      </c>
      <c r="G12458" s="175">
        <f t="shared" si="200"/>
        <v>125000</v>
      </c>
      <c r="H12458" s="701" t="s">
        <v>7876</v>
      </c>
    </row>
    <row r="12459" spans="1:8" ht="24" x14ac:dyDescent="0.2">
      <c r="A12459" s="699">
        <v>44701</v>
      </c>
      <c r="B12459" s="93" t="s">
        <v>7110</v>
      </c>
      <c r="C12459" s="93" t="s">
        <v>558</v>
      </c>
      <c r="D12459" s="800"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0" t="s">
        <v>7909</v>
      </c>
      <c r="E12576" s="122">
        <v>32000</v>
      </c>
      <c r="F12576" s="122"/>
      <c r="G12576" s="122">
        <f t="shared" si="202"/>
        <v>-32000</v>
      </c>
      <c r="H12576" s="708" t="s">
        <v>7908</v>
      </c>
    </row>
    <row r="12577" spans="1:8" ht="15" x14ac:dyDescent="0.2">
      <c r="A12577" s="721">
        <v>44720</v>
      </c>
      <c r="B12577" s="121" t="s">
        <v>7553</v>
      </c>
      <c r="C12577" s="121" t="s">
        <v>6704</v>
      </c>
      <c r="D12577" s="810" t="s">
        <v>7946</v>
      </c>
      <c r="E12577" s="122">
        <v>150000</v>
      </c>
      <c r="F12577" s="122"/>
      <c r="G12577" s="122">
        <f t="shared" si="202"/>
        <v>-150000</v>
      </c>
      <c r="H12577" s="708" t="s">
        <v>7908</v>
      </c>
    </row>
    <row r="12578" spans="1:8" ht="15" customHeight="1" x14ac:dyDescent="0.2">
      <c r="A12578" s="721">
        <v>44723</v>
      </c>
      <c r="B12578" s="121" t="s">
        <v>7110</v>
      </c>
      <c r="C12578" s="581" t="s">
        <v>3002</v>
      </c>
      <c r="D12578" s="891" t="s">
        <v>7956</v>
      </c>
      <c r="E12578" s="582">
        <v>390759</v>
      </c>
      <c r="F12578" s="122"/>
      <c r="G12578" s="122">
        <f t="shared" si="202"/>
        <v>-390759</v>
      </c>
      <c r="H12578" s="708" t="s">
        <v>7908</v>
      </c>
    </row>
    <row r="12579" spans="1:8" ht="15" customHeight="1" x14ac:dyDescent="0.2">
      <c r="A12579" s="721">
        <v>44723</v>
      </c>
      <c r="B12579" s="121" t="s">
        <v>37</v>
      </c>
      <c r="C12579" s="581" t="s">
        <v>3002</v>
      </c>
      <c r="D12579" s="891" t="s">
        <v>7956</v>
      </c>
      <c r="E12579" s="582">
        <v>15552</v>
      </c>
      <c r="F12579" s="122"/>
      <c r="G12579" s="122">
        <f t="shared" si="202"/>
        <v>-15552</v>
      </c>
      <c r="H12579" s="708" t="s">
        <v>7908</v>
      </c>
    </row>
    <row r="12580" spans="1:8" ht="15" x14ac:dyDescent="0.2">
      <c r="A12580" s="721">
        <v>44723</v>
      </c>
      <c r="B12580" s="121" t="s">
        <v>3945</v>
      </c>
      <c r="C12580" s="581" t="s">
        <v>3002</v>
      </c>
      <c r="D12580" s="891" t="s">
        <v>7956</v>
      </c>
      <c r="E12580" s="582">
        <v>30160</v>
      </c>
      <c r="F12580" s="122"/>
      <c r="G12580" s="122">
        <f t="shared" si="202"/>
        <v>-30160</v>
      </c>
      <c r="H12580" s="708" t="s">
        <v>7908</v>
      </c>
    </row>
    <row r="12581" spans="1:8" ht="15" x14ac:dyDescent="0.2">
      <c r="A12581" s="721">
        <v>44723</v>
      </c>
      <c r="B12581" s="121" t="s">
        <v>3944</v>
      </c>
      <c r="C12581" s="581" t="s">
        <v>3002</v>
      </c>
      <c r="D12581" s="891" t="s">
        <v>7956</v>
      </c>
      <c r="E12581" s="582">
        <v>32760</v>
      </c>
      <c r="F12581" s="122"/>
      <c r="G12581" s="122">
        <f t="shared" si="202"/>
        <v>-32760</v>
      </c>
      <c r="H12581" s="708" t="s">
        <v>7908</v>
      </c>
    </row>
    <row r="12582" spans="1:8" ht="15" x14ac:dyDescent="0.2">
      <c r="A12582" s="721">
        <v>44723</v>
      </c>
      <c r="B12582" s="121" t="s">
        <v>3945</v>
      </c>
      <c r="C12582" s="581" t="s">
        <v>3002</v>
      </c>
      <c r="D12582" s="891" t="s">
        <v>7956</v>
      </c>
      <c r="E12582" s="582">
        <v>11050</v>
      </c>
      <c r="F12582" s="122"/>
      <c r="G12582" s="122">
        <f t="shared" si="202"/>
        <v>-11050</v>
      </c>
      <c r="H12582" s="708" t="s">
        <v>7908</v>
      </c>
    </row>
    <row r="12583" spans="1:8" ht="15" x14ac:dyDescent="0.2">
      <c r="A12583" s="721">
        <v>44723</v>
      </c>
      <c r="B12583" s="121" t="s">
        <v>7655</v>
      </c>
      <c r="C12583" s="581" t="s">
        <v>3002</v>
      </c>
      <c r="D12583" s="891" t="s">
        <v>7956</v>
      </c>
      <c r="E12583" s="582">
        <v>58092</v>
      </c>
      <c r="F12583" s="122"/>
      <c r="G12583" s="122">
        <f t="shared" si="202"/>
        <v>-58092</v>
      </c>
      <c r="H12583" s="708" t="s">
        <v>7908</v>
      </c>
    </row>
    <row r="12584" spans="1:8" ht="15" x14ac:dyDescent="0.2">
      <c r="A12584" s="721">
        <v>44725</v>
      </c>
      <c r="B12584" s="121" t="s">
        <v>1399</v>
      </c>
      <c r="C12584" s="583" t="s">
        <v>3291</v>
      </c>
      <c r="D12584" s="911" t="s">
        <v>7957</v>
      </c>
      <c r="E12584" s="584">
        <v>15000</v>
      </c>
      <c r="F12584" s="122"/>
      <c r="G12584" s="122">
        <f t="shared" si="202"/>
        <v>-15000</v>
      </c>
      <c r="H12584" s="708" t="s">
        <v>7908</v>
      </c>
    </row>
    <row r="12585" spans="1:8" ht="15" x14ac:dyDescent="0.2">
      <c r="A12585" s="721">
        <v>44725</v>
      </c>
      <c r="B12585" s="121" t="s">
        <v>37</v>
      </c>
      <c r="C12585" s="583" t="s">
        <v>3291</v>
      </c>
      <c r="D12585" s="911" t="s">
        <v>7957</v>
      </c>
      <c r="E12585" s="584">
        <v>15000</v>
      </c>
      <c r="F12585" s="122"/>
      <c r="G12585" s="122">
        <f t="shared" si="202"/>
        <v>-15000</v>
      </c>
      <c r="H12585" s="708" t="s">
        <v>7908</v>
      </c>
    </row>
    <row r="12586" spans="1:8" ht="24" x14ac:dyDescent="0.2">
      <c r="A12586" s="721">
        <v>44726</v>
      </c>
      <c r="B12586" s="121" t="s">
        <v>1399</v>
      </c>
      <c r="C12586" s="625" t="s">
        <v>166</v>
      </c>
      <c r="D12586" s="912" t="s">
        <v>7994</v>
      </c>
      <c r="E12586" s="626">
        <v>155790</v>
      </c>
      <c r="F12586" s="122"/>
      <c r="G12586" s="122">
        <f t="shared" si="202"/>
        <v>-155790</v>
      </c>
      <c r="H12586" s="708" t="s">
        <v>7908</v>
      </c>
    </row>
    <row r="12587" spans="1:8" ht="24" x14ac:dyDescent="0.2">
      <c r="A12587" s="721">
        <v>44726</v>
      </c>
      <c r="B12587" s="121" t="s">
        <v>7919</v>
      </c>
      <c r="C12587" s="625" t="s">
        <v>166</v>
      </c>
      <c r="D12587" s="912" t="s">
        <v>7994</v>
      </c>
      <c r="E12587" s="626">
        <v>132000</v>
      </c>
      <c r="F12587" s="122"/>
      <c r="G12587" s="122">
        <f t="shared" si="202"/>
        <v>-132000</v>
      </c>
      <c r="H12587" s="708" t="s">
        <v>7908</v>
      </c>
    </row>
    <row r="12588" spans="1:8" ht="24" x14ac:dyDescent="0.2">
      <c r="A12588" s="721">
        <v>44726</v>
      </c>
      <c r="B12588" s="121" t="s">
        <v>7919</v>
      </c>
      <c r="C12588" s="625" t="s">
        <v>166</v>
      </c>
      <c r="D12588" s="912" t="s">
        <v>7994</v>
      </c>
      <c r="E12588" s="626">
        <v>151650</v>
      </c>
      <c r="F12588" s="122"/>
      <c r="G12588" s="122">
        <f t="shared" si="202"/>
        <v>-151650</v>
      </c>
      <c r="H12588" s="708" t="s">
        <v>7908</v>
      </c>
    </row>
    <row r="12589" spans="1:8" ht="24" x14ac:dyDescent="0.2">
      <c r="A12589" s="721">
        <v>44726</v>
      </c>
      <c r="B12589" s="121" t="s">
        <v>7919</v>
      </c>
      <c r="C12589" s="625" t="s">
        <v>166</v>
      </c>
      <c r="D12589" s="912" t="s">
        <v>7994</v>
      </c>
      <c r="E12589" s="626">
        <v>60560</v>
      </c>
      <c r="F12589" s="122"/>
      <c r="G12589" s="122">
        <f t="shared" si="202"/>
        <v>-60560</v>
      </c>
      <c r="H12589" s="708" t="s">
        <v>7908</v>
      </c>
    </row>
    <row r="12590" spans="1:8" ht="24" x14ac:dyDescent="0.2">
      <c r="A12590" s="721">
        <v>44726</v>
      </c>
      <c r="B12590" s="121" t="s">
        <v>2932</v>
      </c>
      <c r="C12590" s="581" t="s">
        <v>358</v>
      </c>
      <c r="D12590" s="895" t="s">
        <v>7963</v>
      </c>
      <c r="E12590" s="582">
        <v>21337</v>
      </c>
      <c r="F12590" s="122"/>
      <c r="G12590" s="122">
        <f t="shared" si="202"/>
        <v>-21337</v>
      </c>
      <c r="H12590" s="708" t="s">
        <v>7908</v>
      </c>
    </row>
    <row r="12591" spans="1:8" ht="24" x14ac:dyDescent="0.2">
      <c r="A12591" s="721">
        <v>44726</v>
      </c>
      <c r="B12591" s="121" t="s">
        <v>7730</v>
      </c>
      <c r="C12591" s="581" t="s">
        <v>358</v>
      </c>
      <c r="D12591" s="895" t="s">
        <v>7963</v>
      </c>
      <c r="E12591" s="582">
        <v>44651</v>
      </c>
      <c r="F12591" s="122"/>
      <c r="G12591" s="122">
        <f t="shared" si="202"/>
        <v>-44651</v>
      </c>
      <c r="H12591" s="708" t="s">
        <v>7908</v>
      </c>
    </row>
    <row r="12592" spans="1:8" ht="24" x14ac:dyDescent="0.2">
      <c r="A12592" s="721">
        <v>44726</v>
      </c>
      <c r="B12592" s="121" t="s">
        <v>3732</v>
      </c>
      <c r="C12592" s="581" t="s">
        <v>358</v>
      </c>
      <c r="D12592" s="895" t="s">
        <v>7963</v>
      </c>
      <c r="E12592" s="582">
        <v>33179</v>
      </c>
      <c r="F12592" s="122"/>
      <c r="G12592" s="122">
        <f t="shared" si="202"/>
        <v>-33179</v>
      </c>
      <c r="H12592" s="708" t="s">
        <v>7908</v>
      </c>
    </row>
    <row r="12593" spans="1:8" ht="24" x14ac:dyDescent="0.2">
      <c r="A12593" s="721">
        <v>44726</v>
      </c>
      <c r="B12593" s="121" t="s">
        <v>7815</v>
      </c>
      <c r="C12593" s="581" t="s">
        <v>358</v>
      </c>
      <c r="D12593" s="895" t="s">
        <v>7963</v>
      </c>
      <c r="E12593" s="582">
        <v>58530</v>
      </c>
      <c r="F12593" s="122"/>
      <c r="G12593" s="122">
        <f t="shared" si="202"/>
        <v>-58530</v>
      </c>
      <c r="H12593" s="708" t="s">
        <v>7908</v>
      </c>
    </row>
    <row r="12594" spans="1:8" ht="15" x14ac:dyDescent="0.2">
      <c r="A12594" s="721">
        <v>44732</v>
      </c>
      <c r="B12594" s="121" t="s">
        <v>7655</v>
      </c>
      <c r="C12594" s="583" t="s">
        <v>317</v>
      </c>
      <c r="D12594" s="913" t="s">
        <v>8104</v>
      </c>
      <c r="E12594" s="584">
        <v>21900</v>
      </c>
      <c r="F12594" s="122"/>
      <c r="G12594" s="122">
        <f t="shared" si="202"/>
        <v>-21900</v>
      </c>
      <c r="H12594" s="708" t="s">
        <v>7908</v>
      </c>
    </row>
    <row r="12595" spans="1:8" ht="15" x14ac:dyDescent="0.2">
      <c r="A12595" s="721">
        <v>44732</v>
      </c>
      <c r="B12595" s="121" t="s">
        <v>7110</v>
      </c>
      <c r="C12595" s="583" t="s">
        <v>317</v>
      </c>
      <c r="D12595" s="913" t="s">
        <v>8104</v>
      </c>
      <c r="E12595" s="584">
        <v>8155</v>
      </c>
      <c r="F12595" s="122"/>
      <c r="G12595" s="122">
        <f t="shared" si="202"/>
        <v>-8155</v>
      </c>
      <c r="H12595" s="708" t="s">
        <v>7908</v>
      </c>
    </row>
    <row r="12596" spans="1:8" ht="15" x14ac:dyDescent="0.2">
      <c r="A12596" s="721">
        <v>44732</v>
      </c>
      <c r="B12596" s="121" t="s">
        <v>7730</v>
      </c>
      <c r="C12596" s="583" t="s">
        <v>317</v>
      </c>
      <c r="D12596" s="913" t="s">
        <v>8104</v>
      </c>
      <c r="E12596" s="584">
        <v>7700</v>
      </c>
      <c r="F12596" s="122"/>
      <c r="G12596" s="122">
        <f t="shared" si="202"/>
        <v>-7700</v>
      </c>
      <c r="H12596" s="708" t="s">
        <v>7908</v>
      </c>
    </row>
    <row r="12597" spans="1:8" ht="15" x14ac:dyDescent="0.2">
      <c r="A12597" s="721">
        <v>44732</v>
      </c>
      <c r="B12597" s="121" t="s">
        <v>7919</v>
      </c>
      <c r="C12597" s="583" t="s">
        <v>317</v>
      </c>
      <c r="D12597" s="913" t="s">
        <v>8104</v>
      </c>
      <c r="E12597" s="584">
        <v>50190</v>
      </c>
      <c r="F12597" s="122"/>
      <c r="G12597" s="122">
        <f t="shared" si="202"/>
        <v>-50190</v>
      </c>
      <c r="H12597" s="708" t="s">
        <v>7908</v>
      </c>
    </row>
    <row r="12598" spans="1:8" ht="15" x14ac:dyDescent="0.2">
      <c r="A12598" s="721">
        <v>44732</v>
      </c>
      <c r="B12598" s="121" t="s">
        <v>3945</v>
      </c>
      <c r="C12598" s="583" t="s">
        <v>317</v>
      </c>
      <c r="D12598" s="913" t="s">
        <v>8104</v>
      </c>
      <c r="E12598" s="584">
        <v>35720</v>
      </c>
      <c r="F12598" s="122"/>
      <c r="G12598" s="122">
        <f t="shared" si="202"/>
        <v>-35720</v>
      </c>
      <c r="H12598" s="708" t="s">
        <v>7908</v>
      </c>
    </row>
    <row r="12599" spans="1:8" ht="15" x14ac:dyDescent="0.2">
      <c r="A12599" s="721">
        <v>44732</v>
      </c>
      <c r="B12599" s="121" t="s">
        <v>1399</v>
      </c>
      <c r="C12599" s="583" t="s">
        <v>317</v>
      </c>
      <c r="D12599" s="913" t="s">
        <v>8104</v>
      </c>
      <c r="E12599" s="584">
        <v>26335</v>
      </c>
      <c r="F12599" s="122"/>
      <c r="G12599" s="122">
        <f t="shared" si="202"/>
        <v>-26335</v>
      </c>
      <c r="H12599" s="708" t="s">
        <v>7908</v>
      </c>
    </row>
    <row r="12600" spans="1:8" ht="15" x14ac:dyDescent="0.2">
      <c r="A12600" s="721">
        <v>44735</v>
      </c>
      <c r="B12600" s="121" t="s">
        <v>7919</v>
      </c>
      <c r="C12600" s="121" t="s">
        <v>6704</v>
      </c>
      <c r="D12600" s="810" t="s">
        <v>7986</v>
      </c>
      <c r="E12600" s="122">
        <v>300000</v>
      </c>
      <c r="F12600" s="122"/>
      <c r="G12600" s="122">
        <f t="shared" si="202"/>
        <v>-300000</v>
      </c>
      <c r="H12600" s="708" t="s">
        <v>7908</v>
      </c>
    </row>
    <row r="12601" spans="1:8" ht="15" x14ac:dyDescent="0.2">
      <c r="A12601" s="721">
        <v>44735</v>
      </c>
      <c r="B12601" s="121" t="s">
        <v>7951</v>
      </c>
      <c r="C12601" s="121" t="s">
        <v>7995</v>
      </c>
      <c r="D12601" s="810" t="s">
        <v>7996</v>
      </c>
      <c r="E12601" s="122">
        <v>99684</v>
      </c>
      <c r="F12601" s="122"/>
      <c r="G12601" s="122">
        <f t="shared" si="202"/>
        <v>-99684</v>
      </c>
      <c r="H12601" s="708" t="s">
        <v>7908</v>
      </c>
    </row>
    <row r="12602" spans="1:8" ht="15" x14ac:dyDescent="0.2">
      <c r="A12602" s="721">
        <v>44735</v>
      </c>
      <c r="B12602" s="121" t="s">
        <v>7919</v>
      </c>
      <c r="C12602" s="121" t="s">
        <v>6833</v>
      </c>
      <c r="D12602" s="810" t="s">
        <v>7996</v>
      </c>
      <c r="E12602" s="122">
        <v>825000</v>
      </c>
      <c r="F12602" s="122"/>
      <c r="G12602" s="122">
        <f t="shared" si="202"/>
        <v>-825000</v>
      </c>
      <c r="H12602" s="708" t="s">
        <v>7908</v>
      </c>
    </row>
    <row r="12603" spans="1:8" ht="15" x14ac:dyDescent="0.2">
      <c r="A12603" s="721">
        <v>44735</v>
      </c>
      <c r="B12603" s="121" t="s">
        <v>1399</v>
      </c>
      <c r="C12603" s="121" t="s">
        <v>7970</v>
      </c>
      <c r="D12603" s="810" t="s">
        <v>8006</v>
      </c>
      <c r="E12603" s="122">
        <v>200000</v>
      </c>
      <c r="F12603" s="122"/>
      <c r="G12603" s="122">
        <f t="shared" si="202"/>
        <v>-200000</v>
      </c>
      <c r="H12603" s="708" t="s">
        <v>7908</v>
      </c>
    </row>
    <row r="12604" spans="1:8" ht="15" x14ac:dyDescent="0.2">
      <c r="A12604" s="721">
        <v>44741</v>
      </c>
      <c r="B12604" s="121" t="s">
        <v>7919</v>
      </c>
      <c r="C12604" s="121" t="s">
        <v>7904</v>
      </c>
      <c r="D12604" s="810" t="s">
        <v>8018</v>
      </c>
      <c r="E12604" s="122">
        <v>2875293</v>
      </c>
      <c r="F12604" s="122"/>
      <c r="G12604" s="122">
        <f t="shared" si="202"/>
        <v>-2875293</v>
      </c>
      <c r="H12604" s="708" t="s">
        <v>7908</v>
      </c>
    </row>
    <row r="12605" spans="1:8" ht="15" x14ac:dyDescent="0.2">
      <c r="A12605" s="721">
        <v>44741</v>
      </c>
      <c r="B12605" s="121" t="s">
        <v>1399</v>
      </c>
      <c r="C12605" s="121" t="s">
        <v>7242</v>
      </c>
      <c r="D12605" s="810" t="s">
        <v>8019</v>
      </c>
      <c r="E12605" s="122">
        <v>100000</v>
      </c>
      <c r="F12605" s="122"/>
      <c r="G12605" s="122">
        <f t="shared" si="202"/>
        <v>-100000</v>
      </c>
      <c r="H12605" s="708" t="s">
        <v>7908</v>
      </c>
    </row>
    <row r="12606" spans="1:8" ht="15" x14ac:dyDescent="0.2">
      <c r="A12606" s="721">
        <v>44741</v>
      </c>
      <c r="B12606" s="121" t="s">
        <v>2932</v>
      </c>
      <c r="C12606" s="121" t="s">
        <v>3002</v>
      </c>
      <c r="D12606" s="926" t="s">
        <v>9491</v>
      </c>
      <c r="E12606" s="122">
        <v>2831635</v>
      </c>
      <c r="F12606" s="122"/>
      <c r="G12606" s="122">
        <f t="shared" si="202"/>
        <v>-2831635</v>
      </c>
      <c r="H12606" s="708" t="s">
        <v>7908</v>
      </c>
    </row>
    <row r="12607" spans="1:8" ht="15" x14ac:dyDescent="0.2">
      <c r="A12607" s="721">
        <v>44741</v>
      </c>
      <c r="B12607" s="121" t="s">
        <v>2932</v>
      </c>
      <c r="C12607" s="121" t="s">
        <v>3002</v>
      </c>
      <c r="D12607" s="926" t="s">
        <v>9491</v>
      </c>
      <c r="E12607" s="122">
        <v>74516</v>
      </c>
      <c r="F12607" s="122"/>
      <c r="G12607" s="122">
        <f t="shared" si="202"/>
        <v>-74516</v>
      </c>
      <c r="H12607" s="708" t="s">
        <v>7908</v>
      </c>
    </row>
    <row r="12608" spans="1:8" ht="15" x14ac:dyDescent="0.2">
      <c r="A12608" s="720">
        <v>44716</v>
      </c>
      <c r="B12608" s="90" t="s">
        <v>3944</v>
      </c>
      <c r="C12608" s="174" t="s">
        <v>558</v>
      </c>
      <c r="D12608" s="890" t="s">
        <v>7907</v>
      </c>
      <c r="E12608" s="700"/>
      <c r="F12608" s="91">
        <v>337081</v>
      </c>
      <c r="G12608" s="91">
        <f t="shared" si="202"/>
        <v>337081</v>
      </c>
      <c r="H12608" s="701" t="s">
        <v>7908</v>
      </c>
    </row>
    <row r="12609" spans="1:8" ht="15" x14ac:dyDescent="0.2">
      <c r="A12609" s="720">
        <v>44720</v>
      </c>
      <c r="B12609" s="90" t="s">
        <v>7815</v>
      </c>
      <c r="C12609" s="174" t="s">
        <v>558</v>
      </c>
      <c r="D12609" s="890" t="s">
        <v>7945</v>
      </c>
      <c r="E12609" s="700"/>
      <c r="F12609" s="91">
        <v>1300000</v>
      </c>
      <c r="G12609" s="91">
        <f t="shared" si="202"/>
        <v>1300000</v>
      </c>
      <c r="H12609" s="701" t="s">
        <v>7908</v>
      </c>
    </row>
    <row r="12610" spans="1:8" ht="24" x14ac:dyDescent="0.2">
      <c r="A12610" s="720">
        <v>44726</v>
      </c>
      <c r="B12610" s="93" t="s">
        <v>7951</v>
      </c>
      <c r="C12610" s="174" t="s">
        <v>558</v>
      </c>
      <c r="D12610" s="800" t="s">
        <v>7959</v>
      </c>
      <c r="E12610" s="700"/>
      <c r="F12610" s="175">
        <v>500000</v>
      </c>
      <c r="G12610" s="175">
        <f t="shared" si="202"/>
        <v>500000</v>
      </c>
      <c r="H12610" s="701" t="s">
        <v>7908</v>
      </c>
    </row>
    <row r="12611" spans="1:8" ht="15" x14ac:dyDescent="0.2">
      <c r="A12611" s="723">
        <v>44726</v>
      </c>
      <c r="B12611" s="726" t="s">
        <v>7124</v>
      </c>
      <c r="C12611" s="725" t="s">
        <v>558</v>
      </c>
      <c r="D12611" s="914" t="s">
        <v>7958</v>
      </c>
      <c r="E12611" s="724"/>
      <c r="F12611" s="727">
        <v>157697</v>
      </c>
      <c r="G12611" s="175">
        <f t="shared" si="202"/>
        <v>157697</v>
      </c>
      <c r="H12611" s="701" t="s">
        <v>7908</v>
      </c>
    </row>
    <row r="12612" spans="1:8" ht="15" x14ac:dyDescent="0.2">
      <c r="A12612" s="723">
        <v>44726</v>
      </c>
      <c r="B12612" s="90" t="s">
        <v>3944</v>
      </c>
      <c r="C12612" s="174" t="s">
        <v>558</v>
      </c>
      <c r="D12612" s="890" t="s">
        <v>7960</v>
      </c>
      <c r="E12612" s="700"/>
      <c r="F12612" s="91">
        <v>337081</v>
      </c>
      <c r="G12612" s="91">
        <f t="shared" si="202"/>
        <v>337081</v>
      </c>
      <c r="H12612" s="701" t="s">
        <v>7908</v>
      </c>
    </row>
    <row r="12613" spans="1:8" ht="15" x14ac:dyDescent="0.2">
      <c r="A12613" s="723">
        <v>44726</v>
      </c>
      <c r="B12613" s="90" t="s">
        <v>3944</v>
      </c>
      <c r="C12613" s="174" t="s">
        <v>558</v>
      </c>
      <c r="D12613" s="890"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0" t="s">
        <v>7960</v>
      </c>
      <c r="E12614" s="700"/>
      <c r="F12614" s="91">
        <v>188568</v>
      </c>
      <c r="G12614" s="91">
        <f t="shared" si="203"/>
        <v>188568</v>
      </c>
      <c r="H12614" s="701" t="s">
        <v>7908</v>
      </c>
    </row>
    <row r="12615" spans="1:8" ht="60" x14ac:dyDescent="0.2">
      <c r="A12615" s="723">
        <v>44735</v>
      </c>
      <c r="B12615" s="93" t="s">
        <v>7951</v>
      </c>
      <c r="C12615" s="174" t="s">
        <v>558</v>
      </c>
      <c r="D12615" s="915" t="s">
        <v>7988</v>
      </c>
      <c r="E12615" s="700"/>
      <c r="F12615" s="175">
        <v>99684</v>
      </c>
      <c r="G12615" s="175">
        <f t="shared" si="203"/>
        <v>99684</v>
      </c>
      <c r="H12615" s="701" t="s">
        <v>7908</v>
      </c>
    </row>
    <row r="12616" spans="1:8" ht="24" x14ac:dyDescent="0.2">
      <c r="A12616" s="723">
        <v>44735</v>
      </c>
      <c r="B12616" s="93" t="s">
        <v>7951</v>
      </c>
      <c r="C12616" s="174" t="s">
        <v>558</v>
      </c>
      <c r="D12616" s="800" t="s">
        <v>7987</v>
      </c>
      <c r="E12616" s="700"/>
      <c r="F12616" s="175">
        <v>825000</v>
      </c>
      <c r="G12616" s="175">
        <f t="shared" si="203"/>
        <v>825000</v>
      </c>
      <c r="H12616" s="701" t="s">
        <v>7908</v>
      </c>
    </row>
    <row r="12617" spans="1:8" ht="24" x14ac:dyDescent="0.2">
      <c r="A12617" s="723">
        <v>44741</v>
      </c>
      <c r="B12617" s="93" t="s">
        <v>7919</v>
      </c>
      <c r="C12617" s="174" t="s">
        <v>558</v>
      </c>
      <c r="D12617" s="800" t="s">
        <v>8007</v>
      </c>
      <c r="E12617" s="175"/>
      <c r="F12617" s="175">
        <v>2875293</v>
      </c>
      <c r="G12617" s="175">
        <f t="shared" si="203"/>
        <v>2875293</v>
      </c>
      <c r="H12617" s="701" t="s">
        <v>7908</v>
      </c>
    </row>
    <row r="12618" spans="1:8" ht="15" x14ac:dyDescent="0.2">
      <c r="A12618" s="723">
        <v>44742</v>
      </c>
      <c r="B12618" s="90" t="s">
        <v>3945</v>
      </c>
      <c r="C12618" s="174" t="s">
        <v>558</v>
      </c>
      <c r="D12618" s="799"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1"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1" t="s">
        <v>8026</v>
      </c>
      <c r="E12729" s="584">
        <v>30160</v>
      </c>
      <c r="F12729" s="122"/>
      <c r="G12729" s="122">
        <f t="shared" si="204"/>
        <v>-30160</v>
      </c>
      <c r="H12729" s="708" t="s">
        <v>8012</v>
      </c>
    </row>
    <row r="12730" spans="1:8" ht="15" x14ac:dyDescent="0.2">
      <c r="A12730" s="721">
        <v>44744</v>
      </c>
      <c r="B12730" s="121" t="s">
        <v>3944</v>
      </c>
      <c r="C12730" s="583" t="s">
        <v>3002</v>
      </c>
      <c r="D12730" s="911" t="s">
        <v>8026</v>
      </c>
      <c r="E12730" s="584">
        <v>32760</v>
      </c>
      <c r="F12730" s="122"/>
      <c r="G12730" s="122">
        <f t="shared" si="204"/>
        <v>-32760</v>
      </c>
      <c r="H12730" s="708" t="s">
        <v>8012</v>
      </c>
    </row>
    <row r="12731" spans="1:8" ht="15" x14ac:dyDescent="0.2">
      <c r="A12731" s="721">
        <v>44744</v>
      </c>
      <c r="B12731" s="121" t="s">
        <v>37</v>
      </c>
      <c r="C12731" s="583" t="s">
        <v>3002</v>
      </c>
      <c r="D12731" s="911"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1"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1"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1"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1"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1"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1"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1"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1"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1"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1"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1"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2"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2"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1"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0"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0" t="s">
        <v>8107</v>
      </c>
      <c r="E12752" s="175"/>
      <c r="F12752" s="175">
        <v>194983</v>
      </c>
      <c r="G12752" s="175">
        <f t="shared" si="205"/>
        <v>194983</v>
      </c>
      <c r="H12752" s="701" t="s">
        <v>8012</v>
      </c>
    </row>
    <row r="12753" spans="1:8" ht="15" x14ac:dyDescent="0.2">
      <c r="A12753" s="729">
        <v>44770</v>
      </c>
      <c r="B12753" s="93" t="s">
        <v>82</v>
      </c>
      <c r="C12753" s="174" t="s">
        <v>558</v>
      </c>
      <c r="D12753" s="800" t="s">
        <v>8046</v>
      </c>
      <c r="E12753" s="175"/>
      <c r="F12753" s="175">
        <v>117182</v>
      </c>
      <c r="G12753" s="175">
        <f t="shared" si="205"/>
        <v>117182</v>
      </c>
      <c r="H12753" s="701" t="s">
        <v>8012</v>
      </c>
    </row>
    <row r="12754" spans="1:8" ht="15" x14ac:dyDescent="0.2">
      <c r="A12754" s="729">
        <v>44770</v>
      </c>
      <c r="B12754" s="93" t="s">
        <v>8075</v>
      </c>
      <c r="C12754" s="174" t="s">
        <v>558</v>
      </c>
      <c r="D12754" s="890"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0"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0"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0" t="s">
        <v>8047</v>
      </c>
      <c r="E12757" s="175"/>
      <c r="F12757" s="175">
        <v>2400000</v>
      </c>
      <c r="G12757" s="175">
        <f t="shared" si="205"/>
        <v>2400000</v>
      </c>
      <c r="H12757" s="701" t="s">
        <v>8012</v>
      </c>
    </row>
    <row r="12758" spans="1:8" ht="25.5" x14ac:dyDescent="0.2">
      <c r="A12758" s="729">
        <v>44771</v>
      </c>
      <c r="B12758" s="174" t="s">
        <v>7951</v>
      </c>
      <c r="C12758" s="174" t="s">
        <v>558</v>
      </c>
      <c r="D12758" s="800"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0"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89"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5"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5"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1"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1"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1"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1"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1"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1"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1"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1"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2"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2"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2"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2"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1"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1"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0"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0"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0"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0"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1"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1"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1"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1"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0"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0"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1"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1"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1"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1"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1"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0" t="s">
        <v>8101</v>
      </c>
      <c r="E12939" s="175"/>
      <c r="F12939" s="175">
        <v>719598</v>
      </c>
      <c r="G12939" s="175">
        <f t="shared" si="208"/>
        <v>719598</v>
      </c>
      <c r="H12939" s="701" t="s">
        <v>8093</v>
      </c>
    </row>
    <row r="12940" spans="1:8" ht="15" x14ac:dyDescent="0.2">
      <c r="A12940" s="729">
        <v>44784</v>
      </c>
      <c r="B12940" s="90" t="s">
        <v>3944</v>
      </c>
      <c r="C12940" s="174" t="s">
        <v>558</v>
      </c>
      <c r="D12940" s="890"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0" t="s">
        <v>8108</v>
      </c>
      <c r="E12941" s="175"/>
      <c r="F12941" s="175">
        <v>805838</v>
      </c>
      <c r="G12941" s="175">
        <f t="shared" si="208"/>
        <v>805838</v>
      </c>
      <c r="H12941" s="701" t="s">
        <v>8093</v>
      </c>
    </row>
    <row r="12942" spans="1:8" ht="15" x14ac:dyDescent="0.2">
      <c r="A12942" s="729">
        <v>44790</v>
      </c>
      <c r="B12942" s="90" t="s">
        <v>3944</v>
      </c>
      <c r="C12942" s="174" t="s">
        <v>558</v>
      </c>
      <c r="D12942" s="890" t="s">
        <v>8139</v>
      </c>
      <c r="E12942" s="700"/>
      <c r="F12942" s="91">
        <v>337081</v>
      </c>
      <c r="G12942" s="91">
        <f t="shared" si="208"/>
        <v>337081</v>
      </c>
      <c r="H12942" s="701" t="s">
        <v>8093</v>
      </c>
    </row>
    <row r="12943" spans="1:8" ht="15" x14ac:dyDescent="0.2">
      <c r="A12943" s="729">
        <v>44790</v>
      </c>
      <c r="B12943" s="90" t="s">
        <v>3945</v>
      </c>
      <c r="C12943" s="174" t="s">
        <v>558</v>
      </c>
      <c r="D12943" s="890" t="s">
        <v>8139</v>
      </c>
      <c r="E12943" s="700"/>
      <c r="F12943" s="91">
        <v>310329</v>
      </c>
      <c r="G12943" s="91">
        <f t="shared" si="208"/>
        <v>310329</v>
      </c>
      <c r="H12943" s="701" t="s">
        <v>8093</v>
      </c>
    </row>
    <row r="12944" spans="1:8" ht="15" x14ac:dyDescent="0.2">
      <c r="A12944" s="729">
        <v>44791</v>
      </c>
      <c r="B12944" s="93" t="s">
        <v>37</v>
      </c>
      <c r="C12944" s="174" t="s">
        <v>558</v>
      </c>
      <c r="D12944" s="890" t="s">
        <v>8139</v>
      </c>
      <c r="E12944" s="700"/>
      <c r="F12944" s="175">
        <v>188568</v>
      </c>
      <c r="G12944" s="175">
        <f t="shared" si="208"/>
        <v>188568</v>
      </c>
      <c r="H12944" s="701" t="s">
        <v>8093</v>
      </c>
    </row>
    <row r="12945" spans="1:8" ht="15" x14ac:dyDescent="0.2">
      <c r="A12945" s="729">
        <v>44791</v>
      </c>
      <c r="B12945" s="90" t="s">
        <v>7065</v>
      </c>
      <c r="C12945" s="174" t="s">
        <v>558</v>
      </c>
      <c r="D12945" s="799" t="s">
        <v>8140</v>
      </c>
      <c r="E12945" s="700"/>
      <c r="F12945" s="91">
        <v>1000000</v>
      </c>
      <c r="G12945" s="91">
        <f t="shared" si="208"/>
        <v>1000000</v>
      </c>
      <c r="H12945" s="701" t="s">
        <v>8093</v>
      </c>
    </row>
    <row r="12946" spans="1:8" ht="15" x14ac:dyDescent="0.2">
      <c r="A12946" s="729">
        <v>44791</v>
      </c>
      <c r="B12946" s="90" t="s">
        <v>7065</v>
      </c>
      <c r="C12946" s="174" t="s">
        <v>558</v>
      </c>
      <c r="D12946" s="799" t="s">
        <v>8140</v>
      </c>
      <c r="E12946" s="700"/>
      <c r="F12946" s="91">
        <v>1000000</v>
      </c>
      <c r="G12946" s="91">
        <f t="shared" si="208"/>
        <v>1000000</v>
      </c>
      <c r="H12946" s="701" t="s">
        <v>8093</v>
      </c>
    </row>
    <row r="12947" spans="1:8" ht="15" x14ac:dyDescent="0.2">
      <c r="A12947" s="729">
        <v>44791</v>
      </c>
      <c r="B12947" s="90" t="s">
        <v>7065</v>
      </c>
      <c r="C12947" s="174" t="s">
        <v>558</v>
      </c>
      <c r="D12947" s="799" t="s">
        <v>8140</v>
      </c>
      <c r="E12947" s="700"/>
      <c r="F12947" s="91">
        <v>1614943</v>
      </c>
      <c r="G12947" s="91">
        <f t="shared" si="208"/>
        <v>1614943</v>
      </c>
      <c r="H12947" s="701" t="s">
        <v>8093</v>
      </c>
    </row>
    <row r="12948" spans="1:8" ht="15" x14ac:dyDescent="0.2">
      <c r="A12948" s="729">
        <v>44799</v>
      </c>
      <c r="B12948" s="90" t="s">
        <v>8041</v>
      </c>
      <c r="C12948" s="174" t="s">
        <v>558</v>
      </c>
      <c r="D12948" s="799" t="s">
        <v>8177</v>
      </c>
      <c r="E12948" s="700"/>
      <c r="F12948" s="91">
        <v>800000</v>
      </c>
      <c r="G12948" s="91">
        <f t="shared" si="208"/>
        <v>800000</v>
      </c>
      <c r="H12948" s="701" t="s">
        <v>8093</v>
      </c>
    </row>
    <row r="12949" spans="1:8" ht="15" x14ac:dyDescent="0.2">
      <c r="A12949" s="729">
        <v>44803</v>
      </c>
      <c r="B12949" s="90" t="s">
        <v>3945</v>
      </c>
      <c r="C12949" s="174" t="s">
        <v>558</v>
      </c>
      <c r="D12949" s="799" t="s">
        <v>8210</v>
      </c>
      <c r="E12949" s="700"/>
      <c r="F12949" s="91">
        <v>528000</v>
      </c>
      <c r="G12949" s="91">
        <f t="shared" si="208"/>
        <v>528000</v>
      </c>
      <c r="H12949" s="701" t="s">
        <v>8093</v>
      </c>
    </row>
    <row r="12950" spans="1:8" ht="24" x14ac:dyDescent="0.2">
      <c r="A12950" s="729">
        <v>44803</v>
      </c>
      <c r="B12950" s="93" t="s">
        <v>8041</v>
      </c>
      <c r="C12950" s="174" t="s">
        <v>558</v>
      </c>
      <c r="D12950" s="896" t="s">
        <v>8220</v>
      </c>
      <c r="E12950" s="700"/>
      <c r="F12950" s="175">
        <v>2200230</v>
      </c>
      <c r="G12950" s="175">
        <f t="shared" si="208"/>
        <v>2200230</v>
      </c>
      <c r="H12950" s="701" t="s">
        <v>8093</v>
      </c>
    </row>
    <row r="12951" spans="1:8" ht="15" x14ac:dyDescent="0.2">
      <c r="A12951" s="729">
        <v>44803</v>
      </c>
      <c r="B12951" s="93" t="s">
        <v>7919</v>
      </c>
      <c r="C12951" s="174" t="s">
        <v>558</v>
      </c>
      <c r="D12951" s="867" t="s">
        <v>9064</v>
      </c>
      <c r="E12951" s="91"/>
      <c r="F12951" s="91">
        <v>2990000</v>
      </c>
      <c r="G12951" s="91">
        <f t="shared" si="208"/>
        <v>2990000</v>
      </c>
      <c r="H12951" s="701" t="s">
        <v>8093</v>
      </c>
    </row>
    <row r="12952" spans="1:8" ht="15" x14ac:dyDescent="0.2">
      <c r="A12952" s="729">
        <v>44803</v>
      </c>
      <c r="B12952" s="93" t="s">
        <v>8041</v>
      </c>
      <c r="C12952" s="174" t="s">
        <v>558</v>
      </c>
      <c r="D12952" s="799" t="s">
        <v>8221</v>
      </c>
      <c r="E12952" s="91">
        <v>60000</v>
      </c>
      <c r="F12952" s="91"/>
      <c r="G12952" s="91">
        <f t="shared" si="208"/>
        <v>-60000</v>
      </c>
      <c r="H12952" s="701" t="s">
        <v>8093</v>
      </c>
    </row>
    <row r="12953" spans="1:8" ht="15" x14ac:dyDescent="0.2">
      <c r="A12953" s="733">
        <v>44806</v>
      </c>
      <c r="B12953" s="75" t="s">
        <v>7919</v>
      </c>
      <c r="C12953" s="75" t="s">
        <v>3144</v>
      </c>
      <c r="D12953" s="789" t="s">
        <v>6940</v>
      </c>
      <c r="E12953" s="125">
        <v>15315</v>
      </c>
      <c r="F12953" s="125"/>
      <c r="G12953" s="125">
        <f t="shared" si="208"/>
        <v>-15315</v>
      </c>
      <c r="H12953" s="704" t="s">
        <v>8236</v>
      </c>
    </row>
    <row r="12954" spans="1:8" ht="15" x14ac:dyDescent="0.2">
      <c r="A12954" s="733">
        <v>44806</v>
      </c>
      <c r="B12954" s="75" t="s">
        <v>16</v>
      </c>
      <c r="C12954" s="75" t="s">
        <v>3842</v>
      </c>
      <c r="D12954" s="789" t="s">
        <v>8283</v>
      </c>
      <c r="E12954" s="125">
        <v>2940</v>
      </c>
      <c r="F12954" s="125"/>
      <c r="G12954" s="125">
        <f t="shared" si="208"/>
        <v>-2940</v>
      </c>
      <c r="H12954" s="704" t="s">
        <v>8236</v>
      </c>
    </row>
    <row r="12955" spans="1:8" ht="15" customHeight="1" x14ac:dyDescent="0.2">
      <c r="A12955" s="733">
        <v>44806</v>
      </c>
      <c r="B12955" s="75" t="s">
        <v>7919</v>
      </c>
      <c r="C12955" s="75" t="s">
        <v>3842</v>
      </c>
      <c r="D12955" s="789" t="s">
        <v>391</v>
      </c>
      <c r="E12955" s="125">
        <v>2000</v>
      </c>
      <c r="F12955" s="125"/>
      <c r="G12955" s="125">
        <f t="shared" si="208"/>
        <v>-2000</v>
      </c>
      <c r="H12955" s="704" t="s">
        <v>8236</v>
      </c>
    </row>
    <row r="12956" spans="1:8" ht="15" customHeight="1" x14ac:dyDescent="0.2">
      <c r="A12956" s="733">
        <v>44806</v>
      </c>
      <c r="B12956" s="75" t="s">
        <v>8041</v>
      </c>
      <c r="C12956" s="75" t="s">
        <v>3842</v>
      </c>
      <c r="D12956" s="789"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2"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1" t="s">
        <v>8307</v>
      </c>
      <c r="E13045" s="582">
        <v>30160</v>
      </c>
      <c r="F13045" s="57"/>
      <c r="G13045" s="125">
        <f t="shared" si="209"/>
        <v>-30160</v>
      </c>
      <c r="H13045" s="704" t="s">
        <v>8236</v>
      </c>
    </row>
    <row r="13046" spans="1:8" ht="15" customHeight="1" x14ac:dyDescent="0.2">
      <c r="A13046" s="733">
        <v>44818</v>
      </c>
      <c r="B13046" s="62" t="s">
        <v>3944</v>
      </c>
      <c r="C13046" s="549" t="s">
        <v>3002</v>
      </c>
      <c r="D13046" s="891" t="s">
        <v>8307</v>
      </c>
      <c r="E13046" s="582">
        <v>32760</v>
      </c>
      <c r="F13046" s="57"/>
      <c r="G13046" s="125">
        <f t="shared" si="209"/>
        <v>-32760</v>
      </c>
      <c r="H13046" s="704" t="s">
        <v>8236</v>
      </c>
    </row>
    <row r="13047" spans="1:8" ht="15" customHeight="1" x14ac:dyDescent="0.2">
      <c r="A13047" s="733">
        <v>44818</v>
      </c>
      <c r="B13047" s="62" t="s">
        <v>7065</v>
      </c>
      <c r="C13047" s="549" t="s">
        <v>3002</v>
      </c>
      <c r="D13047" s="891" t="s">
        <v>8307</v>
      </c>
      <c r="E13047" s="582">
        <v>87524</v>
      </c>
      <c r="F13047" s="57"/>
      <c r="G13047" s="125">
        <f t="shared" si="209"/>
        <v>-87524</v>
      </c>
      <c r="H13047" s="704" t="s">
        <v>8236</v>
      </c>
    </row>
    <row r="13048" spans="1:8" ht="15" customHeight="1" x14ac:dyDescent="0.2">
      <c r="A13048" s="733">
        <v>44818</v>
      </c>
      <c r="B13048" s="62" t="s">
        <v>37</v>
      </c>
      <c r="C13048" s="549" t="s">
        <v>3002</v>
      </c>
      <c r="D13048" s="891"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6" t="s">
        <v>7196</v>
      </c>
      <c r="E13062" s="734">
        <v>22090</v>
      </c>
      <c r="F13062" s="57"/>
      <c r="G13062" s="125">
        <f t="shared" si="210"/>
        <v>-22090</v>
      </c>
      <c r="H13062" s="704" t="s">
        <v>8236</v>
      </c>
    </row>
    <row r="13063" spans="1:8" ht="15" customHeight="1" x14ac:dyDescent="0.2">
      <c r="A13063" s="733">
        <v>44819</v>
      </c>
      <c r="B13063" s="62" t="s">
        <v>8041</v>
      </c>
      <c r="C13063" s="634" t="s">
        <v>3144</v>
      </c>
      <c r="D13063" s="916"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6" t="s">
        <v>7196</v>
      </c>
      <c r="E13068" s="734">
        <v>12140</v>
      </c>
      <c r="F13068" s="57"/>
      <c r="G13068" s="125">
        <f t="shared" si="210"/>
        <v>-12140</v>
      </c>
      <c r="H13068" s="704" t="s">
        <v>8236</v>
      </c>
    </row>
    <row r="13069" spans="1:8" ht="15" x14ac:dyDescent="0.2">
      <c r="A13069" s="733">
        <v>44820</v>
      </c>
      <c r="B13069" s="62" t="s">
        <v>8041</v>
      </c>
      <c r="C13069" s="634" t="s">
        <v>3144</v>
      </c>
      <c r="D13069" s="916"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1" t="s">
        <v>7393</v>
      </c>
      <c r="E13071" s="582">
        <v>4963</v>
      </c>
      <c r="F13071" s="57"/>
      <c r="G13071" s="125">
        <f t="shared" si="210"/>
        <v>-4963</v>
      </c>
      <c r="H13071" s="704" t="s">
        <v>8236</v>
      </c>
    </row>
    <row r="13072" spans="1:8" ht="15" x14ac:dyDescent="0.2">
      <c r="A13072" s="733">
        <v>44820</v>
      </c>
      <c r="B13072" s="62" t="s">
        <v>7553</v>
      </c>
      <c r="C13072" s="549" t="s">
        <v>3144</v>
      </c>
      <c r="D13072" s="891" t="s">
        <v>7393</v>
      </c>
      <c r="E13072" s="582">
        <v>4963</v>
      </c>
      <c r="F13072" s="57"/>
      <c r="G13072" s="125">
        <f t="shared" si="210"/>
        <v>-4963</v>
      </c>
      <c r="H13072" s="704" t="s">
        <v>8236</v>
      </c>
    </row>
    <row r="13073" spans="1:8" ht="15" x14ac:dyDescent="0.2">
      <c r="A13073" s="733">
        <v>44820</v>
      </c>
      <c r="B13073" s="62" t="s">
        <v>6951</v>
      </c>
      <c r="C13073" s="549" t="s">
        <v>3144</v>
      </c>
      <c r="D13073" s="891"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1" t="s">
        <v>6940</v>
      </c>
      <c r="E13097" s="584">
        <v>6875</v>
      </c>
      <c r="F13097" s="57"/>
      <c r="G13097" s="125">
        <f t="shared" si="210"/>
        <v>-6875</v>
      </c>
      <c r="H13097" s="704" t="s">
        <v>8236</v>
      </c>
    </row>
    <row r="13098" spans="1:8" ht="15" x14ac:dyDescent="0.2">
      <c r="A13098" s="733">
        <v>44825</v>
      </c>
      <c r="B13098" s="62" t="s">
        <v>8041</v>
      </c>
      <c r="C13098" s="670" t="s">
        <v>3144</v>
      </c>
      <c r="D13098" s="911"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1" t="s">
        <v>8371</v>
      </c>
      <c r="E13126" s="57">
        <v>150000</v>
      </c>
      <c r="F13126" s="57"/>
      <c r="G13126" s="125">
        <f t="shared" si="211"/>
        <v>-150000</v>
      </c>
      <c r="H13126" s="704" t="s">
        <v>8236</v>
      </c>
    </row>
    <row r="13127" spans="1:8" ht="15" x14ac:dyDescent="0.2">
      <c r="A13127" s="733">
        <v>44832</v>
      </c>
      <c r="B13127" s="62" t="s">
        <v>3945</v>
      </c>
      <c r="C13127" s="75" t="s">
        <v>6475</v>
      </c>
      <c r="D13127" s="789" t="s">
        <v>8372</v>
      </c>
      <c r="E13127" s="57">
        <v>23000</v>
      </c>
      <c r="F13127" s="57"/>
      <c r="G13127" s="125">
        <f t="shared" si="211"/>
        <v>-23000</v>
      </c>
      <c r="H13127" s="704" t="s">
        <v>8236</v>
      </c>
    </row>
    <row r="13128" spans="1:8" ht="15" x14ac:dyDescent="0.2">
      <c r="A13128" s="733">
        <v>44832</v>
      </c>
      <c r="B13128" s="62" t="s">
        <v>8041</v>
      </c>
      <c r="C13128" s="75" t="s">
        <v>4875</v>
      </c>
      <c r="D13128" s="789" t="s">
        <v>8373</v>
      </c>
      <c r="E13128" s="57">
        <v>4500</v>
      </c>
      <c r="F13128" s="57"/>
      <c r="G13128" s="125">
        <f t="shared" si="211"/>
        <v>-4500</v>
      </c>
      <c r="H13128" s="704" t="s">
        <v>8236</v>
      </c>
    </row>
    <row r="13129" spans="1:8" ht="15" x14ac:dyDescent="0.2">
      <c r="A13129" s="733">
        <v>44832</v>
      </c>
      <c r="B13129" s="62" t="s">
        <v>8041</v>
      </c>
      <c r="C13129" s="75" t="s">
        <v>8374</v>
      </c>
      <c r="D13129" s="789" t="s">
        <v>8375</v>
      </c>
      <c r="E13129" s="57">
        <v>10000</v>
      </c>
      <c r="F13129" s="57"/>
      <c r="G13129" s="125">
        <f t="shared" si="211"/>
        <v>-10000</v>
      </c>
      <c r="H13129" s="704" t="s">
        <v>8236</v>
      </c>
    </row>
    <row r="13130" spans="1:8" ht="15" x14ac:dyDescent="0.2">
      <c r="A13130" s="733">
        <v>44832</v>
      </c>
      <c r="B13130" s="62" t="s">
        <v>3945</v>
      </c>
      <c r="C13130" s="75" t="s">
        <v>3144</v>
      </c>
      <c r="D13130" s="901" t="s">
        <v>8376</v>
      </c>
      <c r="E13130" s="57">
        <v>70000</v>
      </c>
      <c r="F13130" s="57"/>
      <c r="G13130" s="125">
        <f t="shared" si="211"/>
        <v>-70000</v>
      </c>
      <c r="H13130" s="704" t="s">
        <v>8236</v>
      </c>
    </row>
    <row r="13131" spans="1:8" ht="15" x14ac:dyDescent="0.2">
      <c r="A13131" s="733">
        <v>44832</v>
      </c>
      <c r="B13131" s="62" t="s">
        <v>3945</v>
      </c>
      <c r="C13131" s="75" t="s">
        <v>285</v>
      </c>
      <c r="D13131" s="789" t="s">
        <v>8377</v>
      </c>
      <c r="E13131" s="57">
        <v>1500</v>
      </c>
      <c r="F13131" s="57"/>
      <c r="G13131" s="125">
        <f t="shared" si="211"/>
        <v>-1500</v>
      </c>
      <c r="H13131" s="704" t="s">
        <v>8236</v>
      </c>
    </row>
    <row r="13132" spans="1:8" ht="15" x14ac:dyDescent="0.2">
      <c r="A13132" s="733">
        <v>44832</v>
      </c>
      <c r="B13132" s="62" t="s">
        <v>16</v>
      </c>
      <c r="C13132" s="75" t="s">
        <v>3842</v>
      </c>
      <c r="D13132" s="789" t="s">
        <v>8515</v>
      </c>
      <c r="E13132" s="57">
        <v>960</v>
      </c>
      <c r="F13132" s="57"/>
      <c r="G13132" s="125">
        <f t="shared" si="211"/>
        <v>-960</v>
      </c>
      <c r="H13132" s="704" t="s">
        <v>8236</v>
      </c>
    </row>
    <row r="13133" spans="1:8" ht="15" x14ac:dyDescent="0.2">
      <c r="A13133" s="733">
        <v>44832</v>
      </c>
      <c r="B13133" s="62" t="s">
        <v>7919</v>
      </c>
      <c r="C13133" s="75" t="s">
        <v>391</v>
      </c>
      <c r="D13133" s="789" t="s">
        <v>8514</v>
      </c>
      <c r="E13133" s="57">
        <v>1000</v>
      </c>
      <c r="F13133" s="57"/>
      <c r="G13133" s="125">
        <f t="shared" si="211"/>
        <v>-1000</v>
      </c>
      <c r="H13133" s="704" t="s">
        <v>8236</v>
      </c>
    </row>
    <row r="13134" spans="1:8" ht="15" x14ac:dyDescent="0.2">
      <c r="A13134" s="733">
        <v>44832</v>
      </c>
      <c r="B13134" s="62" t="s">
        <v>16</v>
      </c>
      <c r="C13134" s="75" t="s">
        <v>2995</v>
      </c>
      <c r="D13134" s="789"/>
      <c r="E13134" s="57">
        <v>7300</v>
      </c>
      <c r="F13134" s="57"/>
      <c r="G13134" s="125">
        <f t="shared" si="211"/>
        <v>-7300</v>
      </c>
      <c r="H13134" s="704" t="s">
        <v>8236</v>
      </c>
    </row>
    <row r="13135" spans="1:8" ht="15" x14ac:dyDescent="0.2">
      <c r="A13135" s="733">
        <v>44832</v>
      </c>
      <c r="B13135" s="62" t="s">
        <v>1399</v>
      </c>
      <c r="C13135" s="75" t="s">
        <v>789</v>
      </c>
      <c r="D13135" s="789"/>
      <c r="E13135" s="57">
        <v>3570</v>
      </c>
      <c r="F13135" s="57"/>
      <c r="G13135" s="125">
        <f t="shared" si="211"/>
        <v>-3570</v>
      </c>
      <c r="H13135" s="704" t="s">
        <v>8236</v>
      </c>
    </row>
    <row r="13136" spans="1:8" ht="15" x14ac:dyDescent="0.2">
      <c r="A13136" s="733">
        <v>44832</v>
      </c>
      <c r="B13136" s="62" t="s">
        <v>8336</v>
      </c>
      <c r="C13136" s="75" t="s">
        <v>789</v>
      </c>
      <c r="D13136" s="789"/>
      <c r="E13136" s="57">
        <v>1840</v>
      </c>
      <c r="F13136" s="57"/>
      <c r="G13136" s="125">
        <f t="shared" si="211"/>
        <v>-1840</v>
      </c>
      <c r="H13136" s="704" t="s">
        <v>8236</v>
      </c>
    </row>
    <row r="13137" spans="1:8" ht="15" x14ac:dyDescent="0.2">
      <c r="A13137" s="733">
        <v>44832</v>
      </c>
      <c r="B13137" s="62" t="s">
        <v>1399</v>
      </c>
      <c r="C13137" s="75" t="s">
        <v>789</v>
      </c>
      <c r="D13137" s="789"/>
      <c r="E13137" s="57">
        <v>90</v>
      </c>
      <c r="F13137" s="57"/>
      <c r="G13137" s="125">
        <f t="shared" si="211"/>
        <v>-90</v>
      </c>
      <c r="H13137" s="704" t="s">
        <v>8236</v>
      </c>
    </row>
    <row r="13138" spans="1:8" ht="15" customHeight="1" x14ac:dyDescent="0.2">
      <c r="A13138" s="733">
        <v>44832</v>
      </c>
      <c r="B13138" s="62" t="s">
        <v>8041</v>
      </c>
      <c r="C13138" s="75" t="s">
        <v>3144</v>
      </c>
      <c r="D13138" s="789" t="s">
        <v>8378</v>
      </c>
      <c r="E13138" s="57">
        <v>460</v>
      </c>
      <c r="F13138" s="57"/>
      <c r="G13138" s="125">
        <f t="shared" si="211"/>
        <v>-460</v>
      </c>
      <c r="H13138" s="704" t="s">
        <v>8236</v>
      </c>
    </row>
    <row r="13139" spans="1:8" ht="15" customHeight="1" x14ac:dyDescent="0.2">
      <c r="A13139" s="733">
        <v>44832</v>
      </c>
      <c r="B13139" s="62" t="s">
        <v>16</v>
      </c>
      <c r="C13139" s="75" t="s">
        <v>391</v>
      </c>
      <c r="D13139" s="789" t="s">
        <v>6823</v>
      </c>
      <c r="E13139" s="57">
        <v>140</v>
      </c>
      <c r="F13139" s="57"/>
      <c r="G13139" s="125">
        <f t="shared" si="211"/>
        <v>-140</v>
      </c>
      <c r="H13139" s="704" t="s">
        <v>8236</v>
      </c>
    </row>
    <row r="13140" spans="1:8" ht="15" customHeight="1" x14ac:dyDescent="0.2">
      <c r="A13140" s="733">
        <v>44832</v>
      </c>
      <c r="B13140" s="62" t="s">
        <v>7919</v>
      </c>
      <c r="C13140" s="75" t="s">
        <v>3144</v>
      </c>
      <c r="D13140" s="789" t="s">
        <v>8379</v>
      </c>
      <c r="E13140" s="57">
        <v>3950</v>
      </c>
      <c r="F13140" s="57"/>
      <c r="G13140" s="125">
        <f t="shared" si="211"/>
        <v>-3950</v>
      </c>
      <c r="H13140" s="704" t="s">
        <v>8236</v>
      </c>
    </row>
    <row r="13141" spans="1:8" ht="15" customHeight="1" x14ac:dyDescent="0.2">
      <c r="A13141" s="733">
        <v>44832</v>
      </c>
      <c r="B13141" s="62" t="s">
        <v>8041</v>
      </c>
      <c r="C13141" s="75" t="s">
        <v>3144</v>
      </c>
      <c r="D13141" s="789" t="s">
        <v>8403</v>
      </c>
      <c r="E13141" s="57">
        <v>9550</v>
      </c>
      <c r="F13141" s="57"/>
      <c r="G13141" s="125">
        <f t="shared" si="211"/>
        <v>-9550</v>
      </c>
      <c r="H13141" s="704" t="s">
        <v>8236</v>
      </c>
    </row>
    <row r="13142" spans="1:8" ht="15" customHeight="1" x14ac:dyDescent="0.2">
      <c r="A13142" s="733">
        <v>44832</v>
      </c>
      <c r="B13142" s="62" t="s">
        <v>8041</v>
      </c>
      <c r="C13142" s="75" t="s">
        <v>391</v>
      </c>
      <c r="D13142" s="789" t="s">
        <v>8404</v>
      </c>
      <c r="E13142" s="57">
        <v>7500</v>
      </c>
      <c r="F13142" s="57"/>
      <c r="G13142" s="125">
        <f t="shared" si="211"/>
        <v>-7500</v>
      </c>
      <c r="H13142" s="704" t="s">
        <v>8236</v>
      </c>
    </row>
    <row r="13143" spans="1:8" ht="15" customHeight="1" x14ac:dyDescent="0.2">
      <c r="A13143" s="733">
        <v>44832</v>
      </c>
      <c r="B13143" s="62" t="s">
        <v>8041</v>
      </c>
      <c r="C13143" s="75" t="s">
        <v>285</v>
      </c>
      <c r="D13143" s="789" t="s">
        <v>8434</v>
      </c>
      <c r="E13143" s="57">
        <v>540</v>
      </c>
      <c r="F13143" s="57"/>
      <c r="G13143" s="125">
        <f t="shared" si="211"/>
        <v>-540</v>
      </c>
      <c r="H13143" s="704" t="s">
        <v>8236</v>
      </c>
    </row>
    <row r="13144" spans="1:8" ht="15" customHeight="1" x14ac:dyDescent="0.2">
      <c r="A13144" s="733">
        <v>44832</v>
      </c>
      <c r="B13144" s="62" t="s">
        <v>7110</v>
      </c>
      <c r="C13144" s="75" t="s">
        <v>285</v>
      </c>
      <c r="D13144" s="789" t="s">
        <v>8435</v>
      </c>
      <c r="E13144" s="57">
        <v>320</v>
      </c>
      <c r="F13144" s="57"/>
      <c r="G13144" s="125">
        <f t="shared" si="211"/>
        <v>-320</v>
      </c>
      <c r="H13144" s="704" t="s">
        <v>8236</v>
      </c>
    </row>
    <row r="13145" spans="1:8" ht="15" customHeight="1" x14ac:dyDescent="0.2">
      <c r="A13145" s="733">
        <v>44833</v>
      </c>
      <c r="B13145" s="62" t="s">
        <v>8041</v>
      </c>
      <c r="C13145" s="75" t="s">
        <v>285</v>
      </c>
      <c r="D13145" s="789" t="s">
        <v>8436</v>
      </c>
      <c r="E13145" s="57">
        <v>400</v>
      </c>
      <c r="F13145" s="57"/>
      <c r="G13145" s="125">
        <f t="shared" si="211"/>
        <v>-400</v>
      </c>
      <c r="H13145" s="704" t="s">
        <v>8236</v>
      </c>
    </row>
    <row r="13146" spans="1:8" ht="15" customHeight="1" x14ac:dyDescent="0.2">
      <c r="A13146" s="733">
        <v>44833</v>
      </c>
      <c r="B13146" s="62" t="s">
        <v>16</v>
      </c>
      <c r="C13146" s="75" t="s">
        <v>391</v>
      </c>
      <c r="D13146" s="789" t="s">
        <v>8156</v>
      </c>
      <c r="E13146" s="57">
        <v>100</v>
      </c>
      <c r="F13146" s="57"/>
      <c r="G13146" s="125">
        <f t="shared" si="211"/>
        <v>-100</v>
      </c>
      <c r="H13146" s="704" t="s">
        <v>8236</v>
      </c>
    </row>
    <row r="13147" spans="1:8" ht="15" customHeight="1" x14ac:dyDescent="0.2">
      <c r="A13147" s="733">
        <v>44833</v>
      </c>
      <c r="B13147" s="62" t="s">
        <v>1399</v>
      </c>
      <c r="C13147" s="75" t="s">
        <v>391</v>
      </c>
      <c r="D13147" s="789" t="s">
        <v>8437</v>
      </c>
      <c r="E13147" s="57">
        <v>750</v>
      </c>
      <c r="F13147" s="57"/>
      <c r="G13147" s="125">
        <f t="shared" si="211"/>
        <v>-750</v>
      </c>
      <c r="H13147" s="704" t="s">
        <v>8236</v>
      </c>
    </row>
    <row r="13148" spans="1:8" ht="15" customHeight="1" x14ac:dyDescent="0.2">
      <c r="A13148" s="733">
        <v>44833</v>
      </c>
      <c r="B13148" s="62" t="s">
        <v>5810</v>
      </c>
      <c r="C13148" s="75" t="s">
        <v>2502</v>
      </c>
      <c r="D13148" s="789" t="s">
        <v>8405</v>
      </c>
      <c r="E13148" s="57">
        <v>16000</v>
      </c>
      <c r="F13148" s="57"/>
      <c r="G13148" s="125">
        <f t="shared" si="211"/>
        <v>-16000</v>
      </c>
      <c r="H13148" s="704" t="s">
        <v>8236</v>
      </c>
    </row>
    <row r="13149" spans="1:8" ht="15" customHeight="1" x14ac:dyDescent="0.2">
      <c r="A13149" s="733">
        <v>44833</v>
      </c>
      <c r="B13149" s="62" t="s">
        <v>25</v>
      </c>
      <c r="C13149" s="75" t="s">
        <v>1004</v>
      </c>
      <c r="D13149" s="789"/>
      <c r="E13149" s="57">
        <v>800</v>
      </c>
      <c r="F13149" s="57"/>
      <c r="G13149" s="125">
        <f t="shared" si="211"/>
        <v>-800</v>
      </c>
      <c r="H13149" s="704" t="s">
        <v>8236</v>
      </c>
    </row>
    <row r="13150" spans="1:8" ht="15" customHeight="1" x14ac:dyDescent="0.2">
      <c r="A13150" s="733">
        <v>44834</v>
      </c>
      <c r="B13150" s="62" t="s">
        <v>7919</v>
      </c>
      <c r="C13150" s="75" t="s">
        <v>2502</v>
      </c>
      <c r="D13150" s="789" t="s">
        <v>7095</v>
      </c>
      <c r="E13150" s="57">
        <v>25000</v>
      </c>
      <c r="F13150" s="57"/>
      <c r="G13150" s="125">
        <f t="shared" si="211"/>
        <v>-25000</v>
      </c>
      <c r="H13150" s="704" t="s">
        <v>8236</v>
      </c>
    </row>
    <row r="13151" spans="1:8" ht="15" customHeight="1" x14ac:dyDescent="0.2">
      <c r="A13151" s="733">
        <v>44834</v>
      </c>
      <c r="B13151" s="62" t="s">
        <v>6503</v>
      </c>
      <c r="C13151" s="75" t="s">
        <v>2502</v>
      </c>
      <c r="D13151" s="789" t="s">
        <v>7095</v>
      </c>
      <c r="E13151" s="57">
        <v>25000</v>
      </c>
      <c r="F13151" s="57"/>
      <c r="G13151" s="125">
        <f t="shared" si="211"/>
        <v>-25000</v>
      </c>
      <c r="H13151" s="704" t="s">
        <v>8236</v>
      </c>
    </row>
    <row r="13152" spans="1:8" ht="15" customHeight="1" x14ac:dyDescent="0.2">
      <c r="A13152" s="733">
        <v>44834</v>
      </c>
      <c r="B13152" s="62" t="s">
        <v>8041</v>
      </c>
      <c r="C13152" s="75" t="s">
        <v>2502</v>
      </c>
      <c r="D13152" s="789" t="s">
        <v>141</v>
      </c>
      <c r="E13152" s="57">
        <v>25000</v>
      </c>
      <c r="F13152" s="57"/>
      <c r="G13152" s="125">
        <f t="shared" si="211"/>
        <v>-25000</v>
      </c>
      <c r="H13152" s="704" t="s">
        <v>8236</v>
      </c>
    </row>
    <row r="13153" spans="1:8" ht="15" customHeight="1" x14ac:dyDescent="0.2">
      <c r="A13153" s="733">
        <v>44834</v>
      </c>
      <c r="B13153" s="62" t="s">
        <v>2932</v>
      </c>
      <c r="C13153" s="75" t="s">
        <v>2502</v>
      </c>
      <c r="D13153" s="789" t="s">
        <v>141</v>
      </c>
      <c r="E13153" s="57">
        <v>25000</v>
      </c>
      <c r="F13153" s="57"/>
      <c r="G13153" s="125">
        <f t="shared" si="211"/>
        <v>-25000</v>
      </c>
      <c r="H13153" s="704" t="s">
        <v>8236</v>
      </c>
    </row>
    <row r="13154" spans="1:8" ht="15" customHeight="1" x14ac:dyDescent="0.2">
      <c r="A13154" s="733">
        <v>44834</v>
      </c>
      <c r="B13154" s="62" t="s">
        <v>25</v>
      </c>
      <c r="C13154" s="75" t="s">
        <v>2502</v>
      </c>
      <c r="D13154" s="789" t="s">
        <v>8034</v>
      </c>
      <c r="E13154" s="57">
        <v>70000</v>
      </c>
      <c r="F13154" s="57"/>
      <c r="G13154" s="125">
        <f t="shared" si="211"/>
        <v>-70000</v>
      </c>
      <c r="H13154" s="704" t="s">
        <v>8236</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89"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89" t="s">
        <v>8423</v>
      </c>
      <c r="E13157" s="57">
        <v>117812.5</v>
      </c>
      <c r="F13157" s="57"/>
      <c r="G13157" s="125">
        <f t="shared" si="211"/>
        <v>-117812.5</v>
      </c>
      <c r="H13157" s="704" t="s">
        <v>8236</v>
      </c>
    </row>
    <row r="13158" spans="1:8" ht="15" customHeight="1" x14ac:dyDescent="0.2">
      <c r="A13158" s="733">
        <v>44834</v>
      </c>
      <c r="B13158" s="62" t="s">
        <v>6503</v>
      </c>
      <c r="C13158" s="75" t="s">
        <v>2502</v>
      </c>
      <c r="D13158" s="789" t="s">
        <v>8424</v>
      </c>
      <c r="E13158" s="57">
        <v>202713</v>
      </c>
      <c r="F13158" s="57"/>
      <c r="G13158" s="125">
        <f t="shared" si="211"/>
        <v>-202713</v>
      </c>
      <c r="H13158" s="704" t="s">
        <v>8236</v>
      </c>
    </row>
    <row r="13159" spans="1:8" ht="15" customHeight="1" x14ac:dyDescent="0.2">
      <c r="A13159" s="733">
        <v>44834</v>
      </c>
      <c r="B13159" s="62" t="s">
        <v>1399</v>
      </c>
      <c r="C13159" s="75" t="s">
        <v>2502</v>
      </c>
      <c r="D13159" s="789" t="s">
        <v>8429</v>
      </c>
      <c r="E13159" s="57">
        <v>100000</v>
      </c>
      <c r="F13159" s="57"/>
      <c r="G13159" s="125">
        <f t="shared" si="211"/>
        <v>-100000</v>
      </c>
      <c r="H13159" s="704" t="s">
        <v>8236</v>
      </c>
    </row>
    <row r="13160" spans="1:8" ht="15" customHeight="1" x14ac:dyDescent="0.2">
      <c r="A13160" s="733">
        <v>44834</v>
      </c>
      <c r="B13160" s="62" t="s">
        <v>37</v>
      </c>
      <c r="C13160" s="75" t="s">
        <v>2502</v>
      </c>
      <c r="D13160" s="789"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89"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89" t="s">
        <v>8425</v>
      </c>
      <c r="E13162" s="57">
        <v>163919</v>
      </c>
      <c r="F13162" s="57"/>
      <c r="G13162" s="125">
        <f t="shared" si="211"/>
        <v>-163919</v>
      </c>
      <c r="H13162" s="704" t="s">
        <v>8236</v>
      </c>
    </row>
    <row r="13163" spans="1:8" ht="15" customHeight="1" x14ac:dyDescent="0.2">
      <c r="A13163" s="733">
        <v>44834</v>
      </c>
      <c r="B13163" s="62" t="s">
        <v>7110</v>
      </c>
      <c r="C13163" s="75" t="s">
        <v>2502</v>
      </c>
      <c r="D13163" s="789" t="s">
        <v>8430</v>
      </c>
      <c r="E13163" s="57">
        <v>26324</v>
      </c>
      <c r="F13163" s="57"/>
      <c r="G13163" s="125">
        <f t="shared" si="211"/>
        <v>-26324</v>
      </c>
      <c r="H13163" s="704" t="s">
        <v>8236</v>
      </c>
    </row>
    <row r="13164" spans="1:8" ht="15" customHeight="1" x14ac:dyDescent="0.2">
      <c r="A13164" s="733">
        <v>44834</v>
      </c>
      <c r="B13164" s="62" t="s">
        <v>5810</v>
      </c>
      <c r="C13164" s="75" t="s">
        <v>2502</v>
      </c>
      <c r="D13164" s="789" t="s">
        <v>8427</v>
      </c>
      <c r="E13164" s="57">
        <v>28000</v>
      </c>
      <c r="F13164" s="57"/>
      <c r="G13164" s="125">
        <f t="shared" si="211"/>
        <v>-28000</v>
      </c>
      <c r="H13164" s="704" t="s">
        <v>8236</v>
      </c>
    </row>
    <row r="13165" spans="1:8" ht="15" customHeight="1" x14ac:dyDescent="0.2">
      <c r="A13165" s="733">
        <v>44834</v>
      </c>
      <c r="B13165" s="62" t="s">
        <v>11</v>
      </c>
      <c r="C13165" s="75" t="s">
        <v>2502</v>
      </c>
      <c r="D13165" s="789"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1"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1"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1"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1"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1"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1"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1"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2"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2"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0"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0"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0"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1"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1"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1"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1" t="s">
        <v>8368</v>
      </c>
      <c r="E13183" s="235">
        <v>50000</v>
      </c>
      <c r="F13183" s="235"/>
      <c r="G13183" s="235">
        <f t="shared" si="211"/>
        <v>-50000</v>
      </c>
      <c r="H13183" s="708" t="s">
        <v>8236</v>
      </c>
    </row>
    <row r="13184" spans="1:8" ht="15" customHeight="1" x14ac:dyDescent="0.2">
      <c r="A13184" s="729">
        <v>44812</v>
      </c>
      <c r="B13184" s="90" t="s">
        <v>6951</v>
      </c>
      <c r="C13184" s="174" t="s">
        <v>558</v>
      </c>
      <c r="D13184" s="799" t="s">
        <v>8223</v>
      </c>
      <c r="E13184" s="91"/>
      <c r="F13184" s="91">
        <v>60269</v>
      </c>
      <c r="G13184" s="91">
        <f t="shared" si="211"/>
        <v>60269</v>
      </c>
      <c r="H13184" s="701" t="s">
        <v>8236</v>
      </c>
    </row>
    <row r="13185" spans="1:8" ht="15" customHeight="1" x14ac:dyDescent="0.2">
      <c r="A13185" s="729">
        <v>44812</v>
      </c>
      <c r="B13185" s="90" t="s">
        <v>6951</v>
      </c>
      <c r="C13185" s="174" t="s">
        <v>558</v>
      </c>
      <c r="D13185" s="799" t="s">
        <v>8223</v>
      </c>
      <c r="E13185" s="91"/>
      <c r="F13185" s="91">
        <v>181822</v>
      </c>
      <c r="G13185" s="91">
        <f t="shared" si="211"/>
        <v>181822</v>
      </c>
      <c r="H13185" s="701" t="s">
        <v>8236</v>
      </c>
    </row>
    <row r="13186" spans="1:8" ht="15" customHeight="1" x14ac:dyDescent="0.2">
      <c r="A13186" s="729">
        <v>44825</v>
      </c>
      <c r="B13186" s="90" t="s">
        <v>82</v>
      </c>
      <c r="C13186" s="174" t="s">
        <v>558</v>
      </c>
      <c r="D13186" s="799" t="s">
        <v>8328</v>
      </c>
      <c r="E13186" s="91"/>
      <c r="F13186" s="91">
        <v>59460</v>
      </c>
      <c r="G13186" s="91">
        <f t="shared" si="211"/>
        <v>59460</v>
      </c>
      <c r="H13186" s="701" t="s">
        <v>8236</v>
      </c>
    </row>
    <row r="13187" spans="1:8" ht="24" customHeight="1" x14ac:dyDescent="0.2">
      <c r="A13187" s="729">
        <v>44827</v>
      </c>
      <c r="B13187" s="93" t="s">
        <v>8041</v>
      </c>
      <c r="C13187" s="174" t="s">
        <v>558</v>
      </c>
      <c r="D13187" s="896" t="s">
        <v>8220</v>
      </c>
      <c r="E13187" s="700"/>
      <c r="F13187" s="175">
        <v>2200000</v>
      </c>
      <c r="G13187" s="91">
        <f t="shared" si="211"/>
        <v>2200000</v>
      </c>
      <c r="H13187" s="701" t="s">
        <v>8236</v>
      </c>
    </row>
    <row r="13188" spans="1:8" ht="15" customHeight="1" x14ac:dyDescent="0.2">
      <c r="A13188" s="729">
        <v>44827</v>
      </c>
      <c r="B13188" s="93" t="s">
        <v>8041</v>
      </c>
      <c r="C13188" s="174" t="s">
        <v>558</v>
      </c>
      <c r="D13188" s="799" t="s">
        <v>8388</v>
      </c>
      <c r="E13188" s="91"/>
      <c r="F13188" s="91">
        <v>835500</v>
      </c>
      <c r="G13188" s="91">
        <f t="shared" si="211"/>
        <v>835500</v>
      </c>
      <c r="H13188" s="701" t="s">
        <v>8236</v>
      </c>
    </row>
    <row r="13189" spans="1:8" ht="24" customHeight="1" x14ac:dyDescent="0.2">
      <c r="A13189" s="729">
        <v>44827</v>
      </c>
      <c r="B13189" s="93" t="s">
        <v>1399</v>
      </c>
      <c r="C13189" s="174" t="s">
        <v>558</v>
      </c>
      <c r="D13189" s="800"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0" t="s">
        <v>8366</v>
      </c>
      <c r="E13190" s="700"/>
      <c r="F13190" s="91">
        <v>310329</v>
      </c>
      <c r="G13190" s="91">
        <f t="shared" si="212"/>
        <v>310329</v>
      </c>
      <c r="H13190" s="701" t="s">
        <v>8236</v>
      </c>
    </row>
    <row r="13191" spans="1:8" ht="15" customHeight="1" x14ac:dyDescent="0.2">
      <c r="A13191" s="733">
        <v>44837</v>
      </c>
      <c r="B13191" s="40" t="s">
        <v>8041</v>
      </c>
      <c r="C13191" s="75" t="s">
        <v>3144</v>
      </c>
      <c r="D13191" s="789" t="s">
        <v>8406</v>
      </c>
      <c r="E13191" s="703">
        <v>1100</v>
      </c>
      <c r="F13191" s="57"/>
      <c r="G13191" s="57">
        <f t="shared" si="212"/>
        <v>-1100</v>
      </c>
      <c r="H13191" s="704" t="s">
        <v>8389</v>
      </c>
    </row>
    <row r="13192" spans="1:8" ht="15" customHeight="1" x14ac:dyDescent="0.2">
      <c r="A13192" s="733">
        <v>44837</v>
      </c>
      <c r="B13192" s="40" t="s">
        <v>7919</v>
      </c>
      <c r="C13192" s="75" t="s">
        <v>3144</v>
      </c>
      <c r="D13192" s="789" t="s">
        <v>8406</v>
      </c>
      <c r="E13192" s="703">
        <v>10190</v>
      </c>
      <c r="F13192" s="57"/>
      <c r="G13192" s="57">
        <f t="shared" si="212"/>
        <v>-10190</v>
      </c>
      <c r="H13192" s="704" t="s">
        <v>8389</v>
      </c>
    </row>
    <row r="13193" spans="1:8" ht="15" customHeight="1" x14ac:dyDescent="0.2">
      <c r="A13193" s="733">
        <v>44837</v>
      </c>
      <c r="B13193" s="40" t="s">
        <v>8075</v>
      </c>
      <c r="C13193" s="75" t="s">
        <v>3144</v>
      </c>
      <c r="D13193" s="789" t="s">
        <v>8407</v>
      </c>
      <c r="E13193" s="703">
        <v>23043</v>
      </c>
      <c r="F13193" s="57"/>
      <c r="G13193" s="57">
        <f t="shared" si="212"/>
        <v>-23043</v>
      </c>
      <c r="H13193" s="704" t="s">
        <v>8389</v>
      </c>
    </row>
    <row r="13194" spans="1:8" ht="15" customHeight="1" x14ac:dyDescent="0.2">
      <c r="A13194" s="733">
        <v>44837</v>
      </c>
      <c r="B13194" s="40" t="s">
        <v>8336</v>
      </c>
      <c r="C13194" s="75" t="s">
        <v>391</v>
      </c>
      <c r="D13194" s="789" t="s">
        <v>8369</v>
      </c>
      <c r="E13194" s="703">
        <v>5110</v>
      </c>
      <c r="F13194" s="57"/>
      <c r="G13194" s="57">
        <f t="shared" si="212"/>
        <v>-5110</v>
      </c>
      <c r="H13194" s="704" t="s">
        <v>8389</v>
      </c>
    </row>
    <row r="13195" spans="1:8" ht="15" customHeight="1" x14ac:dyDescent="0.2">
      <c r="A13195" s="733">
        <v>44837</v>
      </c>
      <c r="B13195" s="40" t="s">
        <v>1399</v>
      </c>
      <c r="C13195" s="75" t="s">
        <v>789</v>
      </c>
      <c r="D13195" s="789"/>
      <c r="E13195" s="703">
        <v>320</v>
      </c>
      <c r="F13195" s="57"/>
      <c r="G13195" s="57">
        <f t="shared" si="212"/>
        <v>-320</v>
      </c>
      <c r="H13195" s="704" t="s">
        <v>8389</v>
      </c>
    </row>
    <row r="13196" spans="1:8" ht="15" customHeight="1" x14ac:dyDescent="0.2">
      <c r="A13196" s="733">
        <v>44837</v>
      </c>
      <c r="B13196" s="40" t="s">
        <v>2932</v>
      </c>
      <c r="C13196" s="75" t="s">
        <v>3144</v>
      </c>
      <c r="D13196" s="789" t="s">
        <v>3055</v>
      </c>
      <c r="E13196" s="703">
        <v>3820</v>
      </c>
      <c r="F13196" s="57"/>
      <c r="G13196" s="57">
        <f t="shared" si="212"/>
        <v>-3820</v>
      </c>
      <c r="H13196" s="704" t="s">
        <v>8389</v>
      </c>
    </row>
    <row r="13197" spans="1:8" ht="15" customHeight="1" x14ac:dyDescent="0.2">
      <c r="A13197" s="733">
        <v>44837</v>
      </c>
      <c r="B13197" s="40" t="s">
        <v>25</v>
      </c>
      <c r="C13197" s="75" t="s">
        <v>8148</v>
      </c>
      <c r="D13197" s="789" t="s">
        <v>8438</v>
      </c>
      <c r="E13197" s="703">
        <v>490</v>
      </c>
      <c r="F13197" s="57"/>
      <c r="G13197" s="57">
        <f t="shared" si="212"/>
        <v>-490</v>
      </c>
      <c r="H13197" s="704" t="s">
        <v>8389</v>
      </c>
    </row>
    <row r="13198" spans="1:8" ht="15" customHeight="1" x14ac:dyDescent="0.2">
      <c r="A13198" s="733">
        <v>44837</v>
      </c>
      <c r="B13198" s="40" t="s">
        <v>16</v>
      </c>
      <c r="C13198" s="75" t="s">
        <v>8148</v>
      </c>
      <c r="D13198" s="789" t="s">
        <v>8438</v>
      </c>
      <c r="E13198" s="703">
        <v>300</v>
      </c>
      <c r="F13198" s="57"/>
      <c r="G13198" s="57">
        <f t="shared" si="212"/>
        <v>-300</v>
      </c>
      <c r="H13198" s="704" t="s">
        <v>8389</v>
      </c>
    </row>
    <row r="13199" spans="1:8" ht="15" customHeight="1" x14ac:dyDescent="0.2">
      <c r="A13199" s="733">
        <v>44837</v>
      </c>
      <c r="B13199" s="40" t="s">
        <v>2932</v>
      </c>
      <c r="C13199" s="75" t="s">
        <v>391</v>
      </c>
      <c r="D13199" s="789" t="s">
        <v>8439</v>
      </c>
      <c r="E13199" s="703">
        <v>1000</v>
      </c>
      <c r="F13199" s="57"/>
      <c r="G13199" s="57">
        <f t="shared" si="212"/>
        <v>-1000</v>
      </c>
      <c r="H13199" s="704" t="s">
        <v>8389</v>
      </c>
    </row>
    <row r="13200" spans="1:8" ht="15" customHeight="1" x14ac:dyDescent="0.2">
      <c r="A13200" s="733">
        <v>44837</v>
      </c>
      <c r="B13200" s="40" t="s">
        <v>7919</v>
      </c>
      <c r="C13200" s="75" t="s">
        <v>391</v>
      </c>
      <c r="D13200" s="789" t="s">
        <v>2107</v>
      </c>
      <c r="E13200" s="703">
        <v>1000</v>
      </c>
      <c r="F13200" s="57"/>
      <c r="G13200" s="57">
        <f t="shared" si="212"/>
        <v>-1000</v>
      </c>
      <c r="H13200" s="704" t="s">
        <v>8389</v>
      </c>
    </row>
    <row r="13201" spans="1:8" ht="15" customHeight="1" x14ac:dyDescent="0.2">
      <c r="A13201" s="733">
        <v>44838</v>
      </c>
      <c r="B13201" s="40" t="s">
        <v>8336</v>
      </c>
      <c r="C13201" s="75" t="s">
        <v>789</v>
      </c>
      <c r="D13201" s="789"/>
      <c r="E13201" s="703">
        <v>440</v>
      </c>
      <c r="F13201" s="57"/>
      <c r="G13201" s="57">
        <f t="shared" si="212"/>
        <v>-440</v>
      </c>
      <c r="H13201" s="704" t="s">
        <v>8389</v>
      </c>
    </row>
    <row r="13202" spans="1:8" ht="15" customHeight="1" x14ac:dyDescent="0.2">
      <c r="A13202" s="733">
        <v>44838</v>
      </c>
      <c r="B13202" s="40" t="s">
        <v>8041</v>
      </c>
      <c r="C13202" s="75" t="s">
        <v>789</v>
      </c>
      <c r="D13202" s="789"/>
      <c r="E13202" s="703">
        <v>1920</v>
      </c>
      <c r="F13202" s="57"/>
      <c r="G13202" s="57">
        <f t="shared" si="212"/>
        <v>-1920</v>
      </c>
      <c r="H13202" s="704" t="s">
        <v>8389</v>
      </c>
    </row>
    <row r="13203" spans="1:8" ht="15" customHeight="1" x14ac:dyDescent="0.2">
      <c r="A13203" s="733">
        <v>44838</v>
      </c>
      <c r="B13203" s="40" t="s">
        <v>8041</v>
      </c>
      <c r="C13203" s="75" t="s">
        <v>8249</v>
      </c>
      <c r="D13203" s="789" t="s">
        <v>8408</v>
      </c>
      <c r="E13203" s="703">
        <v>40000</v>
      </c>
      <c r="F13203" s="57"/>
      <c r="G13203" s="57">
        <f t="shared" si="212"/>
        <v>-40000</v>
      </c>
      <c r="H13203" s="704" t="s">
        <v>8389</v>
      </c>
    </row>
    <row r="13204" spans="1:8" ht="15" customHeight="1" x14ac:dyDescent="0.2">
      <c r="A13204" s="733">
        <v>44838</v>
      </c>
      <c r="B13204" s="40" t="s">
        <v>8041</v>
      </c>
      <c r="C13204" s="416" t="s">
        <v>6248</v>
      </c>
      <c r="D13204" s="917" t="s">
        <v>369</v>
      </c>
      <c r="E13204" s="736">
        <v>11000</v>
      </c>
      <c r="F13204" s="57"/>
      <c r="G13204" s="57">
        <f t="shared" si="212"/>
        <v>-11000</v>
      </c>
      <c r="H13204" s="704" t="s">
        <v>8389</v>
      </c>
    </row>
    <row r="13205" spans="1:8" ht="15" customHeight="1" x14ac:dyDescent="0.2">
      <c r="A13205" s="733">
        <v>44839</v>
      </c>
      <c r="B13205" s="40" t="s">
        <v>8336</v>
      </c>
      <c r="C13205" s="75" t="s">
        <v>789</v>
      </c>
      <c r="D13205" s="789"/>
      <c r="E13205" s="703">
        <v>170</v>
      </c>
      <c r="F13205" s="57"/>
      <c r="G13205" s="57">
        <f t="shared" si="212"/>
        <v>-170</v>
      </c>
      <c r="H13205" s="704" t="s">
        <v>8389</v>
      </c>
    </row>
    <row r="13206" spans="1:8" ht="15" customHeight="1" x14ac:dyDescent="0.2">
      <c r="A13206" s="733">
        <v>44839</v>
      </c>
      <c r="B13206" s="40" t="s">
        <v>6506</v>
      </c>
      <c r="C13206" s="75" t="s">
        <v>789</v>
      </c>
      <c r="D13206" s="789"/>
      <c r="E13206" s="703">
        <v>150</v>
      </c>
      <c r="F13206" s="57"/>
      <c r="G13206" s="57">
        <f t="shared" si="212"/>
        <v>-150</v>
      </c>
      <c r="H13206" s="704" t="s">
        <v>8389</v>
      </c>
    </row>
    <row r="13207" spans="1:8" ht="15" customHeight="1" x14ac:dyDescent="0.2">
      <c r="A13207" s="733">
        <v>44839</v>
      </c>
      <c r="B13207" s="40" t="s">
        <v>7919</v>
      </c>
      <c r="C13207" s="75" t="s">
        <v>3144</v>
      </c>
      <c r="D13207" s="789" t="s">
        <v>8411</v>
      </c>
      <c r="E13207" s="703">
        <v>7000</v>
      </c>
      <c r="F13207" s="57"/>
      <c r="G13207" s="57">
        <f t="shared" si="212"/>
        <v>-7000</v>
      </c>
      <c r="H13207" s="704" t="s">
        <v>8389</v>
      </c>
    </row>
    <row r="13208" spans="1:8" ht="15" customHeight="1" x14ac:dyDescent="0.2">
      <c r="A13208" s="733">
        <v>44839</v>
      </c>
      <c r="B13208" s="40" t="s">
        <v>8336</v>
      </c>
      <c r="C13208" s="75" t="s">
        <v>7925</v>
      </c>
      <c r="D13208" s="789" t="s">
        <v>8412</v>
      </c>
      <c r="E13208" s="703">
        <v>36000</v>
      </c>
      <c r="F13208" s="57"/>
      <c r="G13208" s="57">
        <f t="shared" si="212"/>
        <v>-36000</v>
      </c>
      <c r="H13208" s="704" t="s">
        <v>8389</v>
      </c>
    </row>
    <row r="13209" spans="1:8" ht="15" customHeight="1" x14ac:dyDescent="0.2">
      <c r="A13209" s="733">
        <v>44839</v>
      </c>
      <c r="B13209" s="40" t="s">
        <v>1399</v>
      </c>
      <c r="C13209" s="75" t="s">
        <v>7857</v>
      </c>
      <c r="D13209" s="789" t="s">
        <v>369</v>
      </c>
      <c r="E13209" s="703">
        <v>2000</v>
      </c>
      <c r="F13209" s="57"/>
      <c r="G13209" s="57">
        <f t="shared" si="212"/>
        <v>-2000</v>
      </c>
      <c r="H13209" s="704" t="s">
        <v>8389</v>
      </c>
    </row>
    <row r="13210" spans="1:8" ht="15" customHeight="1" x14ac:dyDescent="0.2">
      <c r="A13210" s="733">
        <v>44839</v>
      </c>
      <c r="B13210" s="40" t="s">
        <v>7919</v>
      </c>
      <c r="C13210" s="75" t="s">
        <v>550</v>
      </c>
      <c r="D13210" s="789" t="s">
        <v>2107</v>
      </c>
      <c r="E13210" s="703">
        <v>5000</v>
      </c>
      <c r="F13210" s="57"/>
      <c r="G13210" s="57">
        <f t="shared" si="212"/>
        <v>-5000</v>
      </c>
      <c r="H13210" s="704" t="s">
        <v>8389</v>
      </c>
    </row>
    <row r="13211" spans="1:8" ht="15" customHeight="1" x14ac:dyDescent="0.2">
      <c r="A13211" s="733">
        <v>44839</v>
      </c>
      <c r="B13211" s="40" t="s">
        <v>8041</v>
      </c>
      <c r="C13211" s="75" t="s">
        <v>5740</v>
      </c>
      <c r="D13211" s="789" t="s">
        <v>8440</v>
      </c>
      <c r="E13211" s="703">
        <v>500</v>
      </c>
      <c r="F13211" s="57"/>
      <c r="G13211" s="57">
        <f t="shared" si="212"/>
        <v>-500</v>
      </c>
      <c r="H13211" s="704" t="s">
        <v>8389</v>
      </c>
    </row>
    <row r="13212" spans="1:8" ht="15" customHeight="1" x14ac:dyDescent="0.2">
      <c r="A13212" s="733">
        <v>44839</v>
      </c>
      <c r="B13212" s="40" t="s">
        <v>16</v>
      </c>
      <c r="C13212" s="75" t="s">
        <v>103</v>
      </c>
      <c r="D13212" s="789" t="s">
        <v>8441</v>
      </c>
      <c r="E13212" s="703">
        <v>3660</v>
      </c>
      <c r="F13212" s="57"/>
      <c r="G13212" s="57">
        <f t="shared" si="212"/>
        <v>-3660</v>
      </c>
      <c r="H13212" s="704" t="s">
        <v>8389</v>
      </c>
    </row>
    <row r="13213" spans="1:8" ht="15" customHeight="1" x14ac:dyDescent="0.2">
      <c r="A13213" s="733">
        <v>44839</v>
      </c>
      <c r="B13213" s="40" t="s">
        <v>8041</v>
      </c>
      <c r="C13213" s="75" t="s">
        <v>391</v>
      </c>
      <c r="D13213" s="789" t="s">
        <v>8514</v>
      </c>
      <c r="E13213" s="703">
        <v>1500</v>
      </c>
      <c r="F13213" s="57"/>
      <c r="G13213" s="57">
        <f t="shared" si="212"/>
        <v>-1500</v>
      </c>
      <c r="H13213" s="704" t="s">
        <v>8389</v>
      </c>
    </row>
    <row r="13214" spans="1:8" ht="15" customHeight="1" x14ac:dyDescent="0.2">
      <c r="A13214" s="733">
        <v>44839</v>
      </c>
      <c r="B13214" s="40" t="s">
        <v>2932</v>
      </c>
      <c r="C13214" s="75" t="s">
        <v>285</v>
      </c>
      <c r="D13214" s="789" t="s">
        <v>8443</v>
      </c>
      <c r="E13214" s="703">
        <v>820</v>
      </c>
      <c r="F13214" s="57"/>
      <c r="G13214" s="57">
        <f t="shared" si="212"/>
        <v>-820</v>
      </c>
      <c r="H13214" s="704" t="s">
        <v>8389</v>
      </c>
    </row>
    <row r="13215" spans="1:8" ht="15" customHeight="1" x14ac:dyDescent="0.2">
      <c r="A13215" s="733">
        <v>44839</v>
      </c>
      <c r="B13215" s="40" t="s">
        <v>16</v>
      </c>
      <c r="C13215" s="75" t="s">
        <v>103</v>
      </c>
      <c r="D13215" s="789" t="s">
        <v>8153</v>
      </c>
      <c r="E13215" s="703">
        <v>1000</v>
      </c>
      <c r="F13215" s="57"/>
      <c r="G13215" s="57">
        <f t="shared" si="212"/>
        <v>-1000</v>
      </c>
      <c r="H13215" s="704" t="s">
        <v>8389</v>
      </c>
    </row>
    <row r="13216" spans="1:8" ht="15" customHeight="1" x14ac:dyDescent="0.2">
      <c r="A13216" s="733">
        <v>44839</v>
      </c>
      <c r="B13216" s="40" t="s">
        <v>82</v>
      </c>
      <c r="C13216" s="75" t="s">
        <v>285</v>
      </c>
      <c r="D13216" s="789" t="s">
        <v>8444</v>
      </c>
      <c r="E13216" s="703">
        <v>250</v>
      </c>
      <c r="F13216" s="57"/>
      <c r="G13216" s="57">
        <f t="shared" si="212"/>
        <v>-250</v>
      </c>
      <c r="H13216" s="704" t="s">
        <v>8389</v>
      </c>
    </row>
    <row r="13217" spans="1:8" ht="15" customHeight="1" x14ac:dyDescent="0.2">
      <c r="A13217" s="733">
        <v>44839</v>
      </c>
      <c r="B13217" s="40" t="s">
        <v>8041</v>
      </c>
      <c r="C13217" s="75" t="s">
        <v>285</v>
      </c>
      <c r="D13217" s="789" t="s">
        <v>8445</v>
      </c>
      <c r="E13217" s="703">
        <v>750</v>
      </c>
      <c r="F13217" s="57"/>
      <c r="G13217" s="57">
        <f t="shared" si="212"/>
        <v>-750</v>
      </c>
      <c r="H13217" s="704" t="s">
        <v>8389</v>
      </c>
    </row>
    <row r="13218" spans="1:8" ht="15" customHeight="1" x14ac:dyDescent="0.2">
      <c r="A13218" s="733">
        <v>44839</v>
      </c>
      <c r="B13218" s="40" t="s">
        <v>8336</v>
      </c>
      <c r="C13218" s="75" t="s">
        <v>391</v>
      </c>
      <c r="D13218" s="789" t="s">
        <v>8442</v>
      </c>
      <c r="E13218" s="703">
        <v>10000</v>
      </c>
      <c r="F13218" s="57"/>
      <c r="G13218" s="57">
        <f t="shared" si="212"/>
        <v>-10000</v>
      </c>
      <c r="H13218" s="704" t="s">
        <v>8389</v>
      </c>
    </row>
    <row r="13219" spans="1:8" ht="15" x14ac:dyDescent="0.2">
      <c r="A13219" s="733">
        <v>44840</v>
      </c>
      <c r="B13219" s="40" t="s">
        <v>2932</v>
      </c>
      <c r="C13219" s="75" t="s">
        <v>8158</v>
      </c>
      <c r="D13219" s="789" t="s">
        <v>7938</v>
      </c>
      <c r="E13219" s="703">
        <v>3000</v>
      </c>
      <c r="F13219" s="57"/>
      <c r="G13219" s="57">
        <f t="shared" si="212"/>
        <v>-3000</v>
      </c>
      <c r="H13219" s="704" t="s">
        <v>8389</v>
      </c>
    </row>
    <row r="13220" spans="1:8" ht="15" x14ac:dyDescent="0.2">
      <c r="A13220" s="733">
        <v>44840</v>
      </c>
      <c r="B13220" s="40" t="s">
        <v>25</v>
      </c>
      <c r="C13220" s="75" t="s">
        <v>2427</v>
      </c>
      <c r="D13220" s="789" t="s">
        <v>8413</v>
      </c>
      <c r="E13220" s="703">
        <v>51000</v>
      </c>
      <c r="F13220" s="57"/>
      <c r="G13220" s="57">
        <f t="shared" si="212"/>
        <v>-51000</v>
      </c>
      <c r="H13220" s="704" t="s">
        <v>8389</v>
      </c>
    </row>
    <row r="13221" spans="1:8" ht="15" x14ac:dyDescent="0.2">
      <c r="A13221" s="733">
        <v>44840</v>
      </c>
      <c r="B13221" s="40" t="s">
        <v>16</v>
      </c>
      <c r="C13221" s="75" t="s">
        <v>1494</v>
      </c>
      <c r="D13221" s="789"/>
      <c r="E13221" s="703">
        <v>1500</v>
      </c>
      <c r="F13221" s="57"/>
      <c r="G13221" s="57">
        <f t="shared" si="212"/>
        <v>-1500</v>
      </c>
      <c r="H13221" s="704" t="s">
        <v>8389</v>
      </c>
    </row>
    <row r="13222" spans="1:8" ht="15" x14ac:dyDescent="0.2">
      <c r="A13222" s="733">
        <v>44840</v>
      </c>
      <c r="B13222" s="40" t="s">
        <v>8075</v>
      </c>
      <c r="C13222" s="75" t="s">
        <v>3144</v>
      </c>
      <c r="D13222" s="789" t="s">
        <v>8414</v>
      </c>
      <c r="E13222" s="703">
        <v>19350</v>
      </c>
      <c r="F13222" s="57"/>
      <c r="G13222" s="57">
        <f t="shared" si="212"/>
        <v>-19350</v>
      </c>
      <c r="H13222" s="704" t="s">
        <v>8389</v>
      </c>
    </row>
    <row r="13223" spans="1:8" ht="15" x14ac:dyDescent="0.2">
      <c r="A13223" s="733">
        <v>44840</v>
      </c>
      <c r="B13223" s="40" t="s">
        <v>8075</v>
      </c>
      <c r="C13223" s="75" t="s">
        <v>3144</v>
      </c>
      <c r="D13223" s="789" t="s">
        <v>8415</v>
      </c>
      <c r="E13223" s="703">
        <v>44184</v>
      </c>
      <c r="F13223" s="57"/>
      <c r="G13223" s="57">
        <f t="shared" si="212"/>
        <v>-44184</v>
      </c>
      <c r="H13223" s="704" t="s">
        <v>8389</v>
      </c>
    </row>
    <row r="13224" spans="1:8" ht="15" x14ac:dyDescent="0.2">
      <c r="A13224" s="733">
        <v>44841</v>
      </c>
      <c r="B13224" s="40" t="s">
        <v>7919</v>
      </c>
      <c r="C13224" s="75" t="s">
        <v>6965</v>
      </c>
      <c r="D13224" s="789" t="s">
        <v>8417</v>
      </c>
      <c r="E13224" s="703">
        <v>10000</v>
      </c>
      <c r="F13224" s="57"/>
      <c r="G13224" s="57">
        <f t="shared" si="212"/>
        <v>-10000</v>
      </c>
      <c r="H13224" s="704" t="s">
        <v>8389</v>
      </c>
    </row>
    <row r="13225" spans="1:8" ht="15" x14ac:dyDescent="0.2">
      <c r="A13225" s="733">
        <v>44841</v>
      </c>
      <c r="B13225" s="40" t="s">
        <v>8041</v>
      </c>
      <c r="C13225" s="75" t="s">
        <v>3144</v>
      </c>
      <c r="D13225" s="789" t="s">
        <v>8418</v>
      </c>
      <c r="E13225" s="703">
        <v>10000</v>
      </c>
      <c r="F13225" s="57"/>
      <c r="G13225" s="57">
        <f t="shared" si="212"/>
        <v>-10000</v>
      </c>
      <c r="H13225" s="704" t="s">
        <v>8389</v>
      </c>
    </row>
    <row r="13226" spans="1:8" ht="15" x14ac:dyDescent="0.2">
      <c r="A13226" s="733">
        <v>44841</v>
      </c>
      <c r="B13226" s="40" t="s">
        <v>7919</v>
      </c>
      <c r="C13226" s="75" t="s">
        <v>285</v>
      </c>
      <c r="D13226" s="789" t="s">
        <v>7975</v>
      </c>
      <c r="E13226" s="703">
        <v>500</v>
      </c>
      <c r="F13226" s="57"/>
      <c r="G13226" s="57">
        <f t="shared" si="212"/>
        <v>-500</v>
      </c>
      <c r="H13226" s="704" t="s">
        <v>8389</v>
      </c>
    </row>
    <row r="13227" spans="1:8" ht="15" x14ac:dyDescent="0.2">
      <c r="A13227" s="733">
        <v>44841</v>
      </c>
      <c r="B13227" s="40" t="s">
        <v>8336</v>
      </c>
      <c r="C13227" s="75" t="s">
        <v>391</v>
      </c>
      <c r="D13227" s="789" t="s">
        <v>8446</v>
      </c>
      <c r="E13227" s="703">
        <v>850</v>
      </c>
      <c r="F13227" s="57"/>
      <c r="G13227" s="57">
        <f t="shared" si="212"/>
        <v>-850</v>
      </c>
      <c r="H13227" s="704" t="s">
        <v>8389</v>
      </c>
    </row>
    <row r="13228" spans="1:8" ht="15" x14ac:dyDescent="0.2">
      <c r="A13228" s="733">
        <v>44842</v>
      </c>
      <c r="B13228" s="40" t="s">
        <v>8041</v>
      </c>
      <c r="C13228" s="75" t="s">
        <v>4875</v>
      </c>
      <c r="D13228" s="789" t="s">
        <v>8416</v>
      </c>
      <c r="E13228" s="703">
        <v>2000</v>
      </c>
      <c r="F13228" s="57"/>
      <c r="G13228" s="57">
        <f t="shared" si="212"/>
        <v>-2000</v>
      </c>
      <c r="H13228" s="704" t="s">
        <v>8389</v>
      </c>
    </row>
    <row r="13229" spans="1:8" ht="15" x14ac:dyDescent="0.2">
      <c r="A13229" s="733">
        <v>44842</v>
      </c>
      <c r="B13229" s="40" t="s">
        <v>3945</v>
      </c>
      <c r="C13229" s="75" t="s">
        <v>3144</v>
      </c>
      <c r="D13229" s="789" t="s">
        <v>8458</v>
      </c>
      <c r="E13229" s="703">
        <v>10000</v>
      </c>
      <c r="F13229" s="57"/>
      <c r="G13229" s="57">
        <f t="shared" si="212"/>
        <v>-10000</v>
      </c>
      <c r="H13229" s="704" t="s">
        <v>8389</v>
      </c>
    </row>
    <row r="13230" spans="1:8" ht="15" x14ac:dyDescent="0.2">
      <c r="A13230" s="733">
        <v>44842</v>
      </c>
      <c r="B13230" s="40" t="s">
        <v>8041</v>
      </c>
      <c r="C13230" s="75" t="s">
        <v>3144</v>
      </c>
      <c r="D13230" s="789" t="s">
        <v>8461</v>
      </c>
      <c r="E13230" s="703">
        <v>12000</v>
      </c>
      <c r="F13230" s="57"/>
      <c r="G13230" s="57">
        <f t="shared" si="212"/>
        <v>-12000</v>
      </c>
      <c r="H13230" s="704" t="s">
        <v>8389</v>
      </c>
    </row>
    <row r="13231" spans="1:8" ht="15" x14ac:dyDescent="0.2">
      <c r="A13231" s="733">
        <v>44842</v>
      </c>
      <c r="B13231" s="40" t="s">
        <v>8336</v>
      </c>
      <c r="C13231" s="75" t="s">
        <v>3144</v>
      </c>
      <c r="D13231" s="789" t="s">
        <v>8462</v>
      </c>
      <c r="E13231" s="703">
        <v>14500</v>
      </c>
      <c r="F13231" s="57"/>
      <c r="G13231" s="57">
        <f t="shared" si="212"/>
        <v>-14500</v>
      </c>
      <c r="H13231" s="704" t="s">
        <v>8389</v>
      </c>
    </row>
    <row r="13232" spans="1:8" ht="15" x14ac:dyDescent="0.2">
      <c r="A13232" s="733">
        <v>44842</v>
      </c>
      <c r="B13232" s="40" t="s">
        <v>2932</v>
      </c>
      <c r="C13232" s="75" t="s">
        <v>2502</v>
      </c>
      <c r="D13232" s="789" t="s">
        <v>8463</v>
      </c>
      <c r="E13232" s="703">
        <v>10000</v>
      </c>
      <c r="F13232" s="57"/>
      <c r="G13232" s="57">
        <f t="shared" si="212"/>
        <v>-10000</v>
      </c>
      <c r="H13232" s="704" t="s">
        <v>8389</v>
      </c>
    </row>
    <row r="13233" spans="1:8" ht="15" x14ac:dyDescent="0.2">
      <c r="A13233" s="733">
        <v>44842</v>
      </c>
      <c r="B13233" s="40" t="s">
        <v>7919</v>
      </c>
      <c r="C13233" s="75" t="s">
        <v>5740</v>
      </c>
      <c r="D13233" s="789" t="s">
        <v>5742</v>
      </c>
      <c r="E13233" s="703">
        <v>1000</v>
      </c>
      <c r="F13233" s="57"/>
      <c r="G13233" s="57">
        <f t="shared" si="212"/>
        <v>-1000</v>
      </c>
      <c r="H13233" s="704" t="s">
        <v>8389</v>
      </c>
    </row>
    <row r="13234" spans="1:8" ht="15" x14ac:dyDescent="0.2">
      <c r="A13234" s="733">
        <v>44842</v>
      </c>
      <c r="B13234" s="40" t="s">
        <v>16</v>
      </c>
      <c r="C13234" s="75" t="s">
        <v>103</v>
      </c>
      <c r="D13234" s="789" t="s">
        <v>8489</v>
      </c>
      <c r="E13234" s="703">
        <v>7160</v>
      </c>
      <c r="F13234" s="57"/>
      <c r="G13234" s="57">
        <f t="shared" si="212"/>
        <v>-7160</v>
      </c>
      <c r="H13234" s="704" t="s">
        <v>8389</v>
      </c>
    </row>
    <row r="13235" spans="1:8" ht="15" x14ac:dyDescent="0.2">
      <c r="A13235" s="733">
        <v>44845</v>
      </c>
      <c r="B13235" s="40" t="s">
        <v>1399</v>
      </c>
      <c r="C13235" s="75" t="s">
        <v>285</v>
      </c>
      <c r="D13235" s="789" t="s">
        <v>7590</v>
      </c>
      <c r="E13235" s="703">
        <v>100</v>
      </c>
      <c r="F13235" s="57"/>
      <c r="G13235" s="57">
        <f t="shared" si="212"/>
        <v>-100</v>
      </c>
      <c r="H13235" s="704" t="s">
        <v>8389</v>
      </c>
    </row>
    <row r="13236" spans="1:8" ht="15" x14ac:dyDescent="0.2">
      <c r="A13236" s="733">
        <v>44846</v>
      </c>
      <c r="B13236" s="40" t="s">
        <v>7919</v>
      </c>
      <c r="C13236" s="75" t="s">
        <v>3144</v>
      </c>
      <c r="D13236" s="789" t="s">
        <v>8464</v>
      </c>
      <c r="E13236" s="703">
        <v>2110</v>
      </c>
      <c r="F13236" s="57"/>
      <c r="G13236" s="57">
        <f t="shared" si="212"/>
        <v>-2110</v>
      </c>
      <c r="H13236" s="704" t="s">
        <v>8389</v>
      </c>
    </row>
    <row r="13237" spans="1:8" ht="15" x14ac:dyDescent="0.2">
      <c r="A13237" s="733">
        <v>44846</v>
      </c>
      <c r="B13237" s="40" t="s">
        <v>7655</v>
      </c>
      <c r="C13237" s="75" t="s">
        <v>3144</v>
      </c>
      <c r="D13237" s="789" t="s">
        <v>7505</v>
      </c>
      <c r="E13237" s="703">
        <v>20000</v>
      </c>
      <c r="F13237" s="57"/>
      <c r="G13237" s="57">
        <f t="shared" si="212"/>
        <v>-20000</v>
      </c>
      <c r="H13237" s="704" t="s">
        <v>8389</v>
      </c>
    </row>
    <row r="13238" spans="1:8" ht="15" x14ac:dyDescent="0.2">
      <c r="A13238" s="733">
        <v>44846</v>
      </c>
      <c r="B13238" s="40" t="s">
        <v>16</v>
      </c>
      <c r="C13238" s="75" t="s">
        <v>3144</v>
      </c>
      <c r="D13238" s="789" t="s">
        <v>8465</v>
      </c>
      <c r="E13238" s="703">
        <v>3000</v>
      </c>
      <c r="F13238" s="57"/>
      <c r="G13238" s="57">
        <f t="shared" si="212"/>
        <v>-3000</v>
      </c>
      <c r="H13238" s="704" t="s">
        <v>8389</v>
      </c>
    </row>
    <row r="13239" spans="1:8" ht="15" x14ac:dyDescent="0.2">
      <c r="A13239" s="733">
        <v>44846</v>
      </c>
      <c r="B13239" s="40" t="s">
        <v>7110</v>
      </c>
      <c r="C13239" s="75" t="s">
        <v>3144</v>
      </c>
      <c r="D13239" s="789" t="s">
        <v>7505</v>
      </c>
      <c r="E13239" s="703">
        <v>5000</v>
      </c>
      <c r="F13239" s="57"/>
      <c r="G13239" s="57">
        <f t="shared" si="212"/>
        <v>-5000</v>
      </c>
      <c r="H13239" s="704" t="s">
        <v>8389</v>
      </c>
    </row>
    <row r="13240" spans="1:8" ht="15" x14ac:dyDescent="0.2">
      <c r="A13240" s="733">
        <v>44846</v>
      </c>
      <c r="B13240" s="40" t="s">
        <v>1399</v>
      </c>
      <c r="C13240" s="75" t="s">
        <v>3144</v>
      </c>
      <c r="D13240" s="789" t="s">
        <v>7505</v>
      </c>
      <c r="E13240" s="703">
        <v>5000</v>
      </c>
      <c r="F13240" s="57"/>
      <c r="G13240" s="57">
        <f t="shared" si="212"/>
        <v>-5000</v>
      </c>
      <c r="H13240" s="704" t="s">
        <v>8389</v>
      </c>
    </row>
    <row r="13241" spans="1:8" ht="15" x14ac:dyDescent="0.2">
      <c r="A13241" s="733">
        <v>44846</v>
      </c>
      <c r="B13241" s="40" t="s">
        <v>2932</v>
      </c>
      <c r="C13241" s="75" t="s">
        <v>3144</v>
      </c>
      <c r="D13241" s="789" t="s">
        <v>7505</v>
      </c>
      <c r="E13241" s="703">
        <v>5000</v>
      </c>
      <c r="F13241" s="57"/>
      <c r="G13241" s="57">
        <f t="shared" si="212"/>
        <v>-5000</v>
      </c>
      <c r="H13241" s="704" t="s">
        <v>8389</v>
      </c>
    </row>
    <row r="13242" spans="1:8" ht="15" x14ac:dyDescent="0.2">
      <c r="A13242" s="733">
        <v>44846</v>
      </c>
      <c r="B13242" s="40" t="s">
        <v>37</v>
      </c>
      <c r="C13242" s="75" t="s">
        <v>3144</v>
      </c>
      <c r="D13242" s="789" t="s">
        <v>7505</v>
      </c>
      <c r="E13242" s="703">
        <v>4000</v>
      </c>
      <c r="F13242" s="57"/>
      <c r="G13242" s="57">
        <f t="shared" si="212"/>
        <v>-4000</v>
      </c>
      <c r="H13242" s="704" t="s">
        <v>8389</v>
      </c>
    </row>
    <row r="13243" spans="1:8" ht="15" x14ac:dyDescent="0.2">
      <c r="A13243" s="733">
        <v>44846</v>
      </c>
      <c r="B13243" s="40" t="s">
        <v>4552</v>
      </c>
      <c r="C13243" s="75" t="s">
        <v>3144</v>
      </c>
      <c r="D13243" s="789" t="s">
        <v>7505</v>
      </c>
      <c r="E13243" s="703">
        <v>2000</v>
      </c>
      <c r="F13243" s="57"/>
      <c r="G13243" s="57">
        <f t="shared" si="212"/>
        <v>-2000</v>
      </c>
      <c r="H13243" s="704" t="s">
        <v>8389</v>
      </c>
    </row>
    <row r="13244" spans="1:8" ht="15" customHeight="1" x14ac:dyDescent="0.2">
      <c r="A13244" s="733">
        <v>44846</v>
      </c>
      <c r="B13244" s="40" t="s">
        <v>7919</v>
      </c>
      <c r="C13244" s="75" t="s">
        <v>8186</v>
      </c>
      <c r="D13244" s="789" t="s">
        <v>8479</v>
      </c>
      <c r="E13244" s="703">
        <v>50000</v>
      </c>
      <c r="F13244" s="57"/>
      <c r="G13244" s="57">
        <f t="shared" si="212"/>
        <v>-50000</v>
      </c>
      <c r="H13244" s="704" t="s">
        <v>8389</v>
      </c>
    </row>
    <row r="13245" spans="1:8" ht="15" x14ac:dyDescent="0.2">
      <c r="A13245" s="733">
        <v>44846</v>
      </c>
      <c r="B13245" s="40" t="s">
        <v>16</v>
      </c>
      <c r="C13245" s="75" t="s">
        <v>103</v>
      </c>
      <c r="D13245" s="789" t="s">
        <v>8489</v>
      </c>
      <c r="E13245" s="703">
        <v>2625</v>
      </c>
      <c r="F13245" s="57"/>
      <c r="G13245" s="57">
        <f t="shared" si="212"/>
        <v>-2625</v>
      </c>
      <c r="H13245" s="704" t="s">
        <v>8389</v>
      </c>
    </row>
    <row r="13246" spans="1:8" ht="15" x14ac:dyDescent="0.2">
      <c r="A13246" s="733">
        <v>44846</v>
      </c>
      <c r="B13246" s="40" t="s">
        <v>7919</v>
      </c>
      <c r="C13246" s="75" t="s">
        <v>391</v>
      </c>
      <c r="D13246" s="789" t="s">
        <v>8510</v>
      </c>
      <c r="E13246" s="703">
        <v>1000</v>
      </c>
      <c r="F13246" s="57"/>
      <c r="G13246" s="57">
        <f t="shared" si="212"/>
        <v>-1000</v>
      </c>
      <c r="H13246" s="704" t="s">
        <v>8389</v>
      </c>
    </row>
    <row r="13247" spans="1:8" ht="15" x14ac:dyDescent="0.2">
      <c r="A13247" s="733">
        <v>44847</v>
      </c>
      <c r="B13247" s="40" t="s">
        <v>16</v>
      </c>
      <c r="C13247" s="75" t="s">
        <v>3363</v>
      </c>
      <c r="D13247" s="789"/>
      <c r="E13247" s="703">
        <v>5210</v>
      </c>
      <c r="F13247" s="57"/>
      <c r="G13247" s="57">
        <f t="shared" si="212"/>
        <v>-5210</v>
      </c>
      <c r="H13247" s="704" t="s">
        <v>8389</v>
      </c>
    </row>
    <row r="13248" spans="1:8" ht="15" x14ac:dyDescent="0.2">
      <c r="A13248" s="733">
        <v>44847</v>
      </c>
      <c r="B13248" s="40" t="s">
        <v>7919</v>
      </c>
      <c r="C13248" s="75" t="s">
        <v>8035</v>
      </c>
      <c r="D13248" s="789" t="s">
        <v>8480</v>
      </c>
      <c r="E13248" s="703">
        <v>50000</v>
      </c>
      <c r="F13248" s="57"/>
      <c r="G13248" s="57">
        <f t="shared" si="212"/>
        <v>-50000</v>
      </c>
      <c r="H13248" s="704" t="s">
        <v>8389</v>
      </c>
    </row>
    <row r="13249" spans="1:8" ht="15" x14ac:dyDescent="0.2">
      <c r="A13249" s="733">
        <v>44847</v>
      </c>
      <c r="B13249" s="40" t="s">
        <v>25</v>
      </c>
      <c r="C13249" s="75" t="s">
        <v>8148</v>
      </c>
      <c r="D13249" s="789" t="s">
        <v>8490</v>
      </c>
      <c r="E13249" s="703">
        <v>6010</v>
      </c>
      <c r="F13249" s="57"/>
      <c r="G13249" s="57">
        <f t="shared" si="212"/>
        <v>-6010</v>
      </c>
      <c r="H13249" s="704" t="s">
        <v>8389</v>
      </c>
    </row>
    <row r="13250" spans="1:8" ht="15" x14ac:dyDescent="0.2">
      <c r="A13250" s="733">
        <v>44847</v>
      </c>
      <c r="B13250" s="40" t="s">
        <v>16</v>
      </c>
      <c r="C13250" s="75" t="s">
        <v>8148</v>
      </c>
      <c r="D13250" s="789" t="s">
        <v>8490</v>
      </c>
      <c r="E13250" s="703">
        <v>2370</v>
      </c>
      <c r="F13250" s="57"/>
      <c r="G13250" s="57">
        <f t="shared" si="212"/>
        <v>-2370</v>
      </c>
      <c r="H13250" s="704" t="s">
        <v>8389</v>
      </c>
    </row>
    <row r="13251" spans="1:8" ht="15" x14ac:dyDescent="0.2">
      <c r="A13251" s="733">
        <v>44847</v>
      </c>
      <c r="B13251" s="40" t="s">
        <v>16</v>
      </c>
      <c r="C13251" s="75" t="s">
        <v>6052</v>
      </c>
      <c r="D13251" s="789" t="s">
        <v>8481</v>
      </c>
      <c r="E13251" s="703">
        <v>6500</v>
      </c>
      <c r="F13251" s="57"/>
      <c r="G13251" s="57">
        <f t="shared" si="212"/>
        <v>-6500</v>
      </c>
      <c r="H13251" s="704" t="s">
        <v>8389</v>
      </c>
    </row>
    <row r="13252" spans="1:8" ht="15" x14ac:dyDescent="0.2">
      <c r="A13252" s="733">
        <v>44847</v>
      </c>
      <c r="B13252" s="40" t="s">
        <v>7919</v>
      </c>
      <c r="C13252" s="75" t="s">
        <v>3144</v>
      </c>
      <c r="D13252" s="789" t="s">
        <v>8195</v>
      </c>
      <c r="E13252" s="703">
        <v>44000</v>
      </c>
      <c r="F13252" s="57"/>
      <c r="G13252" s="57">
        <f t="shared" si="212"/>
        <v>-44000</v>
      </c>
      <c r="H13252" s="704" t="s">
        <v>8389</v>
      </c>
    </row>
    <row r="13253" spans="1:8" ht="15" x14ac:dyDescent="0.2">
      <c r="A13253" s="733">
        <v>44847</v>
      </c>
      <c r="B13253" s="40" t="s">
        <v>7919</v>
      </c>
      <c r="C13253" s="75" t="s">
        <v>8230</v>
      </c>
      <c r="D13253" s="789"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89" t="s">
        <v>8488</v>
      </c>
      <c r="E13254" s="703">
        <v>16100</v>
      </c>
      <c r="F13254" s="57"/>
      <c r="G13254" s="57">
        <f t="shared" si="213"/>
        <v>-16100</v>
      </c>
      <c r="H13254" s="704" t="s">
        <v>8389</v>
      </c>
    </row>
    <row r="13255" spans="1:8" ht="15" x14ac:dyDescent="0.2">
      <c r="A13255" s="733">
        <v>44848</v>
      </c>
      <c r="B13255" s="40" t="s">
        <v>16</v>
      </c>
      <c r="C13255" s="75" t="s">
        <v>103</v>
      </c>
      <c r="D13255" s="789" t="s">
        <v>8491</v>
      </c>
      <c r="E13255" s="703">
        <v>800</v>
      </c>
      <c r="F13255" s="57"/>
      <c r="G13255" s="57">
        <f t="shared" si="213"/>
        <v>-800</v>
      </c>
      <c r="H13255" s="704" t="s">
        <v>8389</v>
      </c>
    </row>
    <row r="13256" spans="1:8" ht="15" x14ac:dyDescent="0.2">
      <c r="A13256" s="733">
        <v>44848</v>
      </c>
      <c r="B13256" s="40" t="s">
        <v>7919</v>
      </c>
      <c r="C13256" s="75" t="s">
        <v>285</v>
      </c>
      <c r="D13256" s="789" t="s">
        <v>8482</v>
      </c>
      <c r="E13256" s="703">
        <v>700</v>
      </c>
      <c r="F13256" s="57"/>
      <c r="G13256" s="57">
        <f t="shared" si="213"/>
        <v>-700</v>
      </c>
      <c r="H13256" s="704" t="s">
        <v>8389</v>
      </c>
    </row>
    <row r="13257" spans="1:8" ht="15" x14ac:dyDescent="0.2">
      <c r="A13257" s="733">
        <v>44848</v>
      </c>
      <c r="B13257" s="40" t="s">
        <v>6951</v>
      </c>
      <c r="C13257" s="75" t="s">
        <v>391</v>
      </c>
      <c r="D13257" s="789" t="s">
        <v>8483</v>
      </c>
      <c r="E13257" s="703">
        <v>5000</v>
      </c>
      <c r="F13257" s="57"/>
      <c r="G13257" s="57">
        <f t="shared" si="213"/>
        <v>-5000</v>
      </c>
      <c r="H13257" s="704" t="s">
        <v>8389</v>
      </c>
    </row>
    <row r="13258" spans="1:8" ht="15" customHeight="1" x14ac:dyDescent="0.2">
      <c r="A13258" s="733">
        <v>44848</v>
      </c>
      <c r="B13258" s="40" t="s">
        <v>7919</v>
      </c>
      <c r="C13258" s="75" t="s">
        <v>6965</v>
      </c>
      <c r="D13258" s="789" t="s">
        <v>8484</v>
      </c>
      <c r="E13258" s="703">
        <v>7000</v>
      </c>
      <c r="F13258" s="57"/>
      <c r="G13258" s="57">
        <f t="shared" si="213"/>
        <v>-7000</v>
      </c>
      <c r="H13258" s="704" t="s">
        <v>8389</v>
      </c>
    </row>
    <row r="13259" spans="1:8" ht="15" customHeight="1" x14ac:dyDescent="0.2">
      <c r="A13259" s="733">
        <v>44848</v>
      </c>
      <c r="B13259" s="40" t="s">
        <v>3945</v>
      </c>
      <c r="C13259" s="75" t="s">
        <v>7775</v>
      </c>
      <c r="D13259" s="789" t="s">
        <v>8485</v>
      </c>
      <c r="E13259" s="703">
        <v>5000</v>
      </c>
      <c r="F13259" s="57"/>
      <c r="G13259" s="57">
        <f t="shared" si="213"/>
        <v>-5000</v>
      </c>
      <c r="H13259" s="704" t="s">
        <v>8389</v>
      </c>
    </row>
    <row r="13260" spans="1:8" ht="15" customHeight="1" x14ac:dyDescent="0.2">
      <c r="A13260" s="733">
        <v>44848</v>
      </c>
      <c r="B13260" s="40" t="s">
        <v>8041</v>
      </c>
      <c r="C13260" s="75" t="s">
        <v>4875</v>
      </c>
      <c r="D13260" s="789" t="s">
        <v>8373</v>
      </c>
      <c r="E13260" s="703">
        <v>4500</v>
      </c>
      <c r="F13260" s="57"/>
      <c r="G13260" s="57">
        <f t="shared" si="213"/>
        <v>-4500</v>
      </c>
      <c r="H13260" s="704" t="s">
        <v>8389</v>
      </c>
    </row>
    <row r="13261" spans="1:8" ht="15" x14ac:dyDescent="0.2">
      <c r="A13261" s="733">
        <v>44849</v>
      </c>
      <c r="B13261" s="40" t="s">
        <v>7919</v>
      </c>
      <c r="C13261" s="75" t="s">
        <v>3144</v>
      </c>
      <c r="D13261" s="789" t="s">
        <v>8486</v>
      </c>
      <c r="E13261" s="703">
        <v>60300</v>
      </c>
      <c r="F13261" s="57"/>
      <c r="G13261" s="57">
        <f t="shared" si="213"/>
        <v>-60300</v>
      </c>
      <c r="H13261" s="704" t="s">
        <v>8389</v>
      </c>
    </row>
    <row r="13262" spans="1:8" ht="15" x14ac:dyDescent="0.2">
      <c r="A13262" s="733">
        <v>44849</v>
      </c>
      <c r="B13262" s="40" t="s">
        <v>16</v>
      </c>
      <c r="C13262" s="75" t="s">
        <v>103</v>
      </c>
      <c r="D13262" s="789" t="s">
        <v>8489</v>
      </c>
      <c r="E13262" s="703">
        <v>5855</v>
      </c>
      <c r="F13262" s="57"/>
      <c r="G13262" s="57">
        <f t="shared" si="213"/>
        <v>-5855</v>
      </c>
      <c r="H13262" s="704" t="s">
        <v>8389</v>
      </c>
    </row>
    <row r="13263" spans="1:8" ht="15" x14ac:dyDescent="0.2">
      <c r="A13263" s="733">
        <v>44849</v>
      </c>
      <c r="B13263" s="40" t="s">
        <v>25</v>
      </c>
      <c r="C13263" s="75" t="s">
        <v>391</v>
      </c>
      <c r="D13263" s="789" t="s">
        <v>8493</v>
      </c>
      <c r="E13263" s="703">
        <v>4000</v>
      </c>
      <c r="F13263" s="57"/>
      <c r="G13263" s="57">
        <f t="shared" si="213"/>
        <v>-4000</v>
      </c>
      <c r="H13263" s="704" t="s">
        <v>8389</v>
      </c>
    </row>
    <row r="13264" spans="1:8" ht="15" x14ac:dyDescent="0.2">
      <c r="A13264" s="733">
        <v>44849</v>
      </c>
      <c r="B13264" s="40" t="s">
        <v>7919</v>
      </c>
      <c r="C13264" s="75" t="s">
        <v>285</v>
      </c>
      <c r="D13264" s="789" t="s">
        <v>8494</v>
      </c>
      <c r="E13264" s="703">
        <v>400</v>
      </c>
      <c r="F13264" s="57"/>
      <c r="G13264" s="57">
        <f t="shared" si="213"/>
        <v>-400</v>
      </c>
      <c r="H13264" s="704" t="s">
        <v>8389</v>
      </c>
    </row>
    <row r="13265" spans="1:8" ht="15" x14ac:dyDescent="0.2">
      <c r="A13265" s="733">
        <v>44849</v>
      </c>
      <c r="B13265" s="40" t="s">
        <v>8336</v>
      </c>
      <c r="C13265" s="75" t="s">
        <v>789</v>
      </c>
      <c r="D13265" s="789"/>
      <c r="E13265" s="703">
        <v>320</v>
      </c>
      <c r="F13265" s="57"/>
      <c r="G13265" s="57">
        <f t="shared" si="213"/>
        <v>-320</v>
      </c>
      <c r="H13265" s="704" t="s">
        <v>8389</v>
      </c>
    </row>
    <row r="13266" spans="1:8" ht="15" x14ac:dyDescent="0.2">
      <c r="A13266" s="733">
        <v>44849</v>
      </c>
      <c r="B13266" s="40" t="s">
        <v>7919</v>
      </c>
      <c r="C13266" s="75" t="s">
        <v>789</v>
      </c>
      <c r="D13266" s="789"/>
      <c r="E13266" s="703">
        <v>340</v>
      </c>
      <c r="F13266" s="57"/>
      <c r="G13266" s="57">
        <f t="shared" si="213"/>
        <v>-340</v>
      </c>
      <c r="H13266" s="704" t="s">
        <v>8389</v>
      </c>
    </row>
    <row r="13267" spans="1:8" ht="15" x14ac:dyDescent="0.2">
      <c r="A13267" s="733">
        <v>44849</v>
      </c>
      <c r="B13267" s="40" t="s">
        <v>8336</v>
      </c>
      <c r="C13267" s="75" t="s">
        <v>789</v>
      </c>
      <c r="D13267" s="789"/>
      <c r="E13267" s="703">
        <v>340</v>
      </c>
      <c r="F13267" s="57"/>
      <c r="G13267" s="57">
        <f t="shared" si="213"/>
        <v>-340</v>
      </c>
      <c r="H13267" s="704" t="s">
        <v>8389</v>
      </c>
    </row>
    <row r="13268" spans="1:8" ht="15" x14ac:dyDescent="0.2">
      <c r="A13268" s="733">
        <v>44849</v>
      </c>
      <c r="B13268" s="40" t="s">
        <v>8336</v>
      </c>
      <c r="C13268" s="75" t="s">
        <v>789</v>
      </c>
      <c r="D13268" s="789"/>
      <c r="E13268" s="703">
        <v>1310</v>
      </c>
      <c r="F13268" s="57"/>
      <c r="G13268" s="57">
        <f t="shared" si="213"/>
        <v>-1310</v>
      </c>
      <c r="H13268" s="704" t="s">
        <v>8389</v>
      </c>
    </row>
    <row r="13269" spans="1:8" ht="15" x14ac:dyDescent="0.2">
      <c r="A13269" s="733">
        <v>44849</v>
      </c>
      <c r="B13269" s="40" t="s">
        <v>8336</v>
      </c>
      <c r="C13269" s="75" t="s">
        <v>789</v>
      </c>
      <c r="D13269" s="789"/>
      <c r="E13269" s="703">
        <v>200</v>
      </c>
      <c r="F13269" s="57"/>
      <c r="G13269" s="57">
        <f t="shared" si="213"/>
        <v>-200</v>
      </c>
      <c r="H13269" s="704" t="s">
        <v>8389</v>
      </c>
    </row>
    <row r="13270" spans="1:8" ht="15" x14ac:dyDescent="0.2">
      <c r="A13270" s="733">
        <v>44849</v>
      </c>
      <c r="B13270" s="40" t="s">
        <v>7110</v>
      </c>
      <c r="C13270" s="75" t="s">
        <v>789</v>
      </c>
      <c r="D13270" s="789"/>
      <c r="E13270" s="703">
        <v>600</v>
      </c>
      <c r="F13270" s="57"/>
      <c r="G13270" s="57">
        <f t="shared" si="213"/>
        <v>-600</v>
      </c>
      <c r="H13270" s="704" t="s">
        <v>8389</v>
      </c>
    </row>
    <row r="13271" spans="1:8" ht="15" x14ac:dyDescent="0.2">
      <c r="A13271" s="733">
        <v>44849</v>
      </c>
      <c r="B13271" s="40" t="s">
        <v>6503</v>
      </c>
      <c r="C13271" s="75" t="s">
        <v>789</v>
      </c>
      <c r="D13271" s="789" t="s">
        <v>8496</v>
      </c>
      <c r="E13271" s="703">
        <v>2000</v>
      </c>
      <c r="F13271" s="57"/>
      <c r="G13271" s="57">
        <f t="shared" si="213"/>
        <v>-2000</v>
      </c>
      <c r="H13271" s="704" t="s">
        <v>8389</v>
      </c>
    </row>
    <row r="13272" spans="1:8" ht="15" x14ac:dyDescent="0.2">
      <c r="A13272" s="733">
        <v>44849</v>
      </c>
      <c r="B13272" s="40" t="s">
        <v>8041</v>
      </c>
      <c r="C13272" s="75" t="s">
        <v>5740</v>
      </c>
      <c r="D13272" s="789" t="s">
        <v>7932</v>
      </c>
      <c r="E13272" s="703">
        <v>500</v>
      </c>
      <c r="F13272" s="57"/>
      <c r="G13272" s="57">
        <f t="shared" si="213"/>
        <v>-500</v>
      </c>
      <c r="H13272" s="704" t="s">
        <v>8389</v>
      </c>
    </row>
    <row r="13273" spans="1:8" ht="15" x14ac:dyDescent="0.2">
      <c r="A13273" s="733">
        <v>44851</v>
      </c>
      <c r="B13273" s="40" t="s">
        <v>2932</v>
      </c>
      <c r="C13273" s="75" t="s">
        <v>3144</v>
      </c>
      <c r="D13273" s="789" t="s">
        <v>6343</v>
      </c>
      <c r="E13273" s="703">
        <v>8870</v>
      </c>
      <c r="F13273" s="57"/>
      <c r="G13273" s="57">
        <f t="shared" si="213"/>
        <v>-8870</v>
      </c>
      <c r="H13273" s="704" t="s">
        <v>8389</v>
      </c>
    </row>
    <row r="13274" spans="1:8" ht="15" x14ac:dyDescent="0.2">
      <c r="A13274" s="733">
        <v>44851</v>
      </c>
      <c r="B13274" s="40" t="s">
        <v>2932</v>
      </c>
      <c r="C13274" s="75" t="s">
        <v>3144</v>
      </c>
      <c r="D13274" s="789" t="s">
        <v>6343</v>
      </c>
      <c r="E13274" s="703">
        <v>8540</v>
      </c>
      <c r="F13274" s="57"/>
      <c r="G13274" s="57">
        <f t="shared" si="213"/>
        <v>-8540</v>
      </c>
      <c r="H13274" s="704" t="s">
        <v>8389</v>
      </c>
    </row>
    <row r="13275" spans="1:8" ht="15" x14ac:dyDescent="0.2">
      <c r="A13275" s="733">
        <v>44851</v>
      </c>
      <c r="B13275" s="40" t="s">
        <v>2932</v>
      </c>
      <c r="C13275" s="75" t="s">
        <v>3144</v>
      </c>
      <c r="D13275" s="789" t="s">
        <v>8487</v>
      </c>
      <c r="E13275" s="703">
        <v>7400</v>
      </c>
      <c r="F13275" s="57"/>
      <c r="G13275" s="57">
        <f t="shared" si="213"/>
        <v>-7400</v>
      </c>
      <c r="H13275" s="704" t="s">
        <v>8389</v>
      </c>
    </row>
    <row r="13276" spans="1:8" ht="15" x14ac:dyDescent="0.2">
      <c r="A13276" s="733">
        <v>44852</v>
      </c>
      <c r="B13276" s="40" t="s">
        <v>8041</v>
      </c>
      <c r="C13276" s="75" t="s">
        <v>5740</v>
      </c>
      <c r="D13276" s="789" t="s">
        <v>8495</v>
      </c>
      <c r="E13276" s="703">
        <v>500</v>
      </c>
      <c r="F13276" s="57"/>
      <c r="G13276" s="57">
        <f t="shared" si="213"/>
        <v>-500</v>
      </c>
      <c r="H13276" s="704" t="s">
        <v>8389</v>
      </c>
    </row>
    <row r="13277" spans="1:8" ht="15" x14ac:dyDescent="0.2">
      <c r="A13277" s="733">
        <v>44852</v>
      </c>
      <c r="B13277" s="40" t="s">
        <v>7919</v>
      </c>
      <c r="C13277" s="75" t="s">
        <v>3144</v>
      </c>
      <c r="D13277" s="789" t="s">
        <v>4308</v>
      </c>
      <c r="E13277" s="703">
        <v>4080</v>
      </c>
      <c r="F13277" s="57"/>
      <c r="G13277" s="57">
        <f t="shared" si="213"/>
        <v>-4080</v>
      </c>
      <c r="H13277" s="704" t="s">
        <v>8389</v>
      </c>
    </row>
    <row r="13278" spans="1:8" ht="15" x14ac:dyDescent="0.2">
      <c r="A13278" s="733">
        <v>44852</v>
      </c>
      <c r="B13278" s="40" t="s">
        <v>16</v>
      </c>
      <c r="C13278" s="75" t="s">
        <v>3842</v>
      </c>
      <c r="D13278" s="789" t="s">
        <v>8489</v>
      </c>
      <c r="E13278" s="703">
        <v>4655</v>
      </c>
      <c r="F13278" s="57"/>
      <c r="G13278" s="57">
        <f t="shared" si="213"/>
        <v>-4655</v>
      </c>
      <c r="H13278" s="704" t="s">
        <v>8389</v>
      </c>
    </row>
    <row r="13279" spans="1:8" ht="15" x14ac:dyDescent="0.2">
      <c r="A13279" s="733">
        <v>44852</v>
      </c>
      <c r="B13279" s="40" t="s">
        <v>7919</v>
      </c>
      <c r="C13279" s="75" t="s">
        <v>391</v>
      </c>
      <c r="D13279" s="789" t="s">
        <v>8510</v>
      </c>
      <c r="E13279" s="703">
        <v>1000</v>
      </c>
      <c r="F13279" s="57"/>
      <c r="G13279" s="57">
        <f t="shared" si="213"/>
        <v>-1000</v>
      </c>
      <c r="H13279" s="704" t="s">
        <v>8389</v>
      </c>
    </row>
    <row r="13280" spans="1:8" ht="15" x14ac:dyDescent="0.2">
      <c r="A13280" s="733">
        <v>44852</v>
      </c>
      <c r="B13280" s="40" t="s">
        <v>8041</v>
      </c>
      <c r="C13280" s="75" t="s">
        <v>391</v>
      </c>
      <c r="D13280" s="789" t="s">
        <v>8510</v>
      </c>
      <c r="E13280" s="703">
        <v>1000</v>
      </c>
      <c r="F13280" s="57"/>
      <c r="G13280" s="57">
        <f t="shared" si="213"/>
        <v>-1000</v>
      </c>
      <c r="H13280" s="704" t="s">
        <v>8389</v>
      </c>
    </row>
    <row r="13281" spans="1:8" ht="15" x14ac:dyDescent="0.2">
      <c r="A13281" s="733">
        <v>44852</v>
      </c>
      <c r="B13281" s="40" t="s">
        <v>2932</v>
      </c>
      <c r="C13281" s="75" t="s">
        <v>4875</v>
      </c>
      <c r="D13281" s="789" t="s">
        <v>8497</v>
      </c>
      <c r="E13281" s="703">
        <v>9900</v>
      </c>
      <c r="F13281" s="57"/>
      <c r="G13281" s="57">
        <f t="shared" si="213"/>
        <v>-9900</v>
      </c>
      <c r="H13281" s="704" t="s">
        <v>8389</v>
      </c>
    </row>
    <row r="13282" spans="1:8" ht="15" x14ac:dyDescent="0.2">
      <c r="A13282" s="733">
        <v>44852</v>
      </c>
      <c r="B13282" s="40" t="s">
        <v>7110</v>
      </c>
      <c r="C13282" s="75" t="s">
        <v>3144</v>
      </c>
      <c r="D13282" s="789" t="s">
        <v>8498</v>
      </c>
      <c r="E13282" s="703">
        <v>109000</v>
      </c>
      <c r="F13282" s="57"/>
      <c r="G13282" s="57">
        <f t="shared" si="213"/>
        <v>-109000</v>
      </c>
      <c r="H13282" s="704" t="s">
        <v>8389</v>
      </c>
    </row>
    <row r="13283" spans="1:8" ht="15" x14ac:dyDescent="0.2">
      <c r="A13283" s="733">
        <v>44853</v>
      </c>
      <c r="B13283" s="40" t="s">
        <v>8336</v>
      </c>
      <c r="C13283" s="75" t="s">
        <v>8499</v>
      </c>
      <c r="D13283" s="789" t="s">
        <v>8252</v>
      </c>
      <c r="E13283" s="703">
        <v>50000</v>
      </c>
      <c r="F13283" s="57"/>
      <c r="G13283" s="57">
        <f t="shared" si="213"/>
        <v>-50000</v>
      </c>
      <c r="H13283" s="704" t="s">
        <v>8389</v>
      </c>
    </row>
    <row r="13284" spans="1:8" ht="15" x14ac:dyDescent="0.2">
      <c r="A13284" s="733">
        <v>44853</v>
      </c>
      <c r="B13284" s="40" t="s">
        <v>7110</v>
      </c>
      <c r="C13284" s="75" t="s">
        <v>8080</v>
      </c>
      <c r="D13284" s="789" t="s">
        <v>8509</v>
      </c>
      <c r="E13284" s="703">
        <v>5000</v>
      </c>
      <c r="F13284" s="57"/>
      <c r="G13284" s="57">
        <f t="shared" si="213"/>
        <v>-5000</v>
      </c>
      <c r="H13284" s="704" t="s">
        <v>8389</v>
      </c>
    </row>
    <row r="13285" spans="1:8" ht="15" x14ac:dyDescent="0.2">
      <c r="A13285" s="733">
        <v>44853</v>
      </c>
      <c r="B13285" s="40" t="s">
        <v>37</v>
      </c>
      <c r="C13285" s="75" t="s">
        <v>285</v>
      </c>
      <c r="D13285" s="789" t="s">
        <v>5383</v>
      </c>
      <c r="E13285" s="703">
        <v>2000</v>
      </c>
      <c r="F13285" s="57"/>
      <c r="G13285" s="57">
        <f t="shared" si="213"/>
        <v>-2000</v>
      </c>
      <c r="H13285" s="704" t="s">
        <v>8389</v>
      </c>
    </row>
    <row r="13286" spans="1:8" ht="15" x14ac:dyDescent="0.2">
      <c r="A13286" s="733">
        <v>44853</v>
      </c>
      <c r="B13286" s="40" t="s">
        <v>2932</v>
      </c>
      <c r="C13286" s="75" t="s">
        <v>285</v>
      </c>
      <c r="D13286" s="789" t="s">
        <v>5383</v>
      </c>
      <c r="E13286" s="703">
        <v>3000</v>
      </c>
      <c r="F13286" s="57"/>
      <c r="G13286" s="57">
        <f t="shared" si="213"/>
        <v>-3000</v>
      </c>
      <c r="H13286" s="704" t="s">
        <v>8389</v>
      </c>
    </row>
    <row r="13287" spans="1:8" ht="15" x14ac:dyDescent="0.2">
      <c r="A13287" s="733">
        <v>44853</v>
      </c>
      <c r="B13287" s="40" t="s">
        <v>7919</v>
      </c>
      <c r="C13287" s="75" t="s">
        <v>285</v>
      </c>
      <c r="D13287" s="789" t="s">
        <v>5383</v>
      </c>
      <c r="E13287" s="703">
        <v>2000</v>
      </c>
      <c r="F13287" s="57"/>
      <c r="G13287" s="57">
        <f t="shared" si="213"/>
        <v>-2000</v>
      </c>
      <c r="H13287" s="704" t="s">
        <v>8389</v>
      </c>
    </row>
    <row r="13288" spans="1:8" ht="15" x14ac:dyDescent="0.2">
      <c r="A13288" s="733">
        <v>44853</v>
      </c>
      <c r="B13288" s="40" t="s">
        <v>8041</v>
      </c>
      <c r="C13288" s="549" t="s">
        <v>3144</v>
      </c>
      <c r="D13288" s="902" t="s">
        <v>8500</v>
      </c>
      <c r="E13288" s="705">
        <v>4000</v>
      </c>
      <c r="F13288" s="57"/>
      <c r="G13288" s="57">
        <f t="shared" si="213"/>
        <v>-4000</v>
      </c>
      <c r="H13288" s="704" t="s">
        <v>8389</v>
      </c>
    </row>
    <row r="13289" spans="1:8" ht="15" x14ac:dyDescent="0.2">
      <c r="A13289" s="733">
        <v>44853</v>
      </c>
      <c r="B13289" s="40" t="s">
        <v>7919</v>
      </c>
      <c r="C13289" s="549" t="s">
        <v>3144</v>
      </c>
      <c r="D13289" s="902" t="s">
        <v>8500</v>
      </c>
      <c r="E13289" s="705">
        <v>4000</v>
      </c>
      <c r="F13289" s="57"/>
      <c r="G13289" s="57">
        <f t="shared" si="213"/>
        <v>-4000</v>
      </c>
      <c r="H13289" s="704" t="s">
        <v>8389</v>
      </c>
    </row>
    <row r="13290" spans="1:8" ht="15" customHeight="1" x14ac:dyDescent="0.2">
      <c r="A13290" s="733">
        <v>44853</v>
      </c>
      <c r="B13290" s="40" t="s">
        <v>6503</v>
      </c>
      <c r="C13290" s="549" t="s">
        <v>3144</v>
      </c>
      <c r="D13290" s="902" t="s">
        <v>8500</v>
      </c>
      <c r="E13290" s="705">
        <v>4000</v>
      </c>
      <c r="F13290" s="57"/>
      <c r="G13290" s="57">
        <f t="shared" si="213"/>
        <v>-4000</v>
      </c>
      <c r="H13290" s="704" t="s">
        <v>8389</v>
      </c>
    </row>
    <row r="13291" spans="1:8" ht="15" x14ac:dyDescent="0.2">
      <c r="A13291" s="733">
        <v>44853</v>
      </c>
      <c r="B13291" s="40" t="s">
        <v>8336</v>
      </c>
      <c r="C13291" s="549" t="s">
        <v>3144</v>
      </c>
      <c r="D13291" s="902" t="s">
        <v>8500</v>
      </c>
      <c r="E13291" s="705">
        <v>4000</v>
      </c>
      <c r="F13291" s="57"/>
      <c r="G13291" s="57">
        <f t="shared" si="213"/>
        <v>-4000</v>
      </c>
      <c r="H13291" s="704" t="s">
        <v>8389</v>
      </c>
    </row>
    <row r="13292" spans="1:8" ht="15" x14ac:dyDescent="0.2">
      <c r="A13292" s="733">
        <v>44853</v>
      </c>
      <c r="B13292" s="40" t="s">
        <v>7919</v>
      </c>
      <c r="C13292" s="75" t="s">
        <v>391</v>
      </c>
      <c r="D13292" s="789" t="s">
        <v>8501</v>
      </c>
      <c r="E13292" s="703">
        <v>780</v>
      </c>
      <c r="F13292" s="57"/>
      <c r="G13292" s="57">
        <f t="shared" si="213"/>
        <v>-780</v>
      </c>
      <c r="H13292" s="704" t="s">
        <v>8389</v>
      </c>
    </row>
    <row r="13293" spans="1:8" ht="15" x14ac:dyDescent="0.2">
      <c r="A13293" s="733">
        <v>44853</v>
      </c>
      <c r="B13293" s="40" t="s">
        <v>7919</v>
      </c>
      <c r="C13293" s="75" t="s">
        <v>3144</v>
      </c>
      <c r="D13293" s="789" t="s">
        <v>8502</v>
      </c>
      <c r="E13293" s="703">
        <v>16000</v>
      </c>
      <c r="F13293" s="57"/>
      <c r="G13293" s="57">
        <f t="shared" si="213"/>
        <v>-16000</v>
      </c>
      <c r="H13293" s="704" t="s">
        <v>8389</v>
      </c>
    </row>
    <row r="13294" spans="1:8" ht="15" x14ac:dyDescent="0.2">
      <c r="A13294" s="733">
        <v>44854</v>
      </c>
      <c r="B13294" s="40" t="s">
        <v>7919</v>
      </c>
      <c r="C13294" s="75" t="s">
        <v>8186</v>
      </c>
      <c r="D13294" s="789" t="s">
        <v>7541</v>
      </c>
      <c r="E13294" s="703">
        <v>50000</v>
      </c>
      <c r="F13294" s="57"/>
      <c r="G13294" s="57">
        <f t="shared" si="213"/>
        <v>-50000</v>
      </c>
      <c r="H13294" s="704" t="s">
        <v>8389</v>
      </c>
    </row>
    <row r="13295" spans="1:8" ht="15" x14ac:dyDescent="0.2">
      <c r="A13295" s="733">
        <v>44854</v>
      </c>
      <c r="B13295" s="40" t="s">
        <v>8041</v>
      </c>
      <c r="C13295" s="75" t="s">
        <v>5740</v>
      </c>
      <c r="D13295" s="789" t="s">
        <v>369</v>
      </c>
      <c r="E13295" s="703">
        <v>500</v>
      </c>
      <c r="F13295" s="57"/>
      <c r="G13295" s="57">
        <f t="shared" si="213"/>
        <v>-500</v>
      </c>
      <c r="H13295" s="704" t="s">
        <v>8389</v>
      </c>
    </row>
    <row r="13296" spans="1:8" ht="15" x14ac:dyDescent="0.2">
      <c r="A13296" s="733">
        <v>44854</v>
      </c>
      <c r="B13296" s="40" t="s">
        <v>25</v>
      </c>
      <c r="C13296" s="75" t="s">
        <v>4064</v>
      </c>
      <c r="D13296" s="789" t="s">
        <v>8511</v>
      </c>
      <c r="E13296" s="703">
        <v>3000</v>
      </c>
      <c r="F13296" s="57"/>
      <c r="G13296" s="57">
        <f t="shared" si="213"/>
        <v>-3000</v>
      </c>
      <c r="H13296" s="704" t="s">
        <v>8389</v>
      </c>
    </row>
    <row r="13297" spans="1:8" ht="15" customHeight="1" x14ac:dyDescent="0.2">
      <c r="A13297" s="733">
        <v>44854</v>
      </c>
      <c r="B13297" s="40" t="s">
        <v>25</v>
      </c>
      <c r="C13297" s="75" t="s">
        <v>4064</v>
      </c>
      <c r="D13297" s="789" t="s">
        <v>8512</v>
      </c>
      <c r="E13297" s="703">
        <v>700</v>
      </c>
      <c r="F13297" s="57"/>
      <c r="G13297" s="57">
        <f t="shared" si="213"/>
        <v>-700</v>
      </c>
      <c r="H13297" s="704" t="s">
        <v>8389</v>
      </c>
    </row>
    <row r="13298" spans="1:8" ht="15" customHeight="1" x14ac:dyDescent="0.2">
      <c r="A13298" s="733">
        <v>44854</v>
      </c>
      <c r="B13298" s="40" t="s">
        <v>8075</v>
      </c>
      <c r="C13298" s="75" t="s">
        <v>5740</v>
      </c>
      <c r="D13298" s="789" t="s">
        <v>8513</v>
      </c>
      <c r="E13298" s="703">
        <v>500</v>
      </c>
      <c r="F13298" s="57"/>
      <c r="G13298" s="57">
        <f t="shared" si="213"/>
        <v>-500</v>
      </c>
      <c r="H13298" s="704" t="s">
        <v>8389</v>
      </c>
    </row>
    <row r="13299" spans="1:8" ht="15" customHeight="1" x14ac:dyDescent="0.2">
      <c r="A13299" s="733">
        <v>44854</v>
      </c>
      <c r="B13299" s="40" t="s">
        <v>8041</v>
      </c>
      <c r="C13299" s="75" t="s">
        <v>5740</v>
      </c>
      <c r="D13299" s="789" t="s">
        <v>369</v>
      </c>
      <c r="E13299" s="703">
        <v>1500</v>
      </c>
      <c r="F13299" s="57"/>
      <c r="G13299" s="57">
        <f t="shared" si="213"/>
        <v>-1500</v>
      </c>
      <c r="H13299" s="704" t="s">
        <v>8389</v>
      </c>
    </row>
    <row r="13300" spans="1:8" ht="15" customHeight="1" x14ac:dyDescent="0.2">
      <c r="A13300" s="733">
        <v>44854</v>
      </c>
      <c r="B13300" s="40" t="s">
        <v>8075</v>
      </c>
      <c r="C13300" s="75" t="s">
        <v>2337</v>
      </c>
      <c r="D13300" s="789" t="s">
        <v>8503</v>
      </c>
      <c r="E13300" s="703">
        <v>30000</v>
      </c>
      <c r="F13300" s="57"/>
      <c r="G13300" s="57">
        <f t="shared" si="213"/>
        <v>-30000</v>
      </c>
      <c r="H13300" s="704" t="s">
        <v>8389</v>
      </c>
    </row>
    <row r="13301" spans="1:8" ht="15" x14ac:dyDescent="0.2">
      <c r="A13301" s="733">
        <v>44854</v>
      </c>
      <c r="B13301" s="40" t="s">
        <v>8336</v>
      </c>
      <c r="C13301" s="75" t="s">
        <v>7925</v>
      </c>
      <c r="D13301" s="789" t="s">
        <v>8255</v>
      </c>
      <c r="E13301" s="703">
        <v>48000</v>
      </c>
      <c r="F13301" s="57"/>
      <c r="G13301" s="57">
        <f t="shared" si="213"/>
        <v>-48000</v>
      </c>
      <c r="H13301" s="704" t="s">
        <v>8389</v>
      </c>
    </row>
    <row r="13302" spans="1:8" ht="15" x14ac:dyDescent="0.2">
      <c r="A13302" s="733">
        <v>44854</v>
      </c>
      <c r="B13302" s="40" t="s">
        <v>8041</v>
      </c>
      <c r="C13302" s="75" t="s">
        <v>6248</v>
      </c>
      <c r="D13302" s="789" t="s">
        <v>8504</v>
      </c>
      <c r="E13302" s="703">
        <v>7600</v>
      </c>
      <c r="F13302" s="57"/>
      <c r="G13302" s="57">
        <f t="shared" si="213"/>
        <v>-7600</v>
      </c>
      <c r="H13302" s="704" t="s">
        <v>8389</v>
      </c>
    </row>
    <row r="13303" spans="1:8" ht="15" x14ac:dyDescent="0.2">
      <c r="A13303" s="733">
        <v>44854</v>
      </c>
      <c r="B13303" s="40" t="s">
        <v>6503</v>
      </c>
      <c r="C13303" s="75" t="s">
        <v>3144</v>
      </c>
      <c r="D13303" s="789" t="s">
        <v>4449</v>
      </c>
      <c r="E13303" s="703">
        <v>59915</v>
      </c>
      <c r="F13303" s="57"/>
      <c r="G13303" s="57">
        <f t="shared" si="213"/>
        <v>-59915</v>
      </c>
      <c r="H13303" s="704" t="s">
        <v>8389</v>
      </c>
    </row>
    <row r="13304" spans="1:8" ht="15" x14ac:dyDescent="0.2">
      <c r="A13304" s="733">
        <v>44855</v>
      </c>
      <c r="B13304" s="40" t="s">
        <v>8041</v>
      </c>
      <c r="C13304" s="75" t="s">
        <v>4875</v>
      </c>
      <c r="D13304" s="789" t="s">
        <v>8505</v>
      </c>
      <c r="E13304" s="703">
        <v>1900</v>
      </c>
      <c r="F13304" s="57"/>
      <c r="G13304" s="57">
        <f t="shared" si="213"/>
        <v>-1900</v>
      </c>
      <c r="H13304" s="704" t="s">
        <v>8389</v>
      </c>
    </row>
    <row r="13305" spans="1:8" ht="15" x14ac:dyDescent="0.2">
      <c r="A13305" s="733">
        <v>44856</v>
      </c>
      <c r="B13305" s="40" t="s">
        <v>16</v>
      </c>
      <c r="C13305" s="75" t="s">
        <v>3842</v>
      </c>
      <c r="D13305" s="789" t="s">
        <v>8489</v>
      </c>
      <c r="E13305" s="703">
        <v>4755</v>
      </c>
      <c r="F13305" s="57"/>
      <c r="G13305" s="57">
        <f t="shared" si="213"/>
        <v>-4755</v>
      </c>
      <c r="H13305" s="704" t="s">
        <v>8389</v>
      </c>
    </row>
    <row r="13306" spans="1:8" ht="15" x14ac:dyDescent="0.2">
      <c r="A13306" s="733">
        <v>44856</v>
      </c>
      <c r="B13306" s="40" t="s">
        <v>7919</v>
      </c>
      <c r="C13306" s="75" t="s">
        <v>391</v>
      </c>
      <c r="D13306" s="789" t="s">
        <v>8510</v>
      </c>
      <c r="E13306" s="703">
        <v>1000</v>
      </c>
      <c r="F13306" s="57"/>
      <c r="G13306" s="57">
        <f t="shared" si="213"/>
        <v>-1000</v>
      </c>
      <c r="H13306" s="704" t="s">
        <v>8389</v>
      </c>
    </row>
    <row r="13307" spans="1:8" ht="15" x14ac:dyDescent="0.2">
      <c r="A13307" s="733">
        <v>44856</v>
      </c>
      <c r="B13307" s="40" t="s">
        <v>8041</v>
      </c>
      <c r="C13307" s="75" t="s">
        <v>391</v>
      </c>
      <c r="D13307" s="789" t="s">
        <v>8510</v>
      </c>
      <c r="E13307" s="703">
        <v>1000</v>
      </c>
      <c r="F13307" s="57"/>
      <c r="G13307" s="57">
        <f t="shared" si="213"/>
        <v>-1000</v>
      </c>
      <c r="H13307" s="704" t="s">
        <v>8389</v>
      </c>
    </row>
    <row r="13308" spans="1:8" ht="15" x14ac:dyDescent="0.2">
      <c r="A13308" s="733">
        <v>44856</v>
      </c>
      <c r="B13308" s="40" t="s">
        <v>7919</v>
      </c>
      <c r="C13308" s="75" t="s">
        <v>3144</v>
      </c>
      <c r="D13308" s="789" t="s">
        <v>8525</v>
      </c>
      <c r="E13308" s="703">
        <v>7800</v>
      </c>
      <c r="F13308" s="57"/>
      <c r="G13308" s="57">
        <f t="shared" si="213"/>
        <v>-7800</v>
      </c>
      <c r="H13308" s="704" t="s">
        <v>8389</v>
      </c>
    </row>
    <row r="13309" spans="1:8" ht="15" x14ac:dyDescent="0.2">
      <c r="A13309" s="733">
        <v>44856</v>
      </c>
      <c r="B13309" s="40" t="s">
        <v>7919</v>
      </c>
      <c r="C13309" s="75" t="s">
        <v>777</v>
      </c>
      <c r="D13309" s="789" t="s">
        <v>8526</v>
      </c>
      <c r="E13309" s="703">
        <v>42000</v>
      </c>
      <c r="F13309" s="57"/>
      <c r="G13309" s="57">
        <f t="shared" si="213"/>
        <v>-42000</v>
      </c>
      <c r="H13309" s="704" t="s">
        <v>8389</v>
      </c>
    </row>
    <row r="13310" spans="1:8" ht="15" x14ac:dyDescent="0.2">
      <c r="A13310" s="733">
        <v>44856</v>
      </c>
      <c r="B13310" s="40" t="s">
        <v>7919</v>
      </c>
      <c r="C13310" s="75" t="s">
        <v>5740</v>
      </c>
      <c r="D13310" s="789"/>
      <c r="E13310" s="703">
        <v>2000</v>
      </c>
      <c r="F13310" s="57"/>
      <c r="G13310" s="57">
        <f t="shared" si="213"/>
        <v>-2000</v>
      </c>
      <c r="H13310" s="704" t="s">
        <v>8389</v>
      </c>
    </row>
    <row r="13311" spans="1:8" ht="15" x14ac:dyDescent="0.2">
      <c r="A13311" s="733">
        <v>44858</v>
      </c>
      <c r="B13311" s="40" t="s">
        <v>7919</v>
      </c>
      <c r="C13311" s="75" t="s">
        <v>285</v>
      </c>
      <c r="D13311" s="789" t="s">
        <v>8531</v>
      </c>
      <c r="E13311" s="703">
        <v>1200</v>
      </c>
      <c r="F13311" s="57"/>
      <c r="G13311" s="57">
        <f t="shared" si="213"/>
        <v>-1200</v>
      </c>
      <c r="H13311" s="704" t="s">
        <v>8389</v>
      </c>
    </row>
    <row r="13312" spans="1:8" ht="15" x14ac:dyDescent="0.2">
      <c r="A13312" s="733">
        <v>44858</v>
      </c>
      <c r="B13312" s="40" t="s">
        <v>8336</v>
      </c>
      <c r="C13312" s="75" t="s">
        <v>3144</v>
      </c>
      <c r="D13312" s="789" t="s">
        <v>6940</v>
      </c>
      <c r="E13312" s="703">
        <v>20936</v>
      </c>
      <c r="F13312" s="57"/>
      <c r="G13312" s="57">
        <f t="shared" si="213"/>
        <v>-20936</v>
      </c>
      <c r="H13312" s="704" t="s">
        <v>8389</v>
      </c>
    </row>
    <row r="13313" spans="1:8" ht="15" x14ac:dyDescent="0.2">
      <c r="A13313" s="733">
        <v>44858</v>
      </c>
      <c r="B13313" s="40" t="s">
        <v>16</v>
      </c>
      <c r="C13313" s="75" t="s">
        <v>2995</v>
      </c>
      <c r="D13313" s="789" t="s">
        <v>369</v>
      </c>
      <c r="E13313" s="703">
        <v>4670</v>
      </c>
      <c r="F13313" s="57"/>
      <c r="G13313" s="57">
        <f t="shared" si="213"/>
        <v>-4670</v>
      </c>
      <c r="H13313" s="704" t="s">
        <v>8389</v>
      </c>
    </row>
    <row r="13314" spans="1:8" ht="15" x14ac:dyDescent="0.2">
      <c r="A13314" s="733">
        <v>44858</v>
      </c>
      <c r="B13314" s="40" t="s">
        <v>8041</v>
      </c>
      <c r="C13314" s="75" t="s">
        <v>6965</v>
      </c>
      <c r="D13314" s="789" t="s">
        <v>8532</v>
      </c>
      <c r="E13314" s="703">
        <v>30000</v>
      </c>
      <c r="F13314" s="57"/>
      <c r="G13314" s="57">
        <f t="shared" si="213"/>
        <v>-30000</v>
      </c>
      <c r="H13314" s="704" t="s">
        <v>8389</v>
      </c>
    </row>
    <row r="13315" spans="1:8" ht="15" x14ac:dyDescent="0.2">
      <c r="A13315" s="733">
        <v>44858</v>
      </c>
      <c r="B13315" s="40" t="s">
        <v>2932</v>
      </c>
      <c r="C13315" s="75" t="s">
        <v>2502</v>
      </c>
      <c r="D13315" s="789" t="s">
        <v>8533</v>
      </c>
      <c r="E13315" s="703">
        <v>11000</v>
      </c>
      <c r="F13315" s="57"/>
      <c r="G13315" s="57">
        <f t="shared" si="213"/>
        <v>-11000</v>
      </c>
      <c r="H13315" s="704" t="s">
        <v>8389</v>
      </c>
    </row>
    <row r="13316" spans="1:8" ht="15" x14ac:dyDescent="0.2">
      <c r="A13316" s="733">
        <v>44858</v>
      </c>
      <c r="B13316" s="40" t="s">
        <v>16</v>
      </c>
      <c r="C13316" s="75" t="s">
        <v>8148</v>
      </c>
      <c r="D13316" s="789" t="s">
        <v>7173</v>
      </c>
      <c r="E13316" s="703">
        <v>23568</v>
      </c>
      <c r="F13316" s="57"/>
      <c r="G13316" s="57">
        <f t="shared" si="213"/>
        <v>-23568</v>
      </c>
      <c r="H13316" s="704" t="s">
        <v>8389</v>
      </c>
    </row>
    <row r="13317" spans="1:8" ht="15" x14ac:dyDescent="0.2">
      <c r="A13317" s="733">
        <v>44858</v>
      </c>
      <c r="B13317" s="40" t="s">
        <v>25</v>
      </c>
      <c r="C13317" s="75" t="s">
        <v>8148</v>
      </c>
      <c r="D13317" s="789"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2" t="s">
        <v>6940</v>
      </c>
      <c r="E13318" s="705">
        <v>1800</v>
      </c>
      <c r="F13318" s="57"/>
      <c r="G13318" s="57">
        <f t="shared" si="214"/>
        <v>-1800</v>
      </c>
      <c r="H13318" s="704" t="s">
        <v>8389</v>
      </c>
    </row>
    <row r="13319" spans="1:8" ht="15" x14ac:dyDescent="0.2">
      <c r="A13319" s="733">
        <v>44859</v>
      </c>
      <c r="B13319" s="40" t="s">
        <v>8041</v>
      </c>
      <c r="C13319" s="549" t="s">
        <v>3144</v>
      </c>
      <c r="D13319" s="902" t="s">
        <v>6940</v>
      </c>
      <c r="E13319" s="705">
        <v>11490</v>
      </c>
      <c r="F13319" s="57"/>
      <c r="G13319" s="57">
        <f t="shared" si="214"/>
        <v>-11490</v>
      </c>
      <c r="H13319" s="704" t="s">
        <v>8389</v>
      </c>
    </row>
    <row r="13320" spans="1:8" ht="15" x14ac:dyDescent="0.2">
      <c r="A13320" s="733">
        <v>44859</v>
      </c>
      <c r="B13320" s="40" t="s">
        <v>8556</v>
      </c>
      <c r="C13320" s="75" t="s">
        <v>8499</v>
      </c>
      <c r="D13320" s="789" t="s">
        <v>8555</v>
      </c>
      <c r="E13320" s="703">
        <v>20000</v>
      </c>
      <c r="F13320" s="57"/>
      <c r="G13320" s="57">
        <f t="shared" si="214"/>
        <v>-20000</v>
      </c>
      <c r="H13320" s="704" t="s">
        <v>8389</v>
      </c>
    </row>
    <row r="13321" spans="1:8" ht="15" x14ac:dyDescent="0.2">
      <c r="A13321" s="733">
        <v>44859</v>
      </c>
      <c r="B13321" s="40" t="s">
        <v>6503</v>
      </c>
      <c r="C13321" s="75" t="s">
        <v>6850</v>
      </c>
      <c r="D13321" s="789" t="s">
        <v>2710</v>
      </c>
      <c r="E13321" s="703">
        <v>35000</v>
      </c>
      <c r="F13321" s="57"/>
      <c r="G13321" s="57">
        <f t="shared" si="214"/>
        <v>-35000</v>
      </c>
      <c r="H13321" s="704" t="s">
        <v>8389</v>
      </c>
    </row>
    <row r="13322" spans="1:8" ht="15" x14ac:dyDescent="0.2">
      <c r="A13322" s="733">
        <v>44859</v>
      </c>
      <c r="B13322" s="40" t="s">
        <v>16</v>
      </c>
      <c r="C13322" s="75" t="s">
        <v>3842</v>
      </c>
      <c r="D13322" s="789" t="s">
        <v>8489</v>
      </c>
      <c r="E13322" s="703">
        <v>3680</v>
      </c>
      <c r="F13322" s="57"/>
      <c r="G13322" s="57">
        <f t="shared" si="214"/>
        <v>-3680</v>
      </c>
      <c r="H13322" s="704" t="s">
        <v>8389</v>
      </c>
    </row>
    <row r="13323" spans="1:8" ht="15" x14ac:dyDescent="0.2">
      <c r="A13323" s="733">
        <v>44859</v>
      </c>
      <c r="B13323" s="40" t="s">
        <v>7919</v>
      </c>
      <c r="C13323" s="75" t="s">
        <v>391</v>
      </c>
      <c r="D13323" s="789" t="s">
        <v>8514</v>
      </c>
      <c r="E13323" s="703">
        <v>1000</v>
      </c>
      <c r="F13323" s="57"/>
      <c r="G13323" s="57">
        <f t="shared" si="214"/>
        <v>-1000</v>
      </c>
      <c r="H13323" s="704" t="s">
        <v>8389</v>
      </c>
    </row>
    <row r="13324" spans="1:8" ht="15" x14ac:dyDescent="0.2">
      <c r="A13324" s="733">
        <v>44859</v>
      </c>
      <c r="B13324" s="40" t="s">
        <v>8041</v>
      </c>
      <c r="C13324" s="75" t="s">
        <v>391</v>
      </c>
      <c r="D13324" s="789" t="s">
        <v>8514</v>
      </c>
      <c r="E13324" s="703">
        <v>1000</v>
      </c>
      <c r="F13324" s="57"/>
      <c r="G13324" s="57">
        <f t="shared" si="214"/>
        <v>-1000</v>
      </c>
      <c r="H13324" s="704" t="s">
        <v>8389</v>
      </c>
    </row>
    <row r="13325" spans="1:8" ht="15" x14ac:dyDescent="0.2">
      <c r="A13325" s="733">
        <v>44859</v>
      </c>
      <c r="B13325" s="40" t="s">
        <v>25</v>
      </c>
      <c r="C13325" s="75" t="s">
        <v>2427</v>
      </c>
      <c r="D13325" s="789" t="s">
        <v>8557</v>
      </c>
      <c r="E13325" s="703">
        <v>100000</v>
      </c>
      <c r="F13325" s="57"/>
      <c r="G13325" s="57">
        <f t="shared" si="214"/>
        <v>-100000</v>
      </c>
      <c r="H13325" s="704" t="s">
        <v>8389</v>
      </c>
    </row>
    <row r="13326" spans="1:8" ht="15" x14ac:dyDescent="0.2">
      <c r="A13326" s="733">
        <v>44859</v>
      </c>
      <c r="B13326" s="40" t="s">
        <v>25</v>
      </c>
      <c r="C13326" s="75" t="s">
        <v>7593</v>
      </c>
      <c r="D13326" s="789" t="s">
        <v>8558</v>
      </c>
      <c r="E13326" s="703">
        <v>80000</v>
      </c>
      <c r="F13326" s="57"/>
      <c r="G13326" s="57">
        <f t="shared" si="214"/>
        <v>-80000</v>
      </c>
      <c r="H13326" s="704" t="s">
        <v>8389</v>
      </c>
    </row>
    <row r="13327" spans="1:8" ht="15" x14ac:dyDescent="0.2">
      <c r="A13327" s="733">
        <v>44859</v>
      </c>
      <c r="B13327" s="40" t="s">
        <v>8041</v>
      </c>
      <c r="C13327" s="75" t="s">
        <v>8188</v>
      </c>
      <c r="D13327" s="789" t="s">
        <v>8559</v>
      </c>
      <c r="E13327" s="703">
        <v>40000</v>
      </c>
      <c r="F13327" s="57"/>
      <c r="G13327" s="57">
        <f t="shared" si="214"/>
        <v>-40000</v>
      </c>
      <c r="H13327" s="704" t="s">
        <v>8389</v>
      </c>
    </row>
    <row r="13328" spans="1:8" ht="15" x14ac:dyDescent="0.2">
      <c r="A13328" s="733">
        <v>44859</v>
      </c>
      <c r="B13328" s="40" t="s">
        <v>3945</v>
      </c>
      <c r="C13328" s="75" t="s">
        <v>250</v>
      </c>
      <c r="D13328" s="789" t="s">
        <v>8560</v>
      </c>
      <c r="E13328" s="703">
        <v>10000</v>
      </c>
      <c r="F13328" s="57"/>
      <c r="G13328" s="57">
        <f t="shared" si="214"/>
        <v>-10000</v>
      </c>
      <c r="H13328" s="704" t="s">
        <v>8389</v>
      </c>
    </row>
    <row r="13329" spans="1:8" ht="15" x14ac:dyDescent="0.2">
      <c r="A13329" s="733">
        <v>44860</v>
      </c>
      <c r="B13329" s="40" t="s">
        <v>8041</v>
      </c>
      <c r="C13329" s="75" t="s">
        <v>391</v>
      </c>
      <c r="D13329" s="789" t="s">
        <v>8614</v>
      </c>
      <c r="E13329" s="703">
        <v>1000</v>
      </c>
      <c r="F13329" s="57"/>
      <c r="G13329" s="57">
        <f t="shared" si="214"/>
        <v>-1000</v>
      </c>
      <c r="H13329" s="704" t="s">
        <v>8389</v>
      </c>
    </row>
    <row r="13330" spans="1:8" ht="15" x14ac:dyDescent="0.2">
      <c r="A13330" s="733">
        <v>44860</v>
      </c>
      <c r="B13330" s="40" t="s">
        <v>8336</v>
      </c>
      <c r="C13330" s="75" t="s">
        <v>789</v>
      </c>
      <c r="D13330" s="789"/>
      <c r="E13330" s="703">
        <f>350+340+810</f>
        <v>1500</v>
      </c>
      <c r="F13330" s="57"/>
      <c r="G13330" s="57">
        <f t="shared" si="214"/>
        <v>-1500</v>
      </c>
      <c r="H13330" s="704" t="s">
        <v>8389</v>
      </c>
    </row>
    <row r="13331" spans="1:8" ht="15" x14ac:dyDescent="0.2">
      <c r="A13331" s="733">
        <v>44860</v>
      </c>
      <c r="B13331" s="40" t="s">
        <v>7919</v>
      </c>
      <c r="C13331" s="75" t="s">
        <v>789</v>
      </c>
      <c r="D13331" s="789"/>
      <c r="E13331" s="703">
        <f>800</f>
        <v>800</v>
      </c>
      <c r="F13331" s="57"/>
      <c r="G13331" s="57">
        <f t="shared" si="214"/>
        <v>-800</v>
      </c>
      <c r="H13331" s="704" t="s">
        <v>8389</v>
      </c>
    </row>
    <row r="13332" spans="1:8" ht="15" x14ac:dyDescent="0.2">
      <c r="A13332" s="733">
        <v>44860</v>
      </c>
      <c r="B13332" s="40" t="s">
        <v>8041</v>
      </c>
      <c r="C13332" s="75" t="s">
        <v>789</v>
      </c>
      <c r="D13332" s="789"/>
      <c r="E13332" s="703">
        <v>700</v>
      </c>
      <c r="F13332" s="57"/>
      <c r="G13332" s="57">
        <f t="shared" si="214"/>
        <v>-700</v>
      </c>
      <c r="H13332" s="704" t="s">
        <v>8389</v>
      </c>
    </row>
    <row r="13333" spans="1:8" ht="15" x14ac:dyDescent="0.2">
      <c r="A13333" s="733">
        <v>44860</v>
      </c>
      <c r="B13333" s="40" t="s">
        <v>25</v>
      </c>
      <c r="C13333" s="75" t="s">
        <v>4064</v>
      </c>
      <c r="D13333" s="789" t="s">
        <v>3055</v>
      </c>
      <c r="E13333" s="703">
        <v>9500</v>
      </c>
      <c r="F13333" s="57"/>
      <c r="G13333" s="57">
        <f t="shared" si="214"/>
        <v>-9500</v>
      </c>
      <c r="H13333" s="704" t="s">
        <v>8389</v>
      </c>
    </row>
    <row r="13334" spans="1:8" ht="15" x14ac:dyDescent="0.2">
      <c r="A13334" s="733">
        <v>44861</v>
      </c>
      <c r="B13334" s="40" t="s">
        <v>8556</v>
      </c>
      <c r="C13334" s="75" t="s">
        <v>3144</v>
      </c>
      <c r="D13334" s="789" t="s">
        <v>6343</v>
      </c>
      <c r="E13334" s="703">
        <v>7100</v>
      </c>
      <c r="F13334" s="57"/>
      <c r="G13334" s="57">
        <f t="shared" si="214"/>
        <v>-7100</v>
      </c>
      <c r="H13334" s="704" t="s">
        <v>8389</v>
      </c>
    </row>
    <row r="13335" spans="1:8" ht="15" x14ac:dyDescent="0.2">
      <c r="A13335" s="733">
        <v>44861</v>
      </c>
      <c r="B13335" s="40" t="s">
        <v>8556</v>
      </c>
      <c r="C13335" s="75" t="s">
        <v>5740</v>
      </c>
      <c r="D13335" s="789"/>
      <c r="E13335" s="703">
        <v>2700</v>
      </c>
      <c r="F13335" s="57"/>
      <c r="G13335" s="57">
        <f t="shared" si="214"/>
        <v>-2700</v>
      </c>
      <c r="H13335" s="704" t="s">
        <v>8389</v>
      </c>
    </row>
    <row r="13336" spans="1:8" ht="15" x14ac:dyDescent="0.2">
      <c r="A13336" s="733">
        <v>44861</v>
      </c>
      <c r="B13336" s="40" t="s">
        <v>8041</v>
      </c>
      <c r="C13336" s="75" t="s">
        <v>5740</v>
      </c>
      <c r="D13336" s="789"/>
      <c r="E13336" s="703">
        <v>500</v>
      </c>
      <c r="F13336" s="57"/>
      <c r="G13336" s="57">
        <f t="shared" si="214"/>
        <v>-500</v>
      </c>
      <c r="H13336" s="704" t="s">
        <v>8389</v>
      </c>
    </row>
    <row r="13337" spans="1:8" ht="15" x14ac:dyDescent="0.2">
      <c r="A13337" s="733">
        <v>44861</v>
      </c>
      <c r="B13337" s="40" t="s">
        <v>8529</v>
      </c>
      <c r="C13337" s="75" t="s">
        <v>8561</v>
      </c>
      <c r="D13337" s="789" t="s">
        <v>8562</v>
      </c>
      <c r="E13337" s="703">
        <v>20000</v>
      </c>
      <c r="F13337" s="57"/>
      <c r="G13337" s="57">
        <f t="shared" si="214"/>
        <v>-20000</v>
      </c>
      <c r="H13337" s="704" t="s">
        <v>8389</v>
      </c>
    </row>
    <row r="13338" spans="1:8" ht="15" x14ac:dyDescent="0.2">
      <c r="A13338" s="733">
        <v>44861</v>
      </c>
      <c r="B13338" s="40" t="s">
        <v>8529</v>
      </c>
      <c r="C13338" s="75" t="s">
        <v>391</v>
      </c>
      <c r="D13338" s="789" t="s">
        <v>8563</v>
      </c>
      <c r="E13338" s="703">
        <v>1000</v>
      </c>
      <c r="F13338" s="57"/>
      <c r="G13338" s="57">
        <f t="shared" si="214"/>
        <v>-1000</v>
      </c>
      <c r="H13338" s="704" t="s">
        <v>8389</v>
      </c>
    </row>
    <row r="13339" spans="1:8" ht="15" x14ac:dyDescent="0.2">
      <c r="A13339" s="733">
        <v>44861</v>
      </c>
      <c r="B13339" s="40" t="s">
        <v>7919</v>
      </c>
      <c r="C13339" s="75" t="s">
        <v>10850</v>
      </c>
      <c r="D13339" s="789" t="s">
        <v>8564</v>
      </c>
      <c r="E13339" s="703">
        <v>2130</v>
      </c>
      <c r="F13339" s="57"/>
      <c r="G13339" s="57">
        <f t="shared" si="214"/>
        <v>-2130</v>
      </c>
      <c r="H13339" s="704" t="s">
        <v>8389</v>
      </c>
    </row>
    <row r="13340" spans="1:8" ht="15" x14ac:dyDescent="0.2">
      <c r="A13340" s="733">
        <v>44861</v>
      </c>
      <c r="B13340" s="40" t="s">
        <v>7553</v>
      </c>
      <c r="C13340" s="75" t="s">
        <v>3144</v>
      </c>
      <c r="D13340" s="789" t="s">
        <v>8565</v>
      </c>
      <c r="E13340" s="703">
        <v>11000</v>
      </c>
      <c r="F13340" s="57"/>
      <c r="G13340" s="57">
        <f t="shared" si="214"/>
        <v>-11000</v>
      </c>
      <c r="H13340" s="704" t="s">
        <v>8389</v>
      </c>
    </row>
    <row r="13341" spans="1:8" ht="15" x14ac:dyDescent="0.2">
      <c r="A13341" s="733">
        <v>44861</v>
      </c>
      <c r="B13341" s="40" t="s">
        <v>8041</v>
      </c>
      <c r="C13341" s="75" t="s">
        <v>6782</v>
      </c>
      <c r="D13341" s="789" t="s">
        <v>7954</v>
      </c>
      <c r="E13341" s="703">
        <v>40000</v>
      </c>
      <c r="F13341" s="57"/>
      <c r="G13341" s="57">
        <f t="shared" si="214"/>
        <v>-40000</v>
      </c>
      <c r="H13341" s="704" t="s">
        <v>8389</v>
      </c>
    </row>
    <row r="13342" spans="1:8" ht="15" x14ac:dyDescent="0.2">
      <c r="A13342" s="733">
        <v>44861</v>
      </c>
      <c r="B13342" s="40" t="s">
        <v>16</v>
      </c>
      <c r="C13342" s="75" t="s">
        <v>7476</v>
      </c>
      <c r="D13342" s="789" t="s">
        <v>8566</v>
      </c>
      <c r="E13342" s="703">
        <v>12000</v>
      </c>
      <c r="F13342" s="57"/>
      <c r="G13342" s="57">
        <f t="shared" si="214"/>
        <v>-12000</v>
      </c>
      <c r="H13342" s="704" t="s">
        <v>8389</v>
      </c>
    </row>
    <row r="13343" spans="1:8" ht="15" x14ac:dyDescent="0.2">
      <c r="A13343" s="733">
        <v>44861</v>
      </c>
      <c r="B13343" s="40" t="s">
        <v>8556</v>
      </c>
      <c r="C13343" s="75" t="s">
        <v>3334</v>
      </c>
      <c r="D13343" s="789" t="s">
        <v>8567</v>
      </c>
      <c r="E13343" s="703">
        <v>55000</v>
      </c>
      <c r="F13343" s="57"/>
      <c r="G13343" s="57">
        <f t="shared" si="214"/>
        <v>-55000</v>
      </c>
      <c r="H13343" s="704" t="s">
        <v>8389</v>
      </c>
    </row>
    <row r="13344" spans="1:8" ht="15" x14ac:dyDescent="0.2">
      <c r="A13344" s="733">
        <v>44862</v>
      </c>
      <c r="B13344" s="40" t="s">
        <v>8041</v>
      </c>
      <c r="C13344" s="75" t="s">
        <v>6248</v>
      </c>
      <c r="D13344" s="789" t="s">
        <v>8568</v>
      </c>
      <c r="E13344" s="703">
        <v>3800</v>
      </c>
      <c r="F13344" s="57"/>
      <c r="G13344" s="57">
        <f t="shared" si="214"/>
        <v>-3800</v>
      </c>
      <c r="H13344" s="704" t="s">
        <v>8389</v>
      </c>
    </row>
    <row r="13345" spans="1:8" ht="15" x14ac:dyDescent="0.2">
      <c r="A13345" s="733">
        <v>44862</v>
      </c>
      <c r="B13345" s="40" t="s">
        <v>7919</v>
      </c>
      <c r="C13345" s="75" t="s">
        <v>5740</v>
      </c>
      <c r="D13345" s="789"/>
      <c r="E13345" s="703">
        <v>500</v>
      </c>
      <c r="F13345" s="57"/>
      <c r="G13345" s="57">
        <f t="shared" si="214"/>
        <v>-500</v>
      </c>
      <c r="H13345" s="704" t="s">
        <v>8389</v>
      </c>
    </row>
    <row r="13346" spans="1:8" ht="15" x14ac:dyDescent="0.2">
      <c r="A13346" s="733">
        <v>44862</v>
      </c>
      <c r="B13346" s="40" t="s">
        <v>16</v>
      </c>
      <c r="C13346" s="75" t="s">
        <v>103</v>
      </c>
      <c r="D13346" s="789" t="s">
        <v>8569</v>
      </c>
      <c r="E13346" s="703">
        <v>5500</v>
      </c>
      <c r="F13346" s="57"/>
      <c r="G13346" s="57">
        <f t="shared" si="214"/>
        <v>-5500</v>
      </c>
      <c r="H13346" s="704" t="s">
        <v>8389</v>
      </c>
    </row>
    <row r="13347" spans="1:8" ht="15" x14ac:dyDescent="0.2">
      <c r="A13347" s="733">
        <v>44862</v>
      </c>
      <c r="B13347" s="40" t="s">
        <v>2932</v>
      </c>
      <c r="C13347" s="75" t="s">
        <v>3144</v>
      </c>
      <c r="D13347" s="789" t="s">
        <v>6343</v>
      </c>
      <c r="E13347" s="703">
        <v>4350</v>
      </c>
      <c r="F13347" s="57"/>
      <c r="G13347" s="57">
        <f t="shared" si="214"/>
        <v>-4350</v>
      </c>
      <c r="H13347" s="704" t="s">
        <v>8389</v>
      </c>
    </row>
    <row r="13348" spans="1:8" ht="15" x14ac:dyDescent="0.2">
      <c r="A13348" s="733">
        <v>44862</v>
      </c>
      <c r="B13348" s="40" t="s">
        <v>8556</v>
      </c>
      <c r="C13348" s="75" t="s">
        <v>3144</v>
      </c>
      <c r="D13348" s="789" t="s">
        <v>6343</v>
      </c>
      <c r="E13348" s="703">
        <v>3000</v>
      </c>
      <c r="F13348" s="57"/>
      <c r="G13348" s="57">
        <f t="shared" si="214"/>
        <v>-3000</v>
      </c>
      <c r="H13348" s="704" t="s">
        <v>8389</v>
      </c>
    </row>
    <row r="13349" spans="1:8" ht="15" x14ac:dyDescent="0.2">
      <c r="A13349" s="733">
        <v>44862</v>
      </c>
      <c r="B13349" s="40" t="s">
        <v>2932</v>
      </c>
      <c r="C13349" s="75" t="s">
        <v>3144</v>
      </c>
      <c r="D13349" s="789" t="s">
        <v>8487</v>
      </c>
      <c r="E13349" s="703">
        <v>4450</v>
      </c>
      <c r="F13349" s="57"/>
      <c r="G13349" s="57">
        <f t="shared" si="214"/>
        <v>-4450</v>
      </c>
      <c r="H13349" s="704" t="s">
        <v>8389</v>
      </c>
    </row>
    <row r="13350" spans="1:8" ht="15" x14ac:dyDescent="0.2">
      <c r="A13350" s="733">
        <v>44862</v>
      </c>
      <c r="B13350" s="40" t="s">
        <v>8336</v>
      </c>
      <c r="C13350" s="75" t="s">
        <v>3144</v>
      </c>
      <c r="D13350" s="789" t="s">
        <v>8570</v>
      </c>
      <c r="E13350" s="703">
        <v>55500</v>
      </c>
      <c r="F13350" s="57"/>
      <c r="G13350" s="57">
        <f t="shared" si="214"/>
        <v>-55500</v>
      </c>
      <c r="H13350" s="704" t="s">
        <v>8389</v>
      </c>
    </row>
    <row r="13351" spans="1:8" ht="15" x14ac:dyDescent="0.2">
      <c r="A13351" s="733">
        <v>44862</v>
      </c>
      <c r="B13351" s="40" t="s">
        <v>16</v>
      </c>
      <c r="C13351" s="75" t="s">
        <v>4440</v>
      </c>
      <c r="D13351" s="789" t="s">
        <v>6836</v>
      </c>
      <c r="E13351" s="703">
        <v>95000</v>
      </c>
      <c r="F13351" s="57"/>
      <c r="G13351" s="57">
        <f t="shared" si="214"/>
        <v>-95000</v>
      </c>
      <c r="H13351" s="704" t="s">
        <v>8389</v>
      </c>
    </row>
    <row r="13352" spans="1:8" ht="15" x14ac:dyDescent="0.2">
      <c r="A13352" s="733">
        <v>44862</v>
      </c>
      <c r="B13352" s="40" t="s">
        <v>16</v>
      </c>
      <c r="C13352" s="75" t="s">
        <v>3842</v>
      </c>
      <c r="D13352" s="789" t="s">
        <v>8489</v>
      </c>
      <c r="E13352" s="703">
        <v>4225</v>
      </c>
      <c r="F13352" s="57"/>
      <c r="G13352" s="57">
        <f t="shared" si="214"/>
        <v>-4225</v>
      </c>
      <c r="H13352" s="704" t="s">
        <v>8389</v>
      </c>
    </row>
    <row r="13353" spans="1:8" ht="15" x14ac:dyDescent="0.2">
      <c r="A13353" s="733">
        <v>44862</v>
      </c>
      <c r="B13353" s="40" t="s">
        <v>7919</v>
      </c>
      <c r="C13353" s="75" t="s">
        <v>391</v>
      </c>
      <c r="D13353" s="789" t="s">
        <v>8514</v>
      </c>
      <c r="E13353" s="703">
        <v>1000</v>
      </c>
      <c r="F13353" s="57"/>
      <c r="G13353" s="57">
        <f t="shared" si="214"/>
        <v>-1000</v>
      </c>
      <c r="H13353" s="704" t="s">
        <v>8389</v>
      </c>
    </row>
    <row r="13354" spans="1:8" ht="15" x14ac:dyDescent="0.2">
      <c r="A13354" s="733">
        <v>44862</v>
      </c>
      <c r="B13354" s="40" t="s">
        <v>8041</v>
      </c>
      <c r="C13354" s="75" t="s">
        <v>391</v>
      </c>
      <c r="D13354" s="789" t="s">
        <v>8514</v>
      </c>
      <c r="E13354" s="703">
        <v>1000</v>
      </c>
      <c r="F13354" s="57"/>
      <c r="G13354" s="57">
        <f t="shared" si="214"/>
        <v>-1000</v>
      </c>
      <c r="H13354" s="704" t="s">
        <v>8389</v>
      </c>
    </row>
    <row r="13355" spans="1:8" ht="15" x14ac:dyDescent="0.2">
      <c r="A13355" s="733">
        <v>44862</v>
      </c>
      <c r="B13355" s="40" t="s">
        <v>8041</v>
      </c>
      <c r="C13355" s="75" t="s">
        <v>391</v>
      </c>
      <c r="D13355" s="789" t="s">
        <v>6696</v>
      </c>
      <c r="E13355" s="703">
        <v>2000</v>
      </c>
      <c r="F13355" s="57"/>
      <c r="G13355" s="57">
        <f t="shared" si="214"/>
        <v>-2000</v>
      </c>
      <c r="H13355" s="704" t="s">
        <v>8389</v>
      </c>
    </row>
    <row r="13356" spans="1:8" ht="15" x14ac:dyDescent="0.2">
      <c r="A13356" s="733">
        <v>44863</v>
      </c>
      <c r="B13356" s="40" t="s">
        <v>8556</v>
      </c>
      <c r="C13356" s="75" t="s">
        <v>6248</v>
      </c>
      <c r="D13356" s="789"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89" t="s">
        <v>8575</v>
      </c>
      <c r="E13361" s="703">
        <v>2500</v>
      </c>
      <c r="F13361" s="57"/>
      <c r="G13361" s="57">
        <f t="shared" si="214"/>
        <v>-2500</v>
      </c>
      <c r="H13361" s="704" t="s">
        <v>8389</v>
      </c>
    </row>
    <row r="13362" spans="1:8" ht="15" x14ac:dyDescent="0.2">
      <c r="A13362" s="733">
        <v>44863</v>
      </c>
      <c r="B13362" s="40" t="s">
        <v>7919</v>
      </c>
      <c r="C13362" s="75" t="s">
        <v>3144</v>
      </c>
      <c r="D13362" s="789" t="s">
        <v>8525</v>
      </c>
      <c r="E13362" s="703">
        <v>9306</v>
      </c>
      <c r="F13362" s="57"/>
      <c r="G13362" s="57">
        <f t="shared" si="214"/>
        <v>-9306</v>
      </c>
      <c r="H13362" s="704" t="s">
        <v>8389</v>
      </c>
    </row>
    <row r="13363" spans="1:8" ht="15" x14ac:dyDescent="0.2">
      <c r="A13363" s="733">
        <v>44863</v>
      </c>
      <c r="B13363" s="40" t="s">
        <v>7919</v>
      </c>
      <c r="C13363" s="75" t="s">
        <v>391</v>
      </c>
      <c r="D13363" s="789" t="s">
        <v>8615</v>
      </c>
      <c r="E13363" s="703">
        <v>1000</v>
      </c>
      <c r="F13363" s="57"/>
      <c r="G13363" s="57">
        <f t="shared" si="214"/>
        <v>-1000</v>
      </c>
      <c r="H13363" s="704" t="s">
        <v>8389</v>
      </c>
    </row>
    <row r="13364" spans="1:8" ht="15" x14ac:dyDescent="0.2">
      <c r="A13364" s="733">
        <v>44863</v>
      </c>
      <c r="B13364" s="40" t="s">
        <v>3945</v>
      </c>
      <c r="C13364" s="75" t="s">
        <v>285</v>
      </c>
      <c r="D13364" s="789" t="s">
        <v>8016</v>
      </c>
      <c r="E13364" s="703">
        <v>200</v>
      </c>
      <c r="F13364" s="57"/>
      <c r="G13364" s="57">
        <f t="shared" si="214"/>
        <v>-200</v>
      </c>
      <c r="H13364" s="704" t="s">
        <v>8389</v>
      </c>
    </row>
    <row r="13365" spans="1:8" ht="15" x14ac:dyDescent="0.2">
      <c r="A13365" s="733">
        <v>44863</v>
      </c>
      <c r="B13365" s="40" t="s">
        <v>7553</v>
      </c>
      <c r="C13365" s="75" t="s">
        <v>3144</v>
      </c>
      <c r="D13365" s="789" t="s">
        <v>8525</v>
      </c>
      <c r="E13365" s="703">
        <v>560</v>
      </c>
      <c r="F13365" s="57"/>
      <c r="G13365" s="57">
        <f t="shared" si="214"/>
        <v>-560</v>
      </c>
      <c r="H13365" s="704" t="s">
        <v>8389</v>
      </c>
    </row>
    <row r="13366" spans="1:8" ht="15" x14ac:dyDescent="0.2">
      <c r="A13366" s="733">
        <v>44865</v>
      </c>
      <c r="B13366" s="40" t="s">
        <v>8529</v>
      </c>
      <c r="C13366" s="75" t="s">
        <v>2665</v>
      </c>
      <c r="D13366" s="789" t="s">
        <v>8592</v>
      </c>
      <c r="E13366" s="703">
        <v>17000</v>
      </c>
      <c r="F13366" s="57"/>
      <c r="G13366" s="57">
        <f t="shared" si="214"/>
        <v>-17000</v>
      </c>
      <c r="H13366" s="704" t="s">
        <v>8389</v>
      </c>
    </row>
    <row r="13367" spans="1:8" ht="15" x14ac:dyDescent="0.2">
      <c r="A13367" s="733">
        <v>44865</v>
      </c>
      <c r="B13367" s="40" t="s">
        <v>1399</v>
      </c>
      <c r="C13367" s="75" t="s">
        <v>6704</v>
      </c>
      <c r="D13367" s="789" t="s">
        <v>1156</v>
      </c>
      <c r="E13367" s="703">
        <v>50000</v>
      </c>
      <c r="F13367" s="57"/>
      <c r="G13367" s="57">
        <f t="shared" si="214"/>
        <v>-50000</v>
      </c>
      <c r="H13367" s="704" t="s">
        <v>8389</v>
      </c>
    </row>
    <row r="13368" spans="1:8" ht="15" x14ac:dyDescent="0.2">
      <c r="A13368" s="733">
        <v>44865</v>
      </c>
      <c r="B13368" s="40" t="s">
        <v>7919</v>
      </c>
      <c r="C13368" s="75" t="s">
        <v>6965</v>
      </c>
      <c r="D13368" s="789" t="s">
        <v>8593</v>
      </c>
      <c r="E13368" s="703">
        <v>17000</v>
      </c>
      <c r="F13368" s="57"/>
      <c r="G13368" s="57">
        <f t="shared" si="214"/>
        <v>-17000</v>
      </c>
      <c r="H13368" s="704" t="s">
        <v>8389</v>
      </c>
    </row>
    <row r="13369" spans="1:8" ht="15" x14ac:dyDescent="0.2">
      <c r="A13369" s="733">
        <v>44865</v>
      </c>
      <c r="B13369" s="40" t="s">
        <v>7919</v>
      </c>
      <c r="C13369" s="75" t="s">
        <v>5740</v>
      </c>
      <c r="D13369" s="789" t="s">
        <v>5742</v>
      </c>
      <c r="E13369" s="703">
        <v>500</v>
      </c>
      <c r="F13369" s="57"/>
      <c r="G13369" s="57">
        <f t="shared" si="214"/>
        <v>-500</v>
      </c>
      <c r="H13369" s="704" t="s">
        <v>8389</v>
      </c>
    </row>
    <row r="13370" spans="1:8" ht="15" x14ac:dyDescent="0.2">
      <c r="A13370" s="733">
        <v>44865</v>
      </c>
      <c r="B13370" s="40" t="s">
        <v>6506</v>
      </c>
      <c r="C13370" s="75" t="s">
        <v>391</v>
      </c>
      <c r="D13370" s="789" t="s">
        <v>8594</v>
      </c>
      <c r="E13370" s="703">
        <v>1260</v>
      </c>
      <c r="F13370" s="57"/>
      <c r="G13370" s="57">
        <f t="shared" si="214"/>
        <v>-1260</v>
      </c>
      <c r="H13370" s="704" t="s">
        <v>8389</v>
      </c>
    </row>
    <row r="13371" spans="1:8" ht="15" x14ac:dyDescent="0.2">
      <c r="A13371" s="733">
        <v>44865</v>
      </c>
      <c r="B13371" s="40" t="s">
        <v>7919</v>
      </c>
      <c r="C13371" s="75" t="s">
        <v>2502</v>
      </c>
      <c r="D13371" s="789" t="s">
        <v>7095</v>
      </c>
      <c r="E13371" s="703">
        <v>25000</v>
      </c>
      <c r="F13371" s="57"/>
      <c r="G13371" s="57">
        <f t="shared" si="214"/>
        <v>-25000</v>
      </c>
      <c r="H13371" s="704" t="s">
        <v>8389</v>
      </c>
    </row>
    <row r="13372" spans="1:8" ht="15" x14ac:dyDescent="0.2">
      <c r="A13372" s="733">
        <v>44865</v>
      </c>
      <c r="B13372" s="40" t="s">
        <v>8336</v>
      </c>
      <c r="C13372" s="75" t="s">
        <v>2502</v>
      </c>
      <c r="D13372" s="789" t="s">
        <v>7095</v>
      </c>
      <c r="E13372" s="703">
        <v>25000</v>
      </c>
      <c r="F13372" s="57"/>
      <c r="G13372" s="57">
        <f t="shared" si="214"/>
        <v>-25000</v>
      </c>
      <c r="H13372" s="704" t="s">
        <v>8389</v>
      </c>
    </row>
    <row r="13373" spans="1:8" ht="15" x14ac:dyDescent="0.2">
      <c r="A13373" s="733">
        <v>44865</v>
      </c>
      <c r="B13373" s="40" t="s">
        <v>6503</v>
      </c>
      <c r="C13373" s="75" t="s">
        <v>2502</v>
      </c>
      <c r="D13373" s="789" t="s">
        <v>141</v>
      </c>
      <c r="E13373" s="703">
        <v>25000</v>
      </c>
      <c r="F13373" s="57"/>
      <c r="G13373" s="57">
        <f t="shared" si="214"/>
        <v>-25000</v>
      </c>
      <c r="H13373" s="704" t="s">
        <v>8389</v>
      </c>
    </row>
    <row r="13374" spans="1:8" ht="15" x14ac:dyDescent="0.2">
      <c r="A13374" s="733">
        <v>44865</v>
      </c>
      <c r="B13374" s="40" t="s">
        <v>8041</v>
      </c>
      <c r="C13374" s="75" t="s">
        <v>2502</v>
      </c>
      <c r="D13374" s="789" t="s">
        <v>141</v>
      </c>
      <c r="E13374" s="703">
        <v>25000</v>
      </c>
      <c r="F13374" s="57"/>
      <c r="G13374" s="57">
        <f t="shared" si="214"/>
        <v>-25000</v>
      </c>
      <c r="H13374" s="704" t="s">
        <v>8389</v>
      </c>
    </row>
    <row r="13375" spans="1:8" ht="15" x14ac:dyDescent="0.2">
      <c r="A13375" s="733">
        <v>44865</v>
      </c>
      <c r="B13375" s="40" t="s">
        <v>25</v>
      </c>
      <c r="C13375" s="75" t="s">
        <v>2502</v>
      </c>
      <c r="D13375" s="789" t="s">
        <v>8606</v>
      </c>
      <c r="E13375" s="703">
        <v>70000</v>
      </c>
      <c r="F13375" s="57"/>
      <c r="G13375" s="57">
        <f t="shared" si="214"/>
        <v>-70000</v>
      </c>
      <c r="H13375" s="704" t="s">
        <v>8389</v>
      </c>
    </row>
    <row r="13376" spans="1:8" ht="15" x14ac:dyDescent="0.2">
      <c r="A13376" s="733">
        <v>44865</v>
      </c>
      <c r="B13376" s="40" t="s">
        <v>16</v>
      </c>
      <c r="C13376" s="75" t="s">
        <v>2502</v>
      </c>
      <c r="D13376" s="789" t="s">
        <v>8607</v>
      </c>
      <c r="E13376" s="703">
        <v>137774.19354838709</v>
      </c>
      <c r="F13376" s="57"/>
      <c r="G13376" s="57">
        <f t="shared" si="214"/>
        <v>-137774.19354838709</v>
      </c>
      <c r="H13376" s="704" t="s">
        <v>8389</v>
      </c>
    </row>
    <row r="13377" spans="1:8" ht="15" x14ac:dyDescent="0.2">
      <c r="A13377" s="733">
        <v>44865</v>
      </c>
      <c r="B13377" s="40" t="s">
        <v>3944</v>
      </c>
      <c r="C13377" s="75" t="s">
        <v>2502</v>
      </c>
      <c r="D13377" s="789" t="s">
        <v>8608</v>
      </c>
      <c r="E13377" s="703">
        <v>95745.967741935485</v>
      </c>
      <c r="F13377" s="57"/>
      <c r="G13377" s="57">
        <f t="shared" si="214"/>
        <v>-95745.967741935485</v>
      </c>
      <c r="H13377" s="704" t="s">
        <v>8389</v>
      </c>
    </row>
    <row r="13378" spans="1:8" ht="15" x14ac:dyDescent="0.2">
      <c r="A13378" s="733">
        <v>44865</v>
      </c>
      <c r="B13378" s="40" t="s">
        <v>3945</v>
      </c>
      <c r="C13378" s="75" t="s">
        <v>2502</v>
      </c>
      <c r="D13378" s="789" t="s">
        <v>6567</v>
      </c>
      <c r="E13378" s="703">
        <v>115409</v>
      </c>
      <c r="F13378" s="57"/>
      <c r="G13378" s="57">
        <f t="shared" si="214"/>
        <v>-115409</v>
      </c>
      <c r="H13378" s="704" t="s">
        <v>8389</v>
      </c>
    </row>
    <row r="13379" spans="1:8" ht="15" x14ac:dyDescent="0.2">
      <c r="A13379" s="733">
        <v>44865</v>
      </c>
      <c r="B13379" s="40" t="s">
        <v>6503</v>
      </c>
      <c r="C13379" s="75" t="s">
        <v>2502</v>
      </c>
      <c r="D13379" s="789" t="s">
        <v>8609</v>
      </c>
      <c r="E13379" s="703">
        <v>286356</v>
      </c>
      <c r="F13379" s="57"/>
      <c r="G13379" s="57">
        <f t="shared" si="214"/>
        <v>-286356</v>
      </c>
      <c r="H13379" s="704" t="s">
        <v>8389</v>
      </c>
    </row>
    <row r="13380" spans="1:8" ht="15" x14ac:dyDescent="0.2">
      <c r="A13380" s="733">
        <v>44865</v>
      </c>
      <c r="B13380" s="40" t="s">
        <v>37</v>
      </c>
      <c r="C13380" s="75" t="s">
        <v>2502</v>
      </c>
      <c r="D13380" s="789" t="s">
        <v>8425</v>
      </c>
      <c r="E13380" s="703">
        <v>157701.61290322582</v>
      </c>
      <c r="F13380" s="57"/>
      <c r="G13380" s="57">
        <f t="shared" si="214"/>
        <v>-157701.61290322582</v>
      </c>
      <c r="H13380" s="704" t="s">
        <v>8389</v>
      </c>
    </row>
    <row r="13381" spans="1:8" ht="15" x14ac:dyDescent="0.2">
      <c r="A13381" s="733">
        <v>44865</v>
      </c>
      <c r="B13381" s="40" t="s">
        <v>2932</v>
      </c>
      <c r="C13381" s="75" t="s">
        <v>2502</v>
      </c>
      <c r="D13381" s="789"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89" t="s">
        <v>8611</v>
      </c>
      <c r="E13382" s="703">
        <v>78000</v>
      </c>
      <c r="F13382" s="57"/>
      <c r="G13382" s="57">
        <f t="shared" si="215"/>
        <v>-78000</v>
      </c>
      <c r="H13382" s="704" t="s">
        <v>8389</v>
      </c>
    </row>
    <row r="13383" spans="1:8" ht="15" x14ac:dyDescent="0.2">
      <c r="A13383" s="733">
        <v>44865</v>
      </c>
      <c r="B13383" s="40" t="s">
        <v>8041</v>
      </c>
      <c r="C13383" s="75" t="s">
        <v>2502</v>
      </c>
      <c r="D13383" s="789" t="s">
        <v>8612</v>
      </c>
      <c r="E13383" s="703">
        <v>78000</v>
      </c>
      <c r="F13383" s="57"/>
      <c r="G13383" s="57">
        <f t="shared" si="215"/>
        <v>-78000</v>
      </c>
      <c r="H13383" s="704" t="s">
        <v>8389</v>
      </c>
    </row>
    <row r="13384" spans="1:8" ht="15" x14ac:dyDescent="0.2">
      <c r="A13384" s="733">
        <v>44865</v>
      </c>
      <c r="B13384" s="40" t="s">
        <v>8336</v>
      </c>
      <c r="C13384" s="75" t="s">
        <v>2502</v>
      </c>
      <c r="D13384" s="789" t="s">
        <v>8613</v>
      </c>
      <c r="E13384" s="703">
        <v>47907</v>
      </c>
      <c r="F13384" s="57"/>
      <c r="G13384" s="57">
        <f t="shared" si="215"/>
        <v>-47907</v>
      </c>
      <c r="H13384" s="704" t="s">
        <v>8389</v>
      </c>
    </row>
    <row r="13385" spans="1:8" ht="15" x14ac:dyDescent="0.2">
      <c r="A13385" s="733">
        <v>44865</v>
      </c>
      <c r="B13385" s="40" t="s">
        <v>5810</v>
      </c>
      <c r="C13385" s="75" t="s">
        <v>2502</v>
      </c>
      <c r="D13385" s="789" t="s">
        <v>8430</v>
      </c>
      <c r="E13385" s="703">
        <v>28000</v>
      </c>
      <c r="F13385" s="57"/>
      <c r="G13385" s="57">
        <f t="shared" si="215"/>
        <v>-28000</v>
      </c>
      <c r="H13385" s="704" t="s">
        <v>8389</v>
      </c>
    </row>
    <row r="13386" spans="1:8" ht="15" x14ac:dyDescent="0.2">
      <c r="A13386" s="733">
        <v>44865</v>
      </c>
      <c r="B13386" s="40" t="s">
        <v>11</v>
      </c>
      <c r="C13386" s="75" t="s">
        <v>2502</v>
      </c>
      <c r="D13386" s="789"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1" t="s">
        <v>8396</v>
      </c>
      <c r="E13389" s="235">
        <v>167000</v>
      </c>
      <c r="F13389" s="235"/>
      <c r="G13389" s="235">
        <f t="shared" si="215"/>
        <v>-167000</v>
      </c>
      <c r="H13389" s="708" t="s">
        <v>8389</v>
      </c>
    </row>
    <row r="13390" spans="1:8" ht="15" x14ac:dyDescent="0.2">
      <c r="A13390" s="732">
        <v>44838</v>
      </c>
      <c r="B13390" s="121" t="s">
        <v>7919</v>
      </c>
      <c r="C13390" s="121" t="s">
        <v>8253</v>
      </c>
      <c r="D13390" s="901" t="s">
        <v>8397</v>
      </c>
      <c r="E13390" s="122">
        <v>142000</v>
      </c>
      <c r="F13390" s="122"/>
      <c r="G13390" s="122">
        <f t="shared" si="215"/>
        <v>-142000</v>
      </c>
      <c r="H13390" s="708" t="s">
        <v>8389</v>
      </c>
    </row>
    <row r="13391" spans="1:8" ht="15" x14ac:dyDescent="0.2">
      <c r="A13391" s="732">
        <v>44840</v>
      </c>
      <c r="B13391" s="121" t="s">
        <v>8041</v>
      </c>
      <c r="C13391" s="121" t="s">
        <v>7221</v>
      </c>
      <c r="D13391" s="901" t="s">
        <v>8419</v>
      </c>
      <c r="E13391" s="122">
        <v>300000</v>
      </c>
      <c r="F13391" s="122"/>
      <c r="G13391" s="122">
        <f t="shared" si="215"/>
        <v>-300000</v>
      </c>
      <c r="H13391" s="708" t="s">
        <v>8389</v>
      </c>
    </row>
    <row r="13392" spans="1:8" ht="15" x14ac:dyDescent="0.2">
      <c r="A13392" s="732">
        <v>44840</v>
      </c>
      <c r="B13392" s="121" t="s">
        <v>2932</v>
      </c>
      <c r="C13392" s="121" t="s">
        <v>8420</v>
      </c>
      <c r="D13392" s="901" t="s">
        <v>8421</v>
      </c>
      <c r="E13392" s="122">
        <v>18000</v>
      </c>
      <c r="F13392" s="122"/>
      <c r="G13392" s="122">
        <f t="shared" si="215"/>
        <v>-18000</v>
      </c>
      <c r="H13392" s="708" t="s">
        <v>8389</v>
      </c>
    </row>
    <row r="13393" spans="1:8" ht="15" x14ac:dyDescent="0.2">
      <c r="A13393" s="732">
        <v>44842</v>
      </c>
      <c r="B13393" s="121" t="s">
        <v>7553</v>
      </c>
      <c r="C13393" s="234" t="s">
        <v>3002</v>
      </c>
      <c r="D13393" s="901" t="s">
        <v>8447</v>
      </c>
      <c r="E13393" s="707">
        <v>30839</v>
      </c>
      <c r="F13393" s="122"/>
      <c r="G13393" s="122">
        <f t="shared" si="215"/>
        <v>-30839</v>
      </c>
      <c r="H13393" s="708" t="s">
        <v>8389</v>
      </c>
    </row>
    <row r="13394" spans="1:8" ht="15" customHeight="1" x14ac:dyDescent="0.2">
      <c r="A13394" s="732">
        <v>44842</v>
      </c>
      <c r="B13394" s="121" t="s">
        <v>3945</v>
      </c>
      <c r="C13394" s="234" t="s">
        <v>3002</v>
      </c>
      <c r="D13394" s="901" t="s">
        <v>8447</v>
      </c>
      <c r="E13394" s="707">
        <v>30160</v>
      </c>
      <c r="F13394" s="122"/>
      <c r="G13394" s="122">
        <f t="shared" si="215"/>
        <v>-30160</v>
      </c>
      <c r="H13394" s="708" t="s">
        <v>8389</v>
      </c>
    </row>
    <row r="13395" spans="1:8" ht="15" x14ac:dyDescent="0.2">
      <c r="A13395" s="732">
        <v>44842</v>
      </c>
      <c r="B13395" s="121" t="s">
        <v>3944</v>
      </c>
      <c r="C13395" s="234" t="s">
        <v>3002</v>
      </c>
      <c r="D13395" s="901" t="s">
        <v>8447</v>
      </c>
      <c r="E13395" s="707">
        <v>32760</v>
      </c>
      <c r="F13395" s="122"/>
      <c r="G13395" s="122">
        <f t="shared" si="215"/>
        <v>-32760</v>
      </c>
      <c r="H13395" s="708" t="s">
        <v>8389</v>
      </c>
    </row>
    <row r="13396" spans="1:8" ht="15" customHeight="1" x14ac:dyDescent="0.2">
      <c r="A13396" s="732">
        <v>44842</v>
      </c>
      <c r="B13396" s="121" t="s">
        <v>37</v>
      </c>
      <c r="C13396" s="234" t="s">
        <v>3002</v>
      </c>
      <c r="D13396" s="901" t="s">
        <v>8447</v>
      </c>
      <c r="E13396" s="707">
        <v>15552</v>
      </c>
      <c r="F13396" s="122"/>
      <c r="G13396" s="122">
        <f t="shared" si="215"/>
        <v>-15552</v>
      </c>
      <c r="H13396" s="708" t="s">
        <v>8389</v>
      </c>
    </row>
    <row r="13397" spans="1:8" ht="15" x14ac:dyDescent="0.2">
      <c r="A13397" s="732">
        <v>44847</v>
      </c>
      <c r="B13397" s="121" t="s">
        <v>8336</v>
      </c>
      <c r="C13397" s="234" t="s">
        <v>6704</v>
      </c>
      <c r="D13397" s="901" t="s">
        <v>8473</v>
      </c>
      <c r="E13397" s="707">
        <v>300000</v>
      </c>
      <c r="F13397" s="122"/>
      <c r="G13397" s="122">
        <f t="shared" si="215"/>
        <v>-300000</v>
      </c>
      <c r="H13397" s="708" t="s">
        <v>8389</v>
      </c>
    </row>
    <row r="13398" spans="1:8" ht="15" x14ac:dyDescent="0.2">
      <c r="A13398" s="732">
        <v>44848</v>
      </c>
      <c r="B13398" s="121" t="s">
        <v>7919</v>
      </c>
      <c r="C13398" s="234" t="s">
        <v>7904</v>
      </c>
      <c r="D13398" s="901" t="s">
        <v>9065</v>
      </c>
      <c r="E13398" s="707">
        <v>213963</v>
      </c>
      <c r="F13398" s="122"/>
      <c r="G13398" s="122">
        <f t="shared" si="215"/>
        <v>-213963</v>
      </c>
      <c r="H13398" s="708" t="s">
        <v>8389</v>
      </c>
    </row>
    <row r="13399" spans="1:8" ht="15" x14ac:dyDescent="0.2">
      <c r="A13399" s="732">
        <v>44848</v>
      </c>
      <c r="B13399" s="121" t="s">
        <v>8041</v>
      </c>
      <c r="C13399" s="234" t="s">
        <v>358</v>
      </c>
      <c r="D13399" s="901" t="s">
        <v>9065</v>
      </c>
      <c r="E13399" s="707">
        <v>52499</v>
      </c>
      <c r="F13399" s="122"/>
      <c r="G13399" s="122">
        <f t="shared" si="215"/>
        <v>-52499</v>
      </c>
      <c r="H13399" s="708" t="s">
        <v>8389</v>
      </c>
    </row>
    <row r="13400" spans="1:8" ht="15" x14ac:dyDescent="0.2">
      <c r="A13400" s="732">
        <v>44848</v>
      </c>
      <c r="B13400" s="121" t="s">
        <v>7919</v>
      </c>
      <c r="C13400" s="234" t="s">
        <v>704</v>
      </c>
      <c r="D13400" s="901"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0" t="s">
        <v>8366</v>
      </c>
      <c r="E13418" s="700"/>
      <c r="F13418" s="175">
        <v>188568</v>
      </c>
      <c r="G13418" s="91">
        <f t="shared" si="215"/>
        <v>188568</v>
      </c>
      <c r="H13418" s="701" t="s">
        <v>8389</v>
      </c>
    </row>
    <row r="13419" spans="1:8" ht="15" x14ac:dyDescent="0.2">
      <c r="A13419" s="729">
        <v>44845</v>
      </c>
      <c r="B13419" s="90" t="s">
        <v>8336</v>
      </c>
      <c r="C13419" s="174" t="s">
        <v>558</v>
      </c>
      <c r="D13419" s="799" t="s">
        <v>8459</v>
      </c>
      <c r="E13419" s="91"/>
      <c r="F13419" s="91">
        <v>2940765</v>
      </c>
      <c r="G13419" s="91">
        <f t="shared" si="215"/>
        <v>2940765</v>
      </c>
      <c r="H13419" s="701" t="s">
        <v>8389</v>
      </c>
    </row>
    <row r="13420" spans="1:8" ht="15" x14ac:dyDescent="0.2">
      <c r="A13420" s="729">
        <v>44845</v>
      </c>
      <c r="B13420" s="90" t="s">
        <v>8336</v>
      </c>
      <c r="C13420" s="174" t="s">
        <v>558</v>
      </c>
      <c r="D13420" s="799" t="s">
        <v>8541</v>
      </c>
      <c r="E13420" s="91">
        <v>102815</v>
      </c>
      <c r="F13420" s="91"/>
      <c r="G13420" s="91">
        <f t="shared" si="215"/>
        <v>-102815</v>
      </c>
      <c r="H13420" s="701" t="s">
        <v>8389</v>
      </c>
    </row>
    <row r="13421" spans="1:8" ht="15" x14ac:dyDescent="0.2">
      <c r="A13421" s="729">
        <v>44846</v>
      </c>
      <c r="B13421" s="90" t="s">
        <v>8075</v>
      </c>
      <c r="C13421" s="174" t="s">
        <v>558</v>
      </c>
      <c r="D13421" s="799" t="s">
        <v>8460</v>
      </c>
      <c r="E13421" s="91"/>
      <c r="F13421" s="91">
        <v>716250</v>
      </c>
      <c r="G13421" s="91">
        <f t="shared" si="215"/>
        <v>716250</v>
      </c>
      <c r="H13421" s="701" t="s">
        <v>8389</v>
      </c>
    </row>
    <row r="13422" spans="1:8" ht="15" x14ac:dyDescent="0.2">
      <c r="A13422" s="729">
        <v>44848</v>
      </c>
      <c r="B13422" s="90" t="s">
        <v>7919</v>
      </c>
      <c r="C13422" s="174" t="s">
        <v>558</v>
      </c>
      <c r="D13422" s="799" t="s">
        <v>8470</v>
      </c>
      <c r="E13422" s="91"/>
      <c r="F13422" s="91">
        <v>213963</v>
      </c>
      <c r="G13422" s="91">
        <f t="shared" si="215"/>
        <v>213963</v>
      </c>
      <c r="H13422" s="701" t="s">
        <v>8389</v>
      </c>
    </row>
    <row r="13423" spans="1:8" ht="15" x14ac:dyDescent="0.2">
      <c r="A13423" s="729">
        <v>44848</v>
      </c>
      <c r="B13423" s="90" t="s">
        <v>7919</v>
      </c>
      <c r="C13423" s="174" t="s">
        <v>558</v>
      </c>
      <c r="D13423" s="799" t="s">
        <v>8471</v>
      </c>
      <c r="E13423" s="91"/>
      <c r="F13423" s="91">
        <v>52499</v>
      </c>
      <c r="G13423" s="91">
        <f t="shared" si="215"/>
        <v>52499</v>
      </c>
      <c r="H13423" s="701" t="s">
        <v>8389</v>
      </c>
    </row>
    <row r="13424" spans="1:8" ht="15" x14ac:dyDescent="0.2">
      <c r="A13424" s="729">
        <v>44848</v>
      </c>
      <c r="B13424" s="93" t="s">
        <v>1399</v>
      </c>
      <c r="C13424" s="174" t="s">
        <v>558</v>
      </c>
      <c r="D13424" s="800" t="s">
        <v>8472</v>
      </c>
      <c r="E13424" s="91"/>
      <c r="F13424" s="175">
        <v>500000</v>
      </c>
      <c r="G13424" s="91">
        <f t="shared" si="215"/>
        <v>500000</v>
      </c>
      <c r="H13424" s="701" t="s">
        <v>8389</v>
      </c>
    </row>
    <row r="13425" spans="1:9" ht="15" x14ac:dyDescent="0.2">
      <c r="A13425" s="729">
        <v>44854</v>
      </c>
      <c r="B13425" s="90" t="s">
        <v>7919</v>
      </c>
      <c r="C13425" s="174" t="s">
        <v>558</v>
      </c>
      <c r="D13425" s="799" t="s">
        <v>8459</v>
      </c>
      <c r="E13425" s="91"/>
      <c r="F13425" s="91">
        <v>2000000</v>
      </c>
      <c r="G13425" s="91">
        <f t="shared" si="215"/>
        <v>2000000</v>
      </c>
      <c r="H13425" s="701" t="s">
        <v>8389</v>
      </c>
    </row>
    <row r="13426" spans="1:9" ht="15" x14ac:dyDescent="0.2">
      <c r="A13426" s="729">
        <v>44854</v>
      </c>
      <c r="B13426" s="90" t="s">
        <v>7919</v>
      </c>
      <c r="C13426" s="174" t="s">
        <v>558</v>
      </c>
      <c r="D13426" s="799" t="s">
        <v>8540</v>
      </c>
      <c r="E13426" s="91">
        <v>20000</v>
      </c>
      <c r="F13426" s="91"/>
      <c r="G13426" s="91">
        <f t="shared" si="215"/>
        <v>-20000</v>
      </c>
      <c r="H13426" s="701" t="s">
        <v>8389</v>
      </c>
    </row>
    <row r="13427" spans="1:9" ht="15" x14ac:dyDescent="0.2">
      <c r="A13427" s="729">
        <v>44854</v>
      </c>
      <c r="B13427" s="90" t="s">
        <v>7919</v>
      </c>
      <c r="C13427" s="174" t="s">
        <v>558</v>
      </c>
      <c r="D13427" s="799" t="s">
        <v>8542</v>
      </c>
      <c r="E13427" s="91">
        <v>51407</v>
      </c>
      <c r="F13427" s="91"/>
      <c r="G13427" s="91">
        <f t="shared" si="215"/>
        <v>-51407</v>
      </c>
      <c r="H13427" s="701" t="s">
        <v>8389</v>
      </c>
    </row>
    <row r="13428" spans="1:9" ht="15" x14ac:dyDescent="0.2">
      <c r="A13428" s="729">
        <v>44856</v>
      </c>
      <c r="B13428" s="90" t="s">
        <v>3945</v>
      </c>
      <c r="C13428" s="174" t="s">
        <v>558</v>
      </c>
      <c r="D13428" s="890" t="s">
        <v>8527</v>
      </c>
      <c r="E13428" s="700"/>
      <c r="F13428" s="91">
        <v>310329</v>
      </c>
      <c r="G13428" s="91">
        <f t="shared" si="215"/>
        <v>310329</v>
      </c>
      <c r="H13428" s="701" t="s">
        <v>8389</v>
      </c>
    </row>
    <row r="13429" spans="1:9" ht="15" x14ac:dyDescent="0.2">
      <c r="A13429" s="729">
        <v>44858</v>
      </c>
      <c r="B13429" s="90" t="s">
        <v>8529</v>
      </c>
      <c r="C13429" s="174" t="s">
        <v>558</v>
      </c>
      <c r="D13429" s="890" t="s">
        <v>8528</v>
      </c>
      <c r="E13429" s="700"/>
      <c r="F13429" s="91">
        <v>400000</v>
      </c>
      <c r="G13429" s="91">
        <f t="shared" si="215"/>
        <v>400000</v>
      </c>
      <c r="H13429" s="701" t="s">
        <v>8389</v>
      </c>
    </row>
    <row r="13430" spans="1:9" ht="15" x14ac:dyDescent="0.2">
      <c r="A13430" s="729">
        <v>44858</v>
      </c>
      <c r="B13430" s="93" t="s">
        <v>37</v>
      </c>
      <c r="C13430" s="174" t="s">
        <v>558</v>
      </c>
      <c r="D13430" s="890" t="s">
        <v>8530</v>
      </c>
      <c r="E13430" s="700"/>
      <c r="F13430" s="91">
        <v>188568</v>
      </c>
      <c r="G13430" s="91">
        <f t="shared" si="215"/>
        <v>188568</v>
      </c>
      <c r="H13430" s="701" t="s">
        <v>8389</v>
      </c>
    </row>
    <row r="13431" spans="1:9" ht="15" x14ac:dyDescent="0.2">
      <c r="A13431" s="729">
        <v>44859</v>
      </c>
      <c r="B13431" s="93" t="s">
        <v>8536</v>
      </c>
      <c r="C13431" s="174" t="s">
        <v>558</v>
      </c>
      <c r="D13431" s="890" t="s">
        <v>8537</v>
      </c>
      <c r="E13431" s="700"/>
      <c r="F13431" s="175">
        <v>288058</v>
      </c>
      <c r="G13431" s="175">
        <f t="shared" si="215"/>
        <v>288058</v>
      </c>
      <c r="H13431" s="701" t="s">
        <v>8389</v>
      </c>
    </row>
    <row r="13432" spans="1:9" ht="15" x14ac:dyDescent="0.2">
      <c r="A13432" s="729">
        <v>44860</v>
      </c>
      <c r="B13432" s="90" t="s">
        <v>6503</v>
      </c>
      <c r="C13432" s="174" t="s">
        <v>558</v>
      </c>
      <c r="D13432" s="799" t="s">
        <v>8539</v>
      </c>
      <c r="E13432" s="700"/>
      <c r="F13432" s="91">
        <v>300000</v>
      </c>
      <c r="G13432" s="91">
        <f t="shared" si="215"/>
        <v>300000</v>
      </c>
      <c r="H13432" s="701" t="s">
        <v>8389</v>
      </c>
    </row>
    <row r="13433" spans="1:9" ht="15" x14ac:dyDescent="0.2">
      <c r="A13433" s="729">
        <v>44860</v>
      </c>
      <c r="B13433" s="90" t="s">
        <v>6503</v>
      </c>
      <c r="C13433" s="174" t="s">
        <v>558</v>
      </c>
      <c r="D13433" s="799" t="s">
        <v>8539</v>
      </c>
      <c r="E13433" s="700"/>
      <c r="F13433" s="91">
        <v>300000</v>
      </c>
      <c r="G13433" s="91">
        <f t="shared" si="215"/>
        <v>300000</v>
      </c>
      <c r="H13433" s="701" t="s">
        <v>8389</v>
      </c>
    </row>
    <row r="13434" spans="1:9" ht="15" customHeight="1" x14ac:dyDescent="0.2">
      <c r="A13434" s="729">
        <v>44860</v>
      </c>
      <c r="B13434" s="90" t="s">
        <v>6503</v>
      </c>
      <c r="C13434" s="174" t="s">
        <v>558</v>
      </c>
      <c r="D13434" s="799"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0" t="s">
        <v>8544</v>
      </c>
      <c r="E13435" s="700"/>
      <c r="F13435" s="175">
        <v>500000</v>
      </c>
      <c r="G13435" s="175">
        <f t="shared" si="215"/>
        <v>500000</v>
      </c>
      <c r="H13435" s="701" t="s">
        <v>8389</v>
      </c>
    </row>
    <row r="13436" spans="1:9" ht="15" x14ac:dyDescent="0.2">
      <c r="A13436" s="729">
        <v>44862</v>
      </c>
      <c r="B13436" s="90" t="s">
        <v>7951</v>
      </c>
      <c r="C13436" s="174" t="s">
        <v>558</v>
      </c>
      <c r="D13436" s="799" t="s">
        <v>8545</v>
      </c>
      <c r="E13436" s="700"/>
      <c r="F13436" s="91">
        <v>1500000</v>
      </c>
      <c r="G13436" s="91">
        <f t="shared" si="215"/>
        <v>1500000</v>
      </c>
      <c r="H13436" s="701" t="s">
        <v>8389</v>
      </c>
    </row>
    <row r="13437" spans="1:9" ht="15" x14ac:dyDescent="0.2">
      <c r="A13437" s="729">
        <v>44862</v>
      </c>
      <c r="B13437" s="90" t="s">
        <v>7951</v>
      </c>
      <c r="C13437" s="174" t="s">
        <v>558</v>
      </c>
      <c r="D13437" s="799"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8"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8"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0"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0"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799"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89"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89" t="s">
        <v>8616</v>
      </c>
      <c r="E13444" s="703">
        <v>520</v>
      </c>
      <c r="F13444" s="57"/>
      <c r="G13444" s="57">
        <f t="shared" si="215"/>
        <v>-520</v>
      </c>
      <c r="H13444" s="704" t="s">
        <v>8590</v>
      </c>
    </row>
    <row r="13445" spans="1:8" s="681" customFormat="1" ht="15" x14ac:dyDescent="0.2">
      <c r="A13445" s="733">
        <v>44866</v>
      </c>
      <c r="B13445" s="40" t="s">
        <v>16</v>
      </c>
      <c r="C13445" s="75" t="s">
        <v>8148</v>
      </c>
      <c r="D13445" s="789" t="s">
        <v>8616</v>
      </c>
      <c r="E13445" s="703">
        <v>260</v>
      </c>
      <c r="F13445" s="57"/>
      <c r="G13445" s="57">
        <f t="shared" ref="G13445:G13508" si="216">F13445-E13445</f>
        <v>-260</v>
      </c>
      <c r="H13445" s="704" t="s">
        <v>8590</v>
      </c>
    </row>
    <row r="13446" spans="1:8" ht="15" x14ac:dyDescent="0.2">
      <c r="A13446" s="733">
        <v>44866</v>
      </c>
      <c r="B13446" s="40" t="s">
        <v>16</v>
      </c>
      <c r="C13446" s="75" t="s">
        <v>3842</v>
      </c>
      <c r="D13446" s="789" t="s">
        <v>8489</v>
      </c>
      <c r="E13446" s="703">
        <v>4015</v>
      </c>
      <c r="F13446" s="57"/>
      <c r="G13446" s="57">
        <f t="shared" si="216"/>
        <v>-4015</v>
      </c>
      <c r="H13446" s="704" t="s">
        <v>8590</v>
      </c>
    </row>
    <row r="13447" spans="1:8" ht="15" x14ac:dyDescent="0.2">
      <c r="A13447" s="733">
        <v>44866</v>
      </c>
      <c r="B13447" s="40" t="s">
        <v>7919</v>
      </c>
      <c r="C13447" s="75" t="s">
        <v>391</v>
      </c>
      <c r="D13447" s="789" t="s">
        <v>8514</v>
      </c>
      <c r="E13447" s="703">
        <v>1000</v>
      </c>
      <c r="F13447" s="57"/>
      <c r="G13447" s="57">
        <f t="shared" si="216"/>
        <v>-1000</v>
      </c>
      <c r="H13447" s="704" t="s">
        <v>8590</v>
      </c>
    </row>
    <row r="13448" spans="1:8" ht="15" x14ac:dyDescent="0.2">
      <c r="A13448" s="733">
        <v>44866</v>
      </c>
      <c r="B13448" s="40" t="s">
        <v>8041</v>
      </c>
      <c r="C13448" s="75" t="s">
        <v>391</v>
      </c>
      <c r="D13448" s="789" t="s">
        <v>8514</v>
      </c>
      <c r="E13448" s="703">
        <v>1000</v>
      </c>
      <c r="F13448" s="57"/>
      <c r="G13448" s="57">
        <f t="shared" si="216"/>
        <v>-1000</v>
      </c>
      <c r="H13448" s="704" t="s">
        <v>8590</v>
      </c>
    </row>
    <row r="13449" spans="1:8" s="681" customFormat="1" ht="15" x14ac:dyDescent="0.2">
      <c r="A13449" s="733">
        <v>44866</v>
      </c>
      <c r="B13449" s="40" t="s">
        <v>8041</v>
      </c>
      <c r="C13449" s="75" t="s">
        <v>3144</v>
      </c>
      <c r="D13449" s="789"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89"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89"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89"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89"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89" t="s">
        <v>8645</v>
      </c>
      <c r="E13454" s="703">
        <v>2100</v>
      </c>
      <c r="F13454" s="57"/>
      <c r="G13454" s="57">
        <f t="shared" si="216"/>
        <v>-2100</v>
      </c>
      <c r="H13454" s="704" t="s">
        <v>8590</v>
      </c>
    </row>
    <row r="13455" spans="1:8" s="681" customFormat="1" ht="15" x14ac:dyDescent="0.2">
      <c r="A13455" s="733">
        <v>44866</v>
      </c>
      <c r="B13455" s="40" t="s">
        <v>8041</v>
      </c>
      <c r="C13455" s="75" t="s">
        <v>391</v>
      </c>
      <c r="D13455" s="789" t="s">
        <v>8646</v>
      </c>
      <c r="E13455" s="703">
        <v>1100</v>
      </c>
      <c r="F13455" s="57"/>
      <c r="G13455" s="57">
        <f t="shared" si="216"/>
        <v>-1100</v>
      </c>
      <c r="H13455" s="704" t="s">
        <v>8590</v>
      </c>
    </row>
    <row r="13456" spans="1:8" s="681" customFormat="1" ht="15" x14ac:dyDescent="0.2">
      <c r="A13456" s="733">
        <v>44867</v>
      </c>
      <c r="B13456" s="40" t="s">
        <v>8556</v>
      </c>
      <c r="C13456" s="75" t="s">
        <v>3144</v>
      </c>
      <c r="D13456" s="789"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89"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89" t="s">
        <v>8600</v>
      </c>
      <c r="E13458" s="703">
        <v>200</v>
      </c>
      <c r="F13458" s="57"/>
      <c r="G13458" s="57">
        <f t="shared" si="216"/>
        <v>-200</v>
      </c>
      <c r="H13458" s="704" t="s">
        <v>8590</v>
      </c>
    </row>
    <row r="13459" spans="1:8" s="681" customFormat="1" ht="15" x14ac:dyDescent="0.2">
      <c r="A13459" s="733">
        <v>44868</v>
      </c>
      <c r="B13459" s="40" t="s">
        <v>8336</v>
      </c>
      <c r="C13459" s="75" t="s">
        <v>789</v>
      </c>
      <c r="D13459" s="789"/>
      <c r="E13459" s="703">
        <v>120</v>
      </c>
      <c r="F13459" s="57"/>
      <c r="G13459" s="57">
        <f t="shared" si="216"/>
        <v>-120</v>
      </c>
      <c r="H13459" s="704" t="s">
        <v>8590</v>
      </c>
    </row>
    <row r="13460" spans="1:8" s="681" customFormat="1" ht="15" x14ac:dyDescent="0.2">
      <c r="A13460" s="733">
        <v>44868</v>
      </c>
      <c r="B13460" s="40" t="s">
        <v>8336</v>
      </c>
      <c r="C13460" s="75" t="s">
        <v>789</v>
      </c>
      <c r="D13460" s="789"/>
      <c r="E13460" s="703">
        <v>880</v>
      </c>
      <c r="F13460" s="57"/>
      <c r="G13460" s="57">
        <f t="shared" si="216"/>
        <v>-880</v>
      </c>
      <c r="H13460" s="704" t="s">
        <v>8590</v>
      </c>
    </row>
    <row r="13461" spans="1:8" s="681" customFormat="1" ht="15" x14ac:dyDescent="0.2">
      <c r="A13461" s="733">
        <v>44868</v>
      </c>
      <c r="B13461" s="40" t="s">
        <v>7919</v>
      </c>
      <c r="C13461" s="75" t="s">
        <v>789</v>
      </c>
      <c r="D13461" s="789"/>
      <c r="E13461" s="703">
        <v>400</v>
      </c>
      <c r="F13461" s="57"/>
      <c r="G13461" s="57">
        <f t="shared" si="216"/>
        <v>-400</v>
      </c>
      <c r="H13461" s="704" t="s">
        <v>8590</v>
      </c>
    </row>
    <row r="13462" spans="1:8" s="681" customFormat="1" ht="15" x14ac:dyDescent="0.2">
      <c r="A13462" s="733">
        <v>44868</v>
      </c>
      <c r="B13462" s="40" t="s">
        <v>7919</v>
      </c>
      <c r="C13462" s="75" t="s">
        <v>391</v>
      </c>
      <c r="D13462" s="789" t="s">
        <v>8617</v>
      </c>
      <c r="E13462" s="703">
        <v>1000</v>
      </c>
      <c r="F13462" s="57"/>
      <c r="G13462" s="57">
        <f t="shared" si="216"/>
        <v>-1000</v>
      </c>
      <c r="H13462" s="704" t="s">
        <v>8590</v>
      </c>
    </row>
    <row r="13463" spans="1:8" s="681" customFormat="1" ht="15" x14ac:dyDescent="0.2">
      <c r="A13463" s="733">
        <v>44868</v>
      </c>
      <c r="B13463" s="40" t="s">
        <v>8529</v>
      </c>
      <c r="C13463" s="75" t="s">
        <v>391</v>
      </c>
      <c r="D13463" s="789" t="s">
        <v>8618</v>
      </c>
      <c r="E13463" s="703">
        <v>1000</v>
      </c>
      <c r="F13463" s="57"/>
      <c r="G13463" s="57">
        <f t="shared" si="216"/>
        <v>-1000</v>
      </c>
      <c r="H13463" s="704" t="s">
        <v>8590</v>
      </c>
    </row>
    <row r="13464" spans="1:8" s="681" customFormat="1" ht="15" x14ac:dyDescent="0.2">
      <c r="A13464" s="733">
        <v>44868</v>
      </c>
      <c r="B13464" s="40" t="s">
        <v>8336</v>
      </c>
      <c r="C13464" s="549" t="s">
        <v>3144</v>
      </c>
      <c r="D13464" s="902" t="s">
        <v>8597</v>
      </c>
      <c r="E13464" s="705">
        <v>11500</v>
      </c>
      <c r="F13464" s="57"/>
      <c r="G13464" s="57">
        <f t="shared" si="216"/>
        <v>-11500</v>
      </c>
      <c r="H13464" s="704" t="s">
        <v>8590</v>
      </c>
    </row>
    <row r="13465" spans="1:8" s="681" customFormat="1" ht="15" x14ac:dyDescent="0.2">
      <c r="A13465" s="733">
        <v>44868</v>
      </c>
      <c r="B13465" s="40" t="s">
        <v>7919</v>
      </c>
      <c r="C13465" s="549" t="s">
        <v>3144</v>
      </c>
      <c r="D13465" s="902" t="s">
        <v>8597</v>
      </c>
      <c r="E13465" s="705">
        <v>6202</v>
      </c>
      <c r="F13465" s="57"/>
      <c r="G13465" s="57">
        <f t="shared" si="216"/>
        <v>-6202</v>
      </c>
      <c r="H13465" s="704" t="s">
        <v>8590</v>
      </c>
    </row>
    <row r="13466" spans="1:8" s="681" customFormat="1" ht="15" x14ac:dyDescent="0.2">
      <c r="A13466" s="733">
        <v>44868</v>
      </c>
      <c r="B13466" s="40" t="s">
        <v>25</v>
      </c>
      <c r="C13466" s="75" t="s">
        <v>2427</v>
      </c>
      <c r="D13466" s="789"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89"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19"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799" t="s">
        <v>8619</v>
      </c>
      <c r="E13708" s="91"/>
      <c r="F13708" s="91">
        <v>337081</v>
      </c>
      <c r="G13708" s="91">
        <f t="shared" si="220"/>
        <v>337081</v>
      </c>
      <c r="H13708" s="701" t="s">
        <v>8590</v>
      </c>
    </row>
    <row r="13709" spans="1:8" ht="15" x14ac:dyDescent="0.2">
      <c r="A13709" s="729">
        <v>44872</v>
      </c>
      <c r="B13709" s="90" t="s">
        <v>3944</v>
      </c>
      <c r="C13709" s="90" t="s">
        <v>558</v>
      </c>
      <c r="D13709" s="799" t="s">
        <v>8527</v>
      </c>
      <c r="E13709" s="91"/>
      <c r="F13709" s="91">
        <v>337081</v>
      </c>
      <c r="G13709" s="91">
        <f t="shared" si="220"/>
        <v>337081</v>
      </c>
      <c r="H13709" s="701" t="s">
        <v>8590</v>
      </c>
    </row>
    <row r="13710" spans="1:8" ht="15" x14ac:dyDescent="0.2">
      <c r="A13710" s="729">
        <v>44872</v>
      </c>
      <c r="B13710" s="90" t="s">
        <v>3944</v>
      </c>
      <c r="C13710" s="90" t="s">
        <v>558</v>
      </c>
      <c r="D13710" s="799" t="s">
        <v>8620</v>
      </c>
      <c r="E13710" s="91"/>
      <c r="F13710" s="91">
        <v>337081</v>
      </c>
      <c r="G13710" s="91">
        <f t="shared" si="220"/>
        <v>337081</v>
      </c>
      <c r="H13710" s="701" t="s">
        <v>8590</v>
      </c>
    </row>
    <row r="13711" spans="1:8" ht="24" x14ac:dyDescent="0.2">
      <c r="A13711" s="729">
        <v>44882</v>
      </c>
      <c r="B13711" s="90" t="s">
        <v>1399</v>
      </c>
      <c r="C13711" s="90" t="s">
        <v>558</v>
      </c>
      <c r="D13711" s="796" t="s">
        <v>8675</v>
      </c>
      <c r="E13711" s="91"/>
      <c r="F13711" s="91">
        <v>1100934</v>
      </c>
      <c r="G13711" s="91">
        <f t="shared" si="220"/>
        <v>1100934</v>
      </c>
      <c r="H13711" s="701" t="s">
        <v>8590</v>
      </c>
    </row>
    <row r="13712" spans="1:8" ht="24" x14ac:dyDescent="0.2">
      <c r="A13712" s="729">
        <v>44883</v>
      </c>
      <c r="B13712" s="93" t="s">
        <v>1399</v>
      </c>
      <c r="C13712" s="93" t="s">
        <v>558</v>
      </c>
      <c r="D13712" s="800"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0"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799"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0" t="s">
        <v>8690</v>
      </c>
      <c r="E13715" s="175"/>
      <c r="F13715" s="175">
        <v>500000</v>
      </c>
      <c r="G13715" s="175">
        <f t="shared" si="220"/>
        <v>500000</v>
      </c>
      <c r="H13715" s="701" t="s">
        <v>8590</v>
      </c>
    </row>
    <row r="13716" spans="1:8" ht="15" x14ac:dyDescent="0.2">
      <c r="A13716" s="729">
        <v>44893</v>
      </c>
      <c r="B13716" s="90" t="s">
        <v>3945</v>
      </c>
      <c r="C13716" s="174" t="s">
        <v>558</v>
      </c>
      <c r="D13716" s="890"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0" t="s">
        <v>8762</v>
      </c>
      <c r="E13717" s="175"/>
      <c r="F13717" s="175">
        <v>1250000</v>
      </c>
      <c r="G13717" s="175">
        <f t="shared" si="220"/>
        <v>1250000</v>
      </c>
      <c r="H13717" s="701" t="s">
        <v>8590</v>
      </c>
    </row>
    <row r="13718" spans="1:8" ht="15" customHeight="1" x14ac:dyDescent="0.2">
      <c r="A13718" s="729">
        <v>44895</v>
      </c>
      <c r="B13718" s="93" t="s">
        <v>1399</v>
      </c>
      <c r="C13718" s="93" t="s">
        <v>558</v>
      </c>
      <c r="D13718" s="800" t="s">
        <v>8762</v>
      </c>
      <c r="E13718" s="175"/>
      <c r="F13718" s="175">
        <v>1250000</v>
      </c>
      <c r="G13718" s="175">
        <f t="shared" si="220"/>
        <v>1250000</v>
      </c>
      <c r="H13718" s="701" t="s">
        <v>8590</v>
      </c>
    </row>
    <row r="13719" spans="1:8" ht="15" x14ac:dyDescent="0.2">
      <c r="A13719" s="729">
        <v>44895</v>
      </c>
      <c r="B13719" s="93" t="s">
        <v>1399</v>
      </c>
      <c r="C13719" s="93" t="s">
        <v>558</v>
      </c>
      <c r="D13719" s="799"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0"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5" t="s">
        <v>8895</v>
      </c>
      <c r="E13970" s="671">
        <v>30000</v>
      </c>
      <c r="F13970" s="235"/>
      <c r="G13970" s="235">
        <f t="shared" si="224"/>
        <v>-30000</v>
      </c>
      <c r="H13970" s="708" t="s">
        <v>8763</v>
      </c>
    </row>
    <row r="13971" spans="1:8" ht="15" customHeight="1" x14ac:dyDescent="0.2">
      <c r="A13971" s="732">
        <v>44914</v>
      </c>
      <c r="B13971" s="173" t="s">
        <v>8041</v>
      </c>
      <c r="C13971" s="669" t="s">
        <v>8249</v>
      </c>
      <c r="D13971" s="905"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0" t="s">
        <v>8764</v>
      </c>
      <c r="E13981" s="175"/>
      <c r="F13981" s="175">
        <v>3000000</v>
      </c>
      <c r="G13981" s="175">
        <f t="shared" si="224"/>
        <v>3000000</v>
      </c>
      <c r="H13981" s="701" t="s">
        <v>8763</v>
      </c>
    </row>
    <row r="13982" spans="1:8" ht="15" x14ac:dyDescent="0.2">
      <c r="A13982" s="729">
        <v>44896</v>
      </c>
      <c r="B13982" s="93" t="s">
        <v>7919</v>
      </c>
      <c r="C13982" s="93" t="s">
        <v>558</v>
      </c>
      <c r="D13982" s="799" t="s">
        <v>8540</v>
      </c>
      <c r="E13982" s="175">
        <v>30000</v>
      </c>
      <c r="F13982" s="175"/>
      <c r="G13982" s="175">
        <f t="shared" si="224"/>
        <v>-30000</v>
      </c>
      <c r="H13982" s="701" t="s">
        <v>8763</v>
      </c>
    </row>
    <row r="13983" spans="1:8" ht="15" x14ac:dyDescent="0.2">
      <c r="A13983" s="729">
        <v>44897</v>
      </c>
      <c r="B13983" s="90" t="s">
        <v>7655</v>
      </c>
      <c r="C13983" s="93" t="s">
        <v>558</v>
      </c>
      <c r="D13983" s="799" t="s">
        <v>5720</v>
      </c>
      <c r="E13983" s="91"/>
      <c r="F13983" s="91">
        <v>971088</v>
      </c>
      <c r="G13983" s="91">
        <f t="shared" si="224"/>
        <v>971088</v>
      </c>
      <c r="H13983" s="701" t="s">
        <v>8763</v>
      </c>
    </row>
    <row r="13984" spans="1:8" ht="15" x14ac:dyDescent="0.2">
      <c r="A13984" s="729">
        <v>44898</v>
      </c>
      <c r="B13984" s="90" t="s">
        <v>37</v>
      </c>
      <c r="C13984" s="93" t="s">
        <v>558</v>
      </c>
      <c r="D13984" s="799"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0" t="s">
        <v>8817</v>
      </c>
      <c r="E13985" s="175"/>
      <c r="F13985" s="175">
        <v>33950</v>
      </c>
      <c r="G13985" s="175">
        <f t="shared" si="224"/>
        <v>33950</v>
      </c>
      <c r="H13985" s="701" t="s">
        <v>8763</v>
      </c>
    </row>
    <row r="13986" spans="1:8" ht="15" x14ac:dyDescent="0.2">
      <c r="A13986" s="729">
        <v>44902</v>
      </c>
      <c r="B13986" s="90" t="s">
        <v>8529</v>
      </c>
      <c r="C13986" s="90" t="s">
        <v>558</v>
      </c>
      <c r="D13986" s="799"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0"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0"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0"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0" t="s">
        <v>8880</v>
      </c>
      <c r="E13990" s="175">
        <v>65000</v>
      </c>
      <c r="F13990" s="175"/>
      <c r="G13990" s="175">
        <f t="shared" si="224"/>
        <v>-65000</v>
      </c>
      <c r="H13990" s="701" t="s">
        <v>8763</v>
      </c>
    </row>
    <row r="13991" spans="1:8" ht="15" customHeight="1" x14ac:dyDescent="0.2">
      <c r="A13991" s="729">
        <v>44907</v>
      </c>
      <c r="B13991" s="90" t="s">
        <v>8075</v>
      </c>
      <c r="C13991" s="93" t="s">
        <v>558</v>
      </c>
      <c r="D13991" s="799"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0"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0" t="s">
        <v>8902</v>
      </c>
      <c r="E13993" s="175">
        <v>30380</v>
      </c>
      <c r="F13993" s="175"/>
      <c r="G13993" s="175">
        <f t="shared" si="224"/>
        <v>-30380</v>
      </c>
      <c r="H13993" s="701" t="s">
        <v>8763</v>
      </c>
    </row>
    <row r="13994" spans="1:8" ht="15" customHeight="1" x14ac:dyDescent="0.2">
      <c r="A13994" s="729">
        <v>44914</v>
      </c>
      <c r="B13994" s="93" t="s">
        <v>8654</v>
      </c>
      <c r="C13994" s="93" t="s">
        <v>558</v>
      </c>
      <c r="D13994" s="800" t="s">
        <v>8890</v>
      </c>
      <c r="E13994" s="175"/>
      <c r="F13994" s="175">
        <v>4650000</v>
      </c>
      <c r="G13994" s="175">
        <f t="shared" si="224"/>
        <v>4650000</v>
      </c>
      <c r="H13994" s="701" t="s">
        <v>8763</v>
      </c>
    </row>
    <row r="13995" spans="1:8" ht="15" customHeight="1" x14ac:dyDescent="0.2">
      <c r="A13995" s="729">
        <v>44914</v>
      </c>
      <c r="B13995" s="93" t="s">
        <v>8654</v>
      </c>
      <c r="C13995" s="93" t="s">
        <v>558</v>
      </c>
      <c r="D13995" s="800" t="s">
        <v>8890</v>
      </c>
      <c r="E13995" s="175"/>
      <c r="F13995" s="175">
        <v>3779172</v>
      </c>
      <c r="G13995" s="175">
        <f t="shared" si="224"/>
        <v>3779172</v>
      </c>
      <c r="H13995" s="701" t="s">
        <v>8763</v>
      </c>
    </row>
    <row r="13996" spans="1:8" ht="15" customHeight="1" x14ac:dyDescent="0.2">
      <c r="A13996" s="729">
        <v>44914</v>
      </c>
      <c r="B13996" s="93" t="s">
        <v>14</v>
      </c>
      <c r="C13996" s="93" t="s">
        <v>558</v>
      </c>
      <c r="D13996" s="800" t="s">
        <v>558</v>
      </c>
      <c r="E13996" s="175"/>
      <c r="F13996" s="175">
        <v>50000</v>
      </c>
      <c r="G13996" s="175">
        <f t="shared" si="224"/>
        <v>50000</v>
      </c>
      <c r="H13996" s="701" t="s">
        <v>8763</v>
      </c>
    </row>
    <row r="13997" spans="1:8" ht="15" customHeight="1" x14ac:dyDescent="0.2">
      <c r="A13997" s="729">
        <v>44915</v>
      </c>
      <c r="B13997" s="90" t="s">
        <v>8865</v>
      </c>
      <c r="C13997" s="93" t="s">
        <v>558</v>
      </c>
      <c r="D13997" s="800" t="s">
        <v>8903</v>
      </c>
      <c r="E13997" s="175"/>
      <c r="F13997" s="91">
        <v>1200000</v>
      </c>
      <c r="G13997" s="91">
        <f t="shared" si="224"/>
        <v>1200000</v>
      </c>
      <c r="H13997" s="701" t="s">
        <v>8763</v>
      </c>
    </row>
    <row r="13998" spans="1:8" ht="15" customHeight="1" x14ac:dyDescent="0.2">
      <c r="A13998" s="729">
        <v>44915</v>
      </c>
      <c r="B13998" s="90" t="s">
        <v>8865</v>
      </c>
      <c r="C13998" s="93" t="s">
        <v>558</v>
      </c>
      <c r="D13998" s="799" t="s">
        <v>8540</v>
      </c>
      <c r="E13998" s="175">
        <v>1436</v>
      </c>
      <c r="F13998" s="175"/>
      <c r="G13998" s="175">
        <f t="shared" si="224"/>
        <v>-1436</v>
      </c>
      <c r="H13998" s="701" t="s">
        <v>8763</v>
      </c>
    </row>
    <row r="13999" spans="1:8" ht="15" customHeight="1" x14ac:dyDescent="0.2">
      <c r="A13999" s="729">
        <v>44921</v>
      </c>
      <c r="B13999" s="90" t="s">
        <v>3945</v>
      </c>
      <c r="C13999" s="174" t="s">
        <v>558</v>
      </c>
      <c r="D13999" s="890" t="s">
        <v>8935</v>
      </c>
      <c r="E13999" s="700"/>
      <c r="F13999" s="91">
        <v>310329</v>
      </c>
      <c r="G13999" s="91">
        <f t="shared" si="224"/>
        <v>310329</v>
      </c>
      <c r="H13999" s="701" t="s">
        <v>8763</v>
      </c>
    </row>
    <row r="14000" spans="1:8" ht="15" customHeight="1" x14ac:dyDescent="0.2">
      <c r="A14000" s="729">
        <v>44926</v>
      </c>
      <c r="B14000" s="90" t="s">
        <v>8041</v>
      </c>
      <c r="C14000" s="174" t="s">
        <v>558</v>
      </c>
      <c r="D14000" s="799" t="s">
        <v>8967</v>
      </c>
      <c r="E14000" s="700"/>
      <c r="F14000" s="91">
        <v>3500000</v>
      </c>
      <c r="G14000" s="91">
        <f t="shared" si="224"/>
        <v>3500000</v>
      </c>
      <c r="H14000" s="701" t="s">
        <v>8763</v>
      </c>
    </row>
    <row r="14001" spans="1:8" ht="15" customHeight="1" x14ac:dyDescent="0.2">
      <c r="A14001" s="729">
        <v>44926</v>
      </c>
      <c r="B14001" s="90" t="s">
        <v>8041</v>
      </c>
      <c r="C14001" s="93" t="s">
        <v>558</v>
      </c>
      <c r="D14001" s="799"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3" t="s">
        <v>9015</v>
      </c>
      <c r="E14061" s="629">
        <v>30152</v>
      </c>
      <c r="G14061" s="125">
        <f t="shared" si="225"/>
        <v>-30152</v>
      </c>
      <c r="H14061" s="704" t="s">
        <v>8970</v>
      </c>
    </row>
    <row r="14062" spans="1:8" ht="15" x14ac:dyDescent="0.2">
      <c r="A14062" s="733">
        <v>44938</v>
      </c>
      <c r="B14062" s="40" t="s">
        <v>3944</v>
      </c>
      <c r="C14062" s="628" t="s">
        <v>3002</v>
      </c>
      <c r="D14062" s="893" t="s">
        <v>9015</v>
      </c>
      <c r="E14062" s="629">
        <v>32760</v>
      </c>
      <c r="G14062" s="125">
        <f t="shared" si="225"/>
        <v>-32760</v>
      </c>
      <c r="H14062" s="704" t="s">
        <v>8970</v>
      </c>
    </row>
    <row r="14063" spans="1:8" ht="15" x14ac:dyDescent="0.2">
      <c r="A14063" s="733">
        <v>44938</v>
      </c>
      <c r="B14063" s="40" t="s">
        <v>37</v>
      </c>
      <c r="C14063" s="628" t="s">
        <v>3002</v>
      </c>
      <c r="D14063" s="893" t="s">
        <v>9015</v>
      </c>
      <c r="E14063" s="629">
        <v>15560</v>
      </c>
      <c r="G14063" s="125">
        <f t="shared" si="225"/>
        <v>-15560</v>
      </c>
      <c r="H14063" s="704" t="s">
        <v>8970</v>
      </c>
    </row>
    <row r="14064" spans="1:8" ht="15" x14ac:dyDescent="0.2">
      <c r="A14064" s="733">
        <v>44938</v>
      </c>
      <c r="B14064" s="40" t="s">
        <v>8888</v>
      </c>
      <c r="C14064" s="628" t="s">
        <v>3002</v>
      </c>
      <c r="D14064" s="893" t="s">
        <v>9015</v>
      </c>
      <c r="E14064" s="629">
        <v>8634</v>
      </c>
      <c r="G14064" s="125">
        <f t="shared" si="225"/>
        <v>-8634</v>
      </c>
      <c r="H14064" s="704" t="s">
        <v>8970</v>
      </c>
    </row>
    <row r="14065" spans="1:8" ht="15" x14ac:dyDescent="0.2">
      <c r="A14065" s="733">
        <v>44938</v>
      </c>
      <c r="B14065" s="40" t="s">
        <v>8075</v>
      </c>
      <c r="C14065" s="628" t="s">
        <v>3002</v>
      </c>
      <c r="D14065" s="893" t="s">
        <v>9015</v>
      </c>
      <c r="E14065" s="629">
        <v>30273</v>
      </c>
      <c r="G14065" s="125">
        <f t="shared" si="225"/>
        <v>-30273</v>
      </c>
      <c r="H14065" s="704" t="s">
        <v>8970</v>
      </c>
    </row>
    <row r="14066" spans="1:8" ht="15" x14ac:dyDescent="0.2">
      <c r="A14066" s="733">
        <v>44938</v>
      </c>
      <c r="B14066" s="40" t="s">
        <v>7655</v>
      </c>
      <c r="C14066" s="628" t="s">
        <v>3002</v>
      </c>
      <c r="D14066" s="893"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3" t="s">
        <v>4877</v>
      </c>
      <c r="E14126" s="629">
        <v>5480</v>
      </c>
      <c r="F14126" s="57"/>
      <c r="G14126" s="125">
        <f t="shared" si="226"/>
        <v>-5480</v>
      </c>
      <c r="H14126" s="704" t="s">
        <v>8970</v>
      </c>
    </row>
    <row r="14127" spans="1:8" ht="15" x14ac:dyDescent="0.2">
      <c r="A14127" s="733">
        <v>44951</v>
      </c>
      <c r="B14127" s="40" t="s">
        <v>8556</v>
      </c>
      <c r="C14127" s="628" t="s">
        <v>3144</v>
      </c>
      <c r="D14127" s="893"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0" t="s">
        <v>8935</v>
      </c>
      <c r="E14199" s="700"/>
      <c r="F14199" s="91">
        <v>337081</v>
      </c>
      <c r="G14199" s="91">
        <f t="shared" si="228"/>
        <v>337081</v>
      </c>
      <c r="H14199" s="701" t="s">
        <v>8970</v>
      </c>
    </row>
    <row r="14200" spans="1:8" ht="15" customHeight="1" x14ac:dyDescent="0.2">
      <c r="A14200" s="729">
        <v>44940</v>
      </c>
      <c r="B14200" s="93" t="s">
        <v>37</v>
      </c>
      <c r="C14200" s="174" t="s">
        <v>558</v>
      </c>
      <c r="D14200" s="890"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0" t="s">
        <v>9029</v>
      </c>
      <c r="E14201" s="700"/>
      <c r="F14201" s="175">
        <v>178573</v>
      </c>
      <c r="G14201" s="175">
        <f t="shared" si="228"/>
        <v>178573</v>
      </c>
      <c r="H14201" s="701" t="s">
        <v>8970</v>
      </c>
    </row>
    <row r="14202" spans="1:8" ht="36" customHeight="1" x14ac:dyDescent="0.2">
      <c r="A14202" s="729">
        <v>44942</v>
      </c>
      <c r="B14202" s="93" t="s">
        <v>8825</v>
      </c>
      <c r="C14202" s="93" t="s">
        <v>558</v>
      </c>
      <c r="D14202" s="800" t="s">
        <v>8840</v>
      </c>
      <c r="E14202" s="175"/>
      <c r="F14202" s="175">
        <v>70646</v>
      </c>
      <c r="G14202" s="175">
        <f t="shared" si="228"/>
        <v>70646</v>
      </c>
      <c r="H14202" s="701" t="s">
        <v>8970</v>
      </c>
    </row>
    <row r="14203" spans="1:8" ht="15" customHeight="1" x14ac:dyDescent="0.2">
      <c r="A14203" s="729">
        <v>44942</v>
      </c>
      <c r="B14203" s="93" t="s">
        <v>8825</v>
      </c>
      <c r="C14203" s="93" t="s">
        <v>8849</v>
      </c>
      <c r="D14203" s="800" t="s">
        <v>8850</v>
      </c>
      <c r="E14203" s="175">
        <v>70646</v>
      </c>
      <c r="F14203" s="175"/>
      <c r="G14203" s="175">
        <f t="shared" si="228"/>
        <v>-70646</v>
      </c>
      <c r="H14203" s="701" t="s">
        <v>8970</v>
      </c>
    </row>
    <row r="14204" spans="1:8" ht="15" customHeight="1" x14ac:dyDescent="0.2">
      <c r="A14204" s="729">
        <v>44945</v>
      </c>
      <c r="B14204" s="93" t="s">
        <v>37</v>
      </c>
      <c r="C14204" s="174" t="s">
        <v>558</v>
      </c>
      <c r="D14204" s="890" t="s">
        <v>9245</v>
      </c>
      <c r="E14204" s="700"/>
      <c r="F14204" s="91">
        <v>188568</v>
      </c>
      <c r="G14204" s="175">
        <f t="shared" si="228"/>
        <v>188568</v>
      </c>
      <c r="H14204" s="701" t="s">
        <v>8970</v>
      </c>
    </row>
    <row r="14205" spans="1:8" ht="15" customHeight="1" x14ac:dyDescent="0.2">
      <c r="A14205" s="729">
        <v>44951</v>
      </c>
      <c r="B14205" s="90" t="s">
        <v>8336</v>
      </c>
      <c r="C14205" s="93" t="s">
        <v>558</v>
      </c>
      <c r="D14205" s="799" t="s">
        <v>9066</v>
      </c>
      <c r="E14205" s="175"/>
      <c r="F14205" s="91">
        <v>2500369</v>
      </c>
      <c r="G14205" s="175">
        <f t="shared" si="228"/>
        <v>2500369</v>
      </c>
      <c r="H14205" s="701" t="s">
        <v>8970</v>
      </c>
    </row>
    <row r="14206" spans="1:8" ht="15" customHeight="1" x14ac:dyDescent="0.2">
      <c r="A14206" s="729">
        <v>44951</v>
      </c>
      <c r="B14206" s="90" t="s">
        <v>8336</v>
      </c>
      <c r="C14206" s="93" t="s">
        <v>558</v>
      </c>
      <c r="D14206" s="799" t="s">
        <v>8540</v>
      </c>
      <c r="E14206" s="175">
        <v>25004</v>
      </c>
      <c r="F14206" s="175"/>
      <c r="G14206" s="175">
        <f t="shared" si="228"/>
        <v>-25004</v>
      </c>
      <c r="H14206" s="701" t="s">
        <v>8970</v>
      </c>
    </row>
    <row r="14207" spans="1:8" ht="15" x14ac:dyDescent="0.2">
      <c r="A14207" s="729">
        <v>44951</v>
      </c>
      <c r="B14207" s="90" t="s">
        <v>8336</v>
      </c>
      <c r="C14207" s="93" t="s">
        <v>558</v>
      </c>
      <c r="D14207" s="799" t="s">
        <v>9067</v>
      </c>
      <c r="E14207" s="91"/>
      <c r="F14207" s="91">
        <v>440396</v>
      </c>
      <c r="G14207" s="91">
        <f t="shared" si="228"/>
        <v>440396</v>
      </c>
      <c r="H14207" s="701" t="s">
        <v>8970</v>
      </c>
    </row>
    <row r="14208" spans="1:8" ht="15" x14ac:dyDescent="0.2">
      <c r="A14208" s="729">
        <v>44953</v>
      </c>
      <c r="B14208" s="90" t="s">
        <v>7553</v>
      </c>
      <c r="C14208" s="93" t="s">
        <v>558</v>
      </c>
      <c r="D14208" s="799" t="s">
        <v>9240</v>
      </c>
      <c r="E14208" s="91"/>
      <c r="F14208" s="91">
        <v>486827</v>
      </c>
      <c r="G14208" s="91">
        <f t="shared" si="228"/>
        <v>486827</v>
      </c>
      <c r="H14208" s="701" t="s">
        <v>8970</v>
      </c>
    </row>
    <row r="14209" spans="1:8" ht="15" x14ac:dyDescent="0.2">
      <c r="A14209" s="729">
        <v>44953</v>
      </c>
      <c r="B14209" s="90" t="s">
        <v>14</v>
      </c>
      <c r="C14209" s="93" t="s">
        <v>558</v>
      </c>
      <c r="D14209" s="799"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3" t="s">
        <v>9309</v>
      </c>
      <c r="E14274" s="629">
        <v>30152</v>
      </c>
      <c r="F14274" s="125"/>
      <c r="G14274" s="125">
        <f t="shared" si="229"/>
        <v>-30152</v>
      </c>
      <c r="H14274" s="704" t="s">
        <v>9257</v>
      </c>
    </row>
    <row r="14275" spans="1:8" s="681" customFormat="1" ht="15" x14ac:dyDescent="0.2">
      <c r="A14275" s="733">
        <v>44967</v>
      </c>
      <c r="B14275" s="62" t="s">
        <v>3944</v>
      </c>
      <c r="C14275" s="628" t="s">
        <v>3002</v>
      </c>
      <c r="D14275" s="893" t="s">
        <v>9309</v>
      </c>
      <c r="E14275" s="629">
        <v>32760</v>
      </c>
      <c r="F14275" s="125"/>
      <c r="G14275" s="125">
        <f t="shared" si="229"/>
        <v>-32760</v>
      </c>
      <c r="H14275" s="704" t="s">
        <v>9257</v>
      </c>
    </row>
    <row r="14276" spans="1:8" s="681" customFormat="1" ht="15" x14ac:dyDescent="0.2">
      <c r="A14276" s="733">
        <v>44967</v>
      </c>
      <c r="B14276" s="62" t="s">
        <v>37</v>
      </c>
      <c r="C14276" s="628" t="s">
        <v>3002</v>
      </c>
      <c r="D14276" s="893" t="s">
        <v>9309</v>
      </c>
      <c r="E14276" s="629">
        <v>15560</v>
      </c>
      <c r="F14276" s="125"/>
      <c r="G14276" s="125">
        <f t="shared" si="229"/>
        <v>-15560</v>
      </c>
      <c r="H14276" s="704" t="s">
        <v>9257</v>
      </c>
    </row>
    <row r="14277" spans="1:8" s="681" customFormat="1" ht="15" x14ac:dyDescent="0.2">
      <c r="A14277" s="733">
        <v>44967</v>
      </c>
      <c r="B14277" s="62" t="s">
        <v>7553</v>
      </c>
      <c r="C14277" s="628" t="s">
        <v>3002</v>
      </c>
      <c r="D14277" s="893"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3"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1" t="s">
        <v>6977</v>
      </c>
      <c r="E14289" s="582">
        <v>7000</v>
      </c>
      <c r="F14289" s="125"/>
      <c r="G14289" s="125">
        <f t="shared" si="229"/>
        <v>-7000</v>
      </c>
      <c r="H14289" s="704" t="s">
        <v>9257</v>
      </c>
    </row>
    <row r="14290" spans="1:8" s="681" customFormat="1" ht="15" x14ac:dyDescent="0.2">
      <c r="A14290" s="733">
        <v>44970</v>
      </c>
      <c r="B14290" s="62" t="s">
        <v>8041</v>
      </c>
      <c r="C14290" s="581" t="s">
        <v>3144</v>
      </c>
      <c r="D14290" s="891"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1" t="s">
        <v>9373</v>
      </c>
      <c r="E14332" s="582">
        <v>7500</v>
      </c>
      <c r="F14332" s="125"/>
      <c r="G14332" s="125">
        <f t="shared" si="230"/>
        <v>-7500</v>
      </c>
      <c r="H14332" s="704" t="s">
        <v>9257</v>
      </c>
    </row>
    <row r="14333" spans="1:8" s="681" customFormat="1" ht="15" x14ac:dyDescent="0.2">
      <c r="A14333" s="733">
        <v>44978</v>
      </c>
      <c r="B14333" s="62" t="s">
        <v>8873</v>
      </c>
      <c r="C14333" s="581" t="s">
        <v>3144</v>
      </c>
      <c r="D14333" s="891"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0" t="s">
        <v>9245</v>
      </c>
      <c r="E14375" s="91"/>
      <c r="F14375" s="91">
        <v>337081</v>
      </c>
      <c r="G14375" s="91">
        <f t="shared" si="230"/>
        <v>337081</v>
      </c>
      <c r="H14375" s="701" t="s">
        <v>9257</v>
      </c>
    </row>
    <row r="14376" spans="1:8" ht="15" x14ac:dyDescent="0.2">
      <c r="A14376" s="729">
        <v>44964</v>
      </c>
      <c r="B14376" s="90" t="s">
        <v>8873</v>
      </c>
      <c r="C14376" s="90" t="s">
        <v>558</v>
      </c>
      <c r="D14376" s="799" t="s">
        <v>9272</v>
      </c>
      <c r="E14376" s="91"/>
      <c r="F14376" s="91">
        <v>3593187</v>
      </c>
      <c r="G14376" s="91">
        <f t="shared" si="230"/>
        <v>3593187</v>
      </c>
      <c r="H14376" s="701" t="s">
        <v>9257</v>
      </c>
    </row>
    <row r="14377" spans="1:8" ht="15" x14ac:dyDescent="0.2">
      <c r="A14377" s="729">
        <v>44964</v>
      </c>
      <c r="B14377" s="90" t="s">
        <v>8873</v>
      </c>
      <c r="C14377" s="93" t="s">
        <v>558</v>
      </c>
      <c r="D14377" s="799" t="s">
        <v>8540</v>
      </c>
      <c r="E14377" s="175">
        <v>35932</v>
      </c>
      <c r="F14377" s="175"/>
      <c r="G14377" s="91">
        <f t="shared" si="230"/>
        <v>-35932</v>
      </c>
      <c r="H14377" s="701" t="s">
        <v>9257</v>
      </c>
    </row>
    <row r="14378" spans="1:8" ht="15" customHeight="1" x14ac:dyDescent="0.2">
      <c r="A14378" s="729">
        <v>44967</v>
      </c>
      <c r="B14378" s="90" t="s">
        <v>3945</v>
      </c>
      <c r="C14378" s="174" t="s">
        <v>558</v>
      </c>
      <c r="D14378" s="890" t="s">
        <v>9312</v>
      </c>
      <c r="E14378" s="700"/>
      <c r="F14378" s="91">
        <v>620658</v>
      </c>
      <c r="G14378" s="91">
        <f t="shared" si="230"/>
        <v>620658</v>
      </c>
      <c r="H14378" s="701" t="s">
        <v>9257</v>
      </c>
    </row>
    <row r="14379" spans="1:8" ht="15" customHeight="1" x14ac:dyDescent="0.2">
      <c r="A14379" s="729">
        <v>44968</v>
      </c>
      <c r="B14379" s="90" t="s">
        <v>8865</v>
      </c>
      <c r="C14379" s="174" t="s">
        <v>558</v>
      </c>
      <c r="D14379" s="799" t="s">
        <v>9314</v>
      </c>
      <c r="E14379" s="91"/>
      <c r="F14379" s="91">
        <v>2300000</v>
      </c>
      <c r="G14379" s="91">
        <f t="shared" si="230"/>
        <v>2300000</v>
      </c>
      <c r="H14379" s="701" t="s">
        <v>9257</v>
      </c>
    </row>
    <row r="14380" spans="1:8" ht="15" customHeight="1" x14ac:dyDescent="0.2">
      <c r="A14380" s="729">
        <v>44968</v>
      </c>
      <c r="B14380" s="90" t="s">
        <v>8865</v>
      </c>
      <c r="C14380" s="93" t="s">
        <v>558</v>
      </c>
      <c r="D14380" s="799" t="s">
        <v>8540</v>
      </c>
      <c r="E14380" s="175">
        <v>3135</v>
      </c>
      <c r="F14380" s="175"/>
      <c r="G14380" s="91">
        <f t="shared" si="230"/>
        <v>-3135</v>
      </c>
      <c r="H14380" s="701" t="s">
        <v>9257</v>
      </c>
    </row>
    <row r="14381" spans="1:8" ht="15" customHeight="1" x14ac:dyDescent="0.2">
      <c r="A14381" s="729">
        <v>44973</v>
      </c>
      <c r="B14381" s="90" t="s">
        <v>37</v>
      </c>
      <c r="C14381" s="93" t="s">
        <v>558</v>
      </c>
      <c r="D14381" s="799"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89"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89"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89"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89"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89"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89"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89"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89"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89"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89"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89"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89"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89"/>
      <c r="E14498" s="125">
        <v>400</v>
      </c>
      <c r="F14498" s="125"/>
      <c r="G14498" s="125">
        <f t="shared" si="232"/>
        <v>-400</v>
      </c>
      <c r="H14498" s="704" t="s">
        <v>9392</v>
      </c>
    </row>
    <row r="14499" spans="1:8" s="681" customFormat="1" ht="15" customHeight="1" x14ac:dyDescent="0.25">
      <c r="A14499" s="733">
        <v>45002</v>
      </c>
      <c r="B14499" s="62" t="s">
        <v>9353</v>
      </c>
      <c r="C14499" s="62" t="s">
        <v>789</v>
      </c>
      <c r="D14499" s="789"/>
      <c r="E14499" s="125">
        <v>2930</v>
      </c>
      <c r="F14499" s="125"/>
      <c r="G14499" s="125">
        <f t="shared" si="232"/>
        <v>-2930</v>
      </c>
      <c r="H14499" s="704" t="s">
        <v>9392</v>
      </c>
    </row>
    <row r="14500" spans="1:8" s="681" customFormat="1" ht="15" customHeight="1" x14ac:dyDescent="0.25">
      <c r="A14500" s="733">
        <v>45002</v>
      </c>
      <c r="B14500" s="62" t="s">
        <v>8873</v>
      </c>
      <c r="C14500" s="62" t="s">
        <v>789</v>
      </c>
      <c r="D14500" s="789"/>
      <c r="E14500" s="125">
        <v>500</v>
      </c>
      <c r="F14500" s="125"/>
      <c r="G14500" s="125">
        <f t="shared" si="232"/>
        <v>-500</v>
      </c>
      <c r="H14500" s="704" t="s">
        <v>9392</v>
      </c>
    </row>
    <row r="14501" spans="1:8" s="681" customFormat="1" ht="15" customHeight="1" x14ac:dyDescent="0.25">
      <c r="A14501" s="733">
        <v>45002</v>
      </c>
      <c r="B14501" s="62" t="s">
        <v>8041</v>
      </c>
      <c r="C14501" s="62" t="s">
        <v>789</v>
      </c>
      <c r="D14501" s="789"/>
      <c r="E14501" s="125">
        <v>1760</v>
      </c>
      <c r="F14501" s="125"/>
      <c r="G14501" s="125">
        <f t="shared" si="232"/>
        <v>-1760</v>
      </c>
      <c r="H14501" s="704" t="s">
        <v>9392</v>
      </c>
    </row>
    <row r="14502" spans="1:8" s="681" customFormat="1" ht="15" customHeight="1" x14ac:dyDescent="0.25">
      <c r="A14502" s="733">
        <v>45002</v>
      </c>
      <c r="B14502" s="62" t="s">
        <v>3945</v>
      </c>
      <c r="C14502" s="62" t="s">
        <v>789</v>
      </c>
      <c r="D14502" s="789"/>
      <c r="E14502" s="125">
        <v>1110</v>
      </c>
      <c r="F14502" s="125"/>
      <c r="G14502" s="125">
        <f t="shared" si="232"/>
        <v>-1110</v>
      </c>
      <c r="H14502" s="704" t="s">
        <v>9392</v>
      </c>
    </row>
    <row r="14503" spans="1:8" s="681" customFormat="1" ht="15" customHeight="1" x14ac:dyDescent="0.25">
      <c r="A14503" s="733">
        <v>45002</v>
      </c>
      <c r="B14503" s="62" t="s">
        <v>2932</v>
      </c>
      <c r="C14503" s="62" t="s">
        <v>789</v>
      </c>
      <c r="D14503" s="789"/>
      <c r="E14503" s="125">
        <v>1300</v>
      </c>
      <c r="F14503" s="125"/>
      <c r="G14503" s="125">
        <f t="shared" si="232"/>
        <v>-1300</v>
      </c>
      <c r="H14503" s="704" t="s">
        <v>9392</v>
      </c>
    </row>
    <row r="14504" spans="1:8" s="681" customFormat="1" ht="15" customHeight="1" x14ac:dyDescent="0.25">
      <c r="A14504" s="733">
        <v>45002</v>
      </c>
      <c r="B14504" s="62" t="s">
        <v>16</v>
      </c>
      <c r="C14504" s="62" t="s">
        <v>789</v>
      </c>
      <c r="D14504" s="789"/>
      <c r="E14504" s="125">
        <v>500</v>
      </c>
      <c r="F14504" s="125"/>
      <c r="G14504" s="125">
        <f t="shared" si="232"/>
        <v>-500</v>
      </c>
      <c r="H14504" s="704" t="s">
        <v>9392</v>
      </c>
    </row>
    <row r="14505" spans="1:8" s="681" customFormat="1" ht="15" customHeight="1" x14ac:dyDescent="0.25">
      <c r="A14505" s="733">
        <v>45002</v>
      </c>
      <c r="B14505" s="62" t="s">
        <v>8865</v>
      </c>
      <c r="C14505" s="62" t="s">
        <v>789</v>
      </c>
      <c r="D14505" s="789"/>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0"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5" t="s">
        <v>9578</v>
      </c>
      <c r="E14617" s="671">
        <v>61000</v>
      </c>
      <c r="F14617" s="235"/>
      <c r="G14617" s="235">
        <f t="shared" si="234"/>
        <v>-61000</v>
      </c>
      <c r="H14617" s="708" t="s">
        <v>9392</v>
      </c>
    </row>
    <row r="14618" spans="1:8" ht="15" customHeight="1" x14ac:dyDescent="0.2">
      <c r="A14618" s="732">
        <v>45015</v>
      </c>
      <c r="B14618" s="173" t="s">
        <v>8336</v>
      </c>
      <c r="C14618" s="669" t="s">
        <v>6622</v>
      </c>
      <c r="D14618" s="905" t="s">
        <v>9578</v>
      </c>
      <c r="E14618" s="671">
        <v>10000</v>
      </c>
      <c r="F14618" s="235"/>
      <c r="G14618" s="235">
        <f t="shared" si="234"/>
        <v>-10000</v>
      </c>
      <c r="H14618" s="708" t="s">
        <v>9392</v>
      </c>
    </row>
    <row r="14619" spans="1:8" ht="15" x14ac:dyDescent="0.2">
      <c r="A14619" s="729">
        <v>44986</v>
      </c>
      <c r="B14619" s="90" t="s">
        <v>3944</v>
      </c>
      <c r="C14619" s="93" t="s">
        <v>558</v>
      </c>
      <c r="D14619" s="890" t="s">
        <v>9393</v>
      </c>
      <c r="E14619" s="91"/>
      <c r="F14619" s="91">
        <v>337081</v>
      </c>
      <c r="G14619" s="91">
        <f t="shared" si="234"/>
        <v>337081</v>
      </c>
      <c r="H14619" s="701" t="s">
        <v>9392</v>
      </c>
    </row>
    <row r="14620" spans="1:8" ht="24" x14ac:dyDescent="0.2">
      <c r="A14620" s="729">
        <v>44986</v>
      </c>
      <c r="B14620" s="93" t="s">
        <v>8888</v>
      </c>
      <c r="C14620" s="93" t="s">
        <v>558</v>
      </c>
      <c r="D14620" s="800" t="s">
        <v>8889</v>
      </c>
      <c r="E14620" s="175"/>
      <c r="F14620" s="175">
        <v>49804</v>
      </c>
      <c r="G14620" s="91">
        <f t="shared" si="234"/>
        <v>49804</v>
      </c>
      <c r="H14620" s="701" t="s">
        <v>9392</v>
      </c>
    </row>
    <row r="14621" spans="1:8" ht="15" customHeight="1" x14ac:dyDescent="0.2">
      <c r="A14621" s="729">
        <v>44986</v>
      </c>
      <c r="B14621" s="93" t="s">
        <v>8888</v>
      </c>
      <c r="C14621" s="93" t="s">
        <v>8849</v>
      </c>
      <c r="D14621" s="800" t="s">
        <v>9468</v>
      </c>
      <c r="E14621" s="175">
        <v>45000</v>
      </c>
      <c r="F14621" s="175"/>
      <c r="G14621" s="91">
        <f t="shared" si="234"/>
        <v>-45000</v>
      </c>
      <c r="H14621" s="701" t="s">
        <v>9392</v>
      </c>
    </row>
    <row r="14622" spans="1:8" ht="15" customHeight="1" x14ac:dyDescent="0.2">
      <c r="A14622" s="729">
        <v>44993</v>
      </c>
      <c r="B14622" s="90" t="s">
        <v>3945</v>
      </c>
      <c r="C14622" s="93" t="s">
        <v>558</v>
      </c>
      <c r="D14622" s="799" t="s">
        <v>9431</v>
      </c>
      <c r="E14622" s="175"/>
      <c r="F14622" s="175">
        <v>310329</v>
      </c>
      <c r="G14622" s="91">
        <f t="shared" si="234"/>
        <v>310329</v>
      </c>
      <c r="H14622" s="701" t="s">
        <v>9392</v>
      </c>
    </row>
    <row r="14623" spans="1:8" ht="15" customHeight="1" x14ac:dyDescent="0.2">
      <c r="A14623" s="729">
        <v>44998</v>
      </c>
      <c r="B14623" s="90" t="s">
        <v>6506</v>
      </c>
      <c r="C14623" s="93" t="s">
        <v>558</v>
      </c>
      <c r="D14623" s="799" t="s">
        <v>9438</v>
      </c>
      <c r="E14623" s="91"/>
      <c r="F14623" s="91">
        <v>45000</v>
      </c>
      <c r="G14623" s="91">
        <f t="shared" si="234"/>
        <v>45000</v>
      </c>
      <c r="H14623" s="701" t="s">
        <v>9392</v>
      </c>
    </row>
    <row r="14624" spans="1:8" ht="15" customHeight="1" x14ac:dyDescent="0.2">
      <c r="A14624" s="729">
        <v>44998</v>
      </c>
      <c r="B14624" s="90" t="s">
        <v>7919</v>
      </c>
      <c r="C14624" s="93" t="s">
        <v>558</v>
      </c>
      <c r="D14624" s="799" t="s">
        <v>9441</v>
      </c>
      <c r="E14624" s="91"/>
      <c r="F14624" s="91">
        <v>3000000</v>
      </c>
      <c r="G14624" s="91">
        <f t="shared" si="234"/>
        <v>3000000</v>
      </c>
      <c r="H14624" s="701" t="s">
        <v>9392</v>
      </c>
    </row>
    <row r="14625" spans="1:8" ht="15" customHeight="1" x14ac:dyDescent="0.2">
      <c r="A14625" s="729">
        <v>44998</v>
      </c>
      <c r="B14625" s="90" t="s">
        <v>7919</v>
      </c>
      <c r="C14625" s="93" t="s">
        <v>558</v>
      </c>
      <c r="D14625" s="799" t="s">
        <v>8540</v>
      </c>
      <c r="E14625" s="175">
        <v>25000</v>
      </c>
      <c r="F14625" s="175"/>
      <c r="G14625" s="91">
        <f t="shared" si="234"/>
        <v>-25000</v>
      </c>
      <c r="H14625" s="701" t="s">
        <v>9392</v>
      </c>
    </row>
    <row r="14626" spans="1:8" ht="15" customHeight="1" x14ac:dyDescent="0.2">
      <c r="A14626" s="729">
        <v>45000</v>
      </c>
      <c r="B14626" s="90" t="s">
        <v>9353</v>
      </c>
      <c r="C14626" s="93" t="s">
        <v>558</v>
      </c>
      <c r="D14626" s="799" t="s">
        <v>9708</v>
      </c>
      <c r="E14626" s="91"/>
      <c r="F14626" s="91">
        <v>852739</v>
      </c>
      <c r="G14626" s="91">
        <f t="shared" si="234"/>
        <v>852739</v>
      </c>
      <c r="H14626" s="701" t="s">
        <v>9392</v>
      </c>
    </row>
    <row r="14627" spans="1:8" ht="15" customHeight="1" x14ac:dyDescent="0.2">
      <c r="A14627" s="729">
        <v>45000</v>
      </c>
      <c r="B14627" s="90" t="s">
        <v>37</v>
      </c>
      <c r="C14627" s="93" t="s">
        <v>558</v>
      </c>
      <c r="D14627" s="799"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0"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0" t="s">
        <v>9451</v>
      </c>
      <c r="E14629" s="175"/>
      <c r="F14629" s="175">
        <v>473884</v>
      </c>
      <c r="G14629" s="175">
        <f t="shared" si="234"/>
        <v>473884</v>
      </c>
      <c r="H14629" s="701" t="s">
        <v>9392</v>
      </c>
    </row>
    <row r="14630" spans="1:8" ht="36" x14ac:dyDescent="0.2">
      <c r="A14630" s="729">
        <v>45000</v>
      </c>
      <c r="B14630" s="93" t="s">
        <v>1399</v>
      </c>
      <c r="C14630" s="93" t="s">
        <v>558</v>
      </c>
      <c r="D14630" s="800" t="s">
        <v>9470</v>
      </c>
      <c r="E14630" s="175"/>
      <c r="F14630" s="175">
        <v>1063674</v>
      </c>
      <c r="G14630" s="175">
        <f t="shared" si="234"/>
        <v>1063674</v>
      </c>
      <c r="H14630" s="701" t="s">
        <v>9392</v>
      </c>
    </row>
    <row r="14631" spans="1:8" ht="15" customHeight="1" x14ac:dyDescent="0.2">
      <c r="A14631" s="729">
        <v>45000</v>
      </c>
      <c r="B14631" s="90" t="s">
        <v>9353</v>
      </c>
      <c r="C14631" s="93" t="s">
        <v>558</v>
      </c>
      <c r="D14631" s="799" t="s">
        <v>9709</v>
      </c>
      <c r="E14631" s="175"/>
      <c r="F14631" s="91">
        <v>556158</v>
      </c>
      <c r="G14631" s="91">
        <f t="shared" si="234"/>
        <v>556158</v>
      </c>
      <c r="H14631" s="701" t="s">
        <v>9392</v>
      </c>
    </row>
    <row r="14632" spans="1:8" ht="15" customHeight="1" x14ac:dyDescent="0.2">
      <c r="A14632" s="729">
        <v>45003</v>
      </c>
      <c r="B14632" s="90" t="s">
        <v>6506</v>
      </c>
      <c r="C14632" s="93" t="s">
        <v>558</v>
      </c>
      <c r="D14632" s="799" t="s">
        <v>9438</v>
      </c>
      <c r="E14632" s="91"/>
      <c r="F14632" s="91">
        <v>5000</v>
      </c>
      <c r="G14632" s="91">
        <f t="shared" si="234"/>
        <v>5000</v>
      </c>
      <c r="H14632" s="701" t="s">
        <v>9392</v>
      </c>
    </row>
    <row r="14633" spans="1:8" ht="15" customHeight="1" x14ac:dyDescent="0.2">
      <c r="A14633" s="729">
        <v>45007</v>
      </c>
      <c r="B14633" s="90" t="s">
        <v>9399</v>
      </c>
      <c r="C14633" s="93" t="s">
        <v>558</v>
      </c>
      <c r="D14633" s="799" t="s">
        <v>9515</v>
      </c>
      <c r="E14633" s="175"/>
      <c r="F14633" s="91">
        <v>2358850</v>
      </c>
      <c r="G14633" s="91">
        <f t="shared" si="234"/>
        <v>2358850</v>
      </c>
      <c r="H14633" s="701" t="s">
        <v>9392</v>
      </c>
    </row>
    <row r="14634" spans="1:8" ht="15" customHeight="1" x14ac:dyDescent="0.2">
      <c r="A14634" s="729">
        <v>45007</v>
      </c>
      <c r="B14634" s="90" t="s">
        <v>9399</v>
      </c>
      <c r="C14634" s="93" t="s">
        <v>558</v>
      </c>
      <c r="D14634" s="799" t="s">
        <v>8540</v>
      </c>
      <c r="E14634" s="175">
        <v>23589</v>
      </c>
      <c r="F14634" s="91"/>
      <c r="G14634" s="91">
        <f t="shared" si="234"/>
        <v>-23589</v>
      </c>
      <c r="H14634" s="701" t="s">
        <v>9392</v>
      </c>
    </row>
    <row r="14635" spans="1:8" ht="15" customHeight="1" x14ac:dyDescent="0.2">
      <c r="A14635" s="729">
        <v>45007</v>
      </c>
      <c r="B14635" s="90" t="s">
        <v>9504</v>
      </c>
      <c r="C14635" s="93" t="s">
        <v>558</v>
      </c>
      <c r="D14635" s="799" t="s">
        <v>9515</v>
      </c>
      <c r="E14635" s="91"/>
      <c r="F14635" s="91">
        <v>800000</v>
      </c>
      <c r="G14635" s="91">
        <f t="shared" si="234"/>
        <v>800000</v>
      </c>
      <c r="H14635" s="701" t="s">
        <v>9392</v>
      </c>
    </row>
    <row r="14636" spans="1:8" ht="15" customHeight="1" x14ac:dyDescent="0.2">
      <c r="A14636" s="729">
        <v>45007</v>
      </c>
      <c r="B14636" s="90" t="s">
        <v>9504</v>
      </c>
      <c r="C14636" s="93" t="s">
        <v>558</v>
      </c>
      <c r="D14636" s="799" t="s">
        <v>8540</v>
      </c>
      <c r="E14636" s="91">
        <v>8000</v>
      </c>
      <c r="F14636" s="91"/>
      <c r="G14636" s="91">
        <f t="shared" si="234"/>
        <v>-8000</v>
      </c>
      <c r="H14636" s="701" t="s">
        <v>9392</v>
      </c>
    </row>
    <row r="14637" spans="1:8" ht="15" customHeight="1" x14ac:dyDescent="0.2">
      <c r="A14637" s="729">
        <v>45012</v>
      </c>
      <c r="B14637" s="90" t="s">
        <v>3944</v>
      </c>
      <c r="C14637" s="93" t="s">
        <v>558</v>
      </c>
      <c r="D14637" s="890" t="s">
        <v>9540</v>
      </c>
      <c r="E14637" s="91"/>
      <c r="F14637" s="91">
        <v>337081</v>
      </c>
      <c r="G14637" s="91">
        <f t="shared" si="234"/>
        <v>337081</v>
      </c>
      <c r="H14637" s="701" t="s">
        <v>9392</v>
      </c>
    </row>
    <row r="14638" spans="1:8" ht="15" customHeight="1" x14ac:dyDescent="0.2">
      <c r="A14638" s="729">
        <v>45013</v>
      </c>
      <c r="B14638" s="90" t="s">
        <v>3945</v>
      </c>
      <c r="C14638" s="93" t="s">
        <v>558</v>
      </c>
      <c r="D14638" s="799"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1" t="s">
        <v>9656</v>
      </c>
      <c r="E14658" s="582">
        <v>30152</v>
      </c>
      <c r="F14658" s="125"/>
      <c r="G14658" s="125">
        <f t="shared" si="235"/>
        <v>-30152</v>
      </c>
      <c r="H14658" s="704" t="s">
        <v>9584</v>
      </c>
    </row>
    <row r="14659" spans="1:8" ht="15" customHeight="1" x14ac:dyDescent="0.2">
      <c r="A14659" s="733">
        <v>45017</v>
      </c>
      <c r="B14659" s="62" t="s">
        <v>3944</v>
      </c>
      <c r="C14659" s="581" t="s">
        <v>3002</v>
      </c>
      <c r="D14659" s="891" t="s">
        <v>9656</v>
      </c>
      <c r="E14659" s="582">
        <v>32760</v>
      </c>
      <c r="F14659" s="125"/>
      <c r="G14659" s="125">
        <f t="shared" si="235"/>
        <v>-32760</v>
      </c>
      <c r="H14659" s="704" t="s">
        <v>9584</v>
      </c>
    </row>
    <row r="14660" spans="1:8" ht="15" customHeight="1" x14ac:dyDescent="0.2">
      <c r="A14660" s="733">
        <v>45017</v>
      </c>
      <c r="B14660" s="62" t="s">
        <v>37</v>
      </c>
      <c r="C14660" s="581" t="s">
        <v>3002</v>
      </c>
      <c r="D14660" s="891" t="s">
        <v>9656</v>
      </c>
      <c r="E14660" s="582">
        <v>15560</v>
      </c>
      <c r="F14660" s="125"/>
      <c r="G14660" s="125">
        <f t="shared" si="235"/>
        <v>-15560</v>
      </c>
      <c r="H14660" s="704" t="s">
        <v>9584</v>
      </c>
    </row>
    <row r="14661" spans="1:8" ht="15" customHeight="1" x14ac:dyDescent="0.2">
      <c r="A14661" s="733">
        <v>45017</v>
      </c>
      <c r="B14661" s="62" t="s">
        <v>7065</v>
      </c>
      <c r="C14661" s="581" t="s">
        <v>3002</v>
      </c>
      <c r="D14661" s="891"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1" t="s">
        <v>9630</v>
      </c>
      <c r="E14716" s="582">
        <v>94550</v>
      </c>
      <c r="G14716" s="41">
        <f t="shared" si="236"/>
        <v>-94550</v>
      </c>
      <c r="H14716" s="704" t="s">
        <v>9584</v>
      </c>
    </row>
    <row r="14717" spans="1:8" ht="15" x14ac:dyDescent="0.2">
      <c r="A14717" s="733">
        <v>45027</v>
      </c>
      <c r="B14717" s="40" t="s">
        <v>8336</v>
      </c>
      <c r="C14717" s="581" t="s">
        <v>7221</v>
      </c>
      <c r="D14717" s="891" t="s">
        <v>9630</v>
      </c>
      <c r="E14717" s="582">
        <v>20624</v>
      </c>
      <c r="G14717" s="41">
        <f t="shared" si="236"/>
        <v>-20624</v>
      </c>
      <c r="H14717" s="704" t="s">
        <v>9584</v>
      </c>
    </row>
    <row r="14718" spans="1:8" ht="15" x14ac:dyDescent="0.2">
      <c r="A14718" s="733">
        <v>45027</v>
      </c>
      <c r="B14718" s="40" t="s">
        <v>8873</v>
      </c>
      <c r="C14718" s="581" t="s">
        <v>7221</v>
      </c>
      <c r="D14718" s="891"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799" t="s">
        <v>9595</v>
      </c>
      <c r="E14863" s="91"/>
      <c r="F14863" s="91">
        <v>3000000</v>
      </c>
      <c r="G14863" s="91">
        <f t="shared" si="238"/>
        <v>3000000</v>
      </c>
      <c r="H14863" s="701" t="s">
        <v>9584</v>
      </c>
    </row>
    <row r="14864" spans="1:8" ht="15" x14ac:dyDescent="0.2">
      <c r="A14864" s="729">
        <v>45021</v>
      </c>
      <c r="B14864" s="90" t="s">
        <v>7919</v>
      </c>
      <c r="C14864" s="93" t="s">
        <v>558</v>
      </c>
      <c r="D14864" s="799" t="s">
        <v>8540</v>
      </c>
      <c r="E14864" s="91">
        <v>27000</v>
      </c>
      <c r="F14864" s="91"/>
      <c r="G14864" s="91">
        <f t="shared" si="238"/>
        <v>-27000</v>
      </c>
      <c r="H14864" s="701" t="s">
        <v>9584</v>
      </c>
    </row>
    <row r="14865" spans="1:8" ht="15" x14ac:dyDescent="0.2">
      <c r="A14865" s="729">
        <v>45022</v>
      </c>
      <c r="B14865" s="90" t="s">
        <v>6503</v>
      </c>
      <c r="C14865" s="93" t="s">
        <v>558</v>
      </c>
      <c r="D14865" s="799" t="s">
        <v>9596</v>
      </c>
      <c r="E14865" s="91"/>
      <c r="F14865" s="91">
        <v>1500000</v>
      </c>
      <c r="G14865" s="91">
        <f t="shared" si="238"/>
        <v>1500000</v>
      </c>
      <c r="H14865" s="701" t="s">
        <v>9584</v>
      </c>
    </row>
    <row r="14866" spans="1:8" ht="15" x14ac:dyDescent="0.2">
      <c r="A14866" s="729">
        <v>45022</v>
      </c>
      <c r="B14866" s="90" t="s">
        <v>6503</v>
      </c>
      <c r="C14866" s="93" t="s">
        <v>558</v>
      </c>
      <c r="D14866" s="799" t="s">
        <v>8540</v>
      </c>
      <c r="E14866" s="91">
        <v>15000</v>
      </c>
      <c r="F14866" s="91"/>
      <c r="G14866" s="91">
        <f t="shared" si="238"/>
        <v>-15000</v>
      </c>
      <c r="H14866" s="701" t="s">
        <v>9584</v>
      </c>
    </row>
    <row r="14867" spans="1:8" ht="15" x14ac:dyDescent="0.2">
      <c r="A14867" s="729">
        <v>45022</v>
      </c>
      <c r="B14867" s="90" t="s">
        <v>6503</v>
      </c>
      <c r="C14867" s="93" t="s">
        <v>558</v>
      </c>
      <c r="D14867" s="799" t="s">
        <v>9596</v>
      </c>
      <c r="E14867" s="91"/>
      <c r="F14867" s="91">
        <v>1500000</v>
      </c>
      <c r="G14867" s="91">
        <f t="shared" si="238"/>
        <v>1500000</v>
      </c>
      <c r="H14867" s="701" t="s">
        <v>9584</v>
      </c>
    </row>
    <row r="14868" spans="1:8" ht="15" x14ac:dyDescent="0.2">
      <c r="A14868" s="729">
        <v>45022</v>
      </c>
      <c r="B14868" s="90" t="s">
        <v>6503</v>
      </c>
      <c r="C14868" s="93" t="s">
        <v>558</v>
      </c>
      <c r="D14868" s="799" t="s">
        <v>8540</v>
      </c>
      <c r="E14868" s="91">
        <v>15000</v>
      </c>
      <c r="F14868" s="91"/>
      <c r="G14868" s="91">
        <f t="shared" si="238"/>
        <v>-15000</v>
      </c>
      <c r="H14868" s="701" t="s">
        <v>9584</v>
      </c>
    </row>
    <row r="14869" spans="1:8" ht="15" x14ac:dyDescent="0.2">
      <c r="A14869" s="729">
        <v>45023</v>
      </c>
      <c r="B14869" s="90" t="s">
        <v>4552</v>
      </c>
      <c r="C14869" s="93" t="s">
        <v>558</v>
      </c>
      <c r="D14869" s="799" t="s">
        <v>9706</v>
      </c>
      <c r="E14869" s="91"/>
      <c r="F14869" s="91">
        <v>63250</v>
      </c>
      <c r="G14869" s="91">
        <f t="shared" si="238"/>
        <v>63250</v>
      </c>
      <c r="H14869" s="701" t="s">
        <v>9584</v>
      </c>
    </row>
    <row r="14870" spans="1:8" ht="15" x14ac:dyDescent="0.2">
      <c r="A14870" s="729">
        <v>45023</v>
      </c>
      <c r="B14870" s="90" t="s">
        <v>9461</v>
      </c>
      <c r="C14870" s="93" t="s">
        <v>558</v>
      </c>
      <c r="D14870" s="799" t="s">
        <v>9657</v>
      </c>
      <c r="E14870" s="91"/>
      <c r="F14870" s="91">
        <v>700000</v>
      </c>
      <c r="G14870" s="91">
        <f t="shared" si="238"/>
        <v>700000</v>
      </c>
      <c r="H14870" s="701" t="s">
        <v>9584</v>
      </c>
    </row>
    <row r="14871" spans="1:8" ht="15" x14ac:dyDescent="0.2">
      <c r="A14871" s="729">
        <v>45023</v>
      </c>
      <c r="B14871" s="90" t="s">
        <v>7065</v>
      </c>
      <c r="C14871" s="93" t="s">
        <v>558</v>
      </c>
      <c r="D14871" s="799" t="s">
        <v>9598</v>
      </c>
      <c r="E14871" s="91"/>
      <c r="F14871" s="91">
        <v>200148</v>
      </c>
      <c r="G14871" s="91">
        <f t="shared" si="238"/>
        <v>200148</v>
      </c>
      <c r="H14871" s="701" t="s">
        <v>9584</v>
      </c>
    </row>
    <row r="14872" spans="1:8" ht="15" x14ac:dyDescent="0.2">
      <c r="A14872" s="729">
        <v>45023</v>
      </c>
      <c r="B14872" s="90" t="s">
        <v>9504</v>
      </c>
      <c r="C14872" s="93" t="s">
        <v>558</v>
      </c>
      <c r="D14872" s="799" t="s">
        <v>9601</v>
      </c>
      <c r="E14872" s="91"/>
      <c r="F14872" s="91">
        <v>500000</v>
      </c>
      <c r="G14872" s="91">
        <f t="shared" si="238"/>
        <v>500000</v>
      </c>
      <c r="H14872" s="701" t="s">
        <v>9584</v>
      </c>
    </row>
    <row r="14873" spans="1:8" ht="15" x14ac:dyDescent="0.2">
      <c r="A14873" s="729">
        <v>45028</v>
      </c>
      <c r="B14873" s="90" t="s">
        <v>37</v>
      </c>
      <c r="C14873" s="93" t="s">
        <v>558</v>
      </c>
      <c r="D14873" s="799" t="s">
        <v>9636</v>
      </c>
      <c r="E14873" s="175"/>
      <c r="F14873" s="175">
        <v>188568</v>
      </c>
      <c r="G14873" s="91">
        <f t="shared" si="238"/>
        <v>188568</v>
      </c>
      <c r="H14873" s="701" t="s">
        <v>9584</v>
      </c>
    </row>
    <row r="14874" spans="1:8" ht="15" x14ac:dyDescent="0.2">
      <c r="A14874" s="729">
        <v>45028</v>
      </c>
      <c r="B14874" s="90" t="s">
        <v>9353</v>
      </c>
      <c r="C14874" s="93" t="s">
        <v>558</v>
      </c>
      <c r="D14874" s="799"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0" t="s">
        <v>9827</v>
      </c>
      <c r="E14875" s="175"/>
      <c r="F14875" s="175">
        <v>3509561</v>
      </c>
      <c r="G14875" s="175">
        <f t="shared" si="238"/>
        <v>3509561</v>
      </c>
      <c r="H14875" s="701" t="s">
        <v>9584</v>
      </c>
    </row>
    <row r="14876" spans="1:8" ht="15" x14ac:dyDescent="0.2">
      <c r="A14876" s="729">
        <v>45029</v>
      </c>
      <c r="B14876" s="90" t="s">
        <v>3945</v>
      </c>
      <c r="C14876" s="93" t="s">
        <v>558</v>
      </c>
      <c r="D14876" s="799" t="s">
        <v>9642</v>
      </c>
      <c r="E14876" s="175"/>
      <c r="F14876" s="175">
        <v>310329</v>
      </c>
      <c r="G14876" s="175">
        <f t="shared" si="238"/>
        <v>310329</v>
      </c>
      <c r="H14876" s="701" t="s">
        <v>9584</v>
      </c>
    </row>
    <row r="14877" spans="1:8" ht="15" x14ac:dyDescent="0.2">
      <c r="A14877" s="729">
        <v>45031</v>
      </c>
      <c r="B14877" s="90" t="s">
        <v>9461</v>
      </c>
      <c r="C14877" s="93" t="s">
        <v>558</v>
      </c>
      <c r="D14877" s="799" t="s">
        <v>9676</v>
      </c>
      <c r="E14877" s="91"/>
      <c r="F14877" s="91">
        <v>1022000</v>
      </c>
      <c r="G14877" s="175">
        <f t="shared" si="238"/>
        <v>1022000</v>
      </c>
      <c r="H14877" s="701" t="s">
        <v>9584</v>
      </c>
    </row>
    <row r="14878" spans="1:8" ht="15" x14ac:dyDescent="0.2">
      <c r="A14878" s="729">
        <v>45033</v>
      </c>
      <c r="B14878" s="93" t="s">
        <v>8654</v>
      </c>
      <c r="C14878" s="93" t="s">
        <v>558</v>
      </c>
      <c r="D14878" s="890" t="s">
        <v>9826</v>
      </c>
      <c r="E14878" s="175"/>
      <c r="F14878" s="175">
        <v>3509561</v>
      </c>
      <c r="G14878" s="175">
        <f t="shared" si="238"/>
        <v>3509561</v>
      </c>
      <c r="H14878" s="701" t="s">
        <v>9584</v>
      </c>
    </row>
    <row r="14879" spans="1:8" ht="15" x14ac:dyDescent="0.2">
      <c r="A14879" s="729">
        <v>45034</v>
      </c>
      <c r="B14879" s="93" t="s">
        <v>8654</v>
      </c>
      <c r="C14879" s="93" t="s">
        <v>558</v>
      </c>
      <c r="D14879" s="890" t="s">
        <v>9825</v>
      </c>
      <c r="E14879" s="175"/>
      <c r="F14879" s="175">
        <v>3509561</v>
      </c>
      <c r="G14879" s="175">
        <f t="shared" si="238"/>
        <v>3509561</v>
      </c>
      <c r="H14879" s="701" t="s">
        <v>9584</v>
      </c>
    </row>
    <row r="14880" spans="1:8" ht="24" x14ac:dyDescent="0.2">
      <c r="A14880" s="729">
        <v>45034</v>
      </c>
      <c r="B14880" s="90" t="s">
        <v>9353</v>
      </c>
      <c r="C14880" s="93" t="s">
        <v>558</v>
      </c>
      <c r="D14880" s="800" t="s">
        <v>9711</v>
      </c>
      <c r="E14880" s="175"/>
      <c r="F14880" s="91">
        <v>500000</v>
      </c>
      <c r="G14880" s="175">
        <f t="shared" si="238"/>
        <v>500000</v>
      </c>
      <c r="H14880" s="701" t="s">
        <v>9584</v>
      </c>
    </row>
    <row r="14881" spans="1:8" ht="24" x14ac:dyDescent="0.2">
      <c r="A14881" s="729">
        <v>45034</v>
      </c>
      <c r="B14881" s="90" t="s">
        <v>9353</v>
      </c>
      <c r="C14881" s="93" t="s">
        <v>558</v>
      </c>
      <c r="D14881" s="800" t="s">
        <v>9712</v>
      </c>
      <c r="E14881" s="91"/>
      <c r="F14881" s="91">
        <v>500000</v>
      </c>
      <c r="G14881" s="175">
        <f t="shared" si="238"/>
        <v>500000</v>
      </c>
      <c r="H14881" s="701" t="s">
        <v>9584</v>
      </c>
    </row>
    <row r="14882" spans="1:8" ht="24" x14ac:dyDescent="0.2">
      <c r="A14882" s="729">
        <v>45034</v>
      </c>
      <c r="B14882" s="90" t="s">
        <v>9353</v>
      </c>
      <c r="C14882" s="93" t="s">
        <v>558</v>
      </c>
      <c r="D14882" s="800" t="s">
        <v>9713</v>
      </c>
      <c r="E14882" s="91"/>
      <c r="F14882" s="91">
        <v>500000</v>
      </c>
      <c r="G14882" s="175">
        <f t="shared" si="238"/>
        <v>500000</v>
      </c>
      <c r="H14882" s="701" t="s">
        <v>9584</v>
      </c>
    </row>
    <row r="14883" spans="1:8" ht="24" x14ac:dyDescent="0.2">
      <c r="A14883" s="729">
        <v>45035</v>
      </c>
      <c r="B14883" s="90" t="s">
        <v>9353</v>
      </c>
      <c r="C14883" s="93" t="s">
        <v>558</v>
      </c>
      <c r="D14883" s="800" t="s">
        <v>9714</v>
      </c>
      <c r="E14883" s="175"/>
      <c r="F14883" s="91">
        <v>252496</v>
      </c>
      <c r="G14883" s="175">
        <f t="shared" si="238"/>
        <v>252496</v>
      </c>
      <c r="H14883" s="701" t="s">
        <v>9584</v>
      </c>
    </row>
    <row r="14884" spans="1:8" ht="24" x14ac:dyDescent="0.2">
      <c r="A14884" s="729">
        <v>45035</v>
      </c>
      <c r="B14884" s="90" t="s">
        <v>8873</v>
      </c>
      <c r="C14884" s="93" t="s">
        <v>558</v>
      </c>
      <c r="D14884" s="800" t="s">
        <v>9726</v>
      </c>
      <c r="E14884" s="91"/>
      <c r="F14884" s="91">
        <v>4000000</v>
      </c>
      <c r="G14884" s="91">
        <f t="shared" si="238"/>
        <v>4000000</v>
      </c>
      <c r="H14884" s="701" t="s">
        <v>9584</v>
      </c>
    </row>
    <row r="14885" spans="1:8" ht="15" x14ac:dyDescent="0.2">
      <c r="A14885" s="729">
        <v>45035</v>
      </c>
      <c r="B14885" s="90" t="s">
        <v>8873</v>
      </c>
      <c r="C14885" s="93" t="s">
        <v>558</v>
      </c>
      <c r="D14885" s="799"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1" t="s">
        <v>9762</v>
      </c>
      <c r="E14923" s="582">
        <v>5500</v>
      </c>
      <c r="F14923" s="57"/>
      <c r="G14923" s="57">
        <f t="shared" si="239"/>
        <v>-5500</v>
      </c>
      <c r="H14923" s="704" t="s">
        <v>9740</v>
      </c>
    </row>
    <row r="14924" spans="1:8" ht="15" x14ac:dyDescent="0.2">
      <c r="A14924" s="733">
        <v>45049</v>
      </c>
      <c r="B14924" s="40" t="s">
        <v>9658</v>
      </c>
      <c r="C14924" s="550" t="s">
        <v>3144</v>
      </c>
      <c r="D14924" s="891"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1" t="s">
        <v>9786</v>
      </c>
      <c r="E14948" s="582">
        <v>37950</v>
      </c>
      <c r="F14948" s="57"/>
      <c r="G14948" s="57">
        <f t="shared" si="239"/>
        <v>-37950</v>
      </c>
      <c r="H14948" s="704" t="s">
        <v>9740</v>
      </c>
    </row>
    <row r="14949" spans="1:8" ht="15" customHeight="1" x14ac:dyDescent="0.2">
      <c r="A14949" s="733">
        <v>45051</v>
      </c>
      <c r="B14949" s="40" t="s">
        <v>9766</v>
      </c>
      <c r="C14949" s="550" t="s">
        <v>9785</v>
      </c>
      <c r="D14949" s="891" t="s">
        <v>9786</v>
      </c>
      <c r="E14949" s="582">
        <v>37950</v>
      </c>
      <c r="F14949" s="57"/>
      <c r="G14949" s="57">
        <f t="shared" si="239"/>
        <v>-37950</v>
      </c>
      <c r="H14949" s="704" t="s">
        <v>9740</v>
      </c>
    </row>
    <row r="14950" spans="1:8" ht="15" customHeight="1" x14ac:dyDescent="0.2">
      <c r="A14950" s="733">
        <v>45051</v>
      </c>
      <c r="B14950" s="40" t="s">
        <v>9353</v>
      </c>
      <c r="C14950" s="550" t="s">
        <v>9785</v>
      </c>
      <c r="D14950" s="891"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1" t="s">
        <v>9836</v>
      </c>
      <c r="E14978" s="582">
        <v>10370</v>
      </c>
      <c r="F14978" s="57"/>
      <c r="G14978" s="57">
        <f t="shared" si="240"/>
        <v>-10370</v>
      </c>
      <c r="H14978" s="704" t="s">
        <v>9740</v>
      </c>
    </row>
    <row r="14979" spans="1:8" ht="15" x14ac:dyDescent="0.2">
      <c r="A14979" s="733">
        <v>45056</v>
      </c>
      <c r="B14979" s="40" t="s">
        <v>9353</v>
      </c>
      <c r="C14979" s="62" t="s">
        <v>3144</v>
      </c>
      <c r="D14979" s="891"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6" t="s">
        <v>9845</v>
      </c>
      <c r="E14984" s="734">
        <v>23301</v>
      </c>
      <c r="F14984" s="57"/>
      <c r="G14984" s="57">
        <f t="shared" si="240"/>
        <v>-23301</v>
      </c>
      <c r="H14984" s="704" t="s">
        <v>9740</v>
      </c>
    </row>
    <row r="14985" spans="1:8" ht="15" x14ac:dyDescent="0.2">
      <c r="A14985" s="733">
        <v>45056</v>
      </c>
      <c r="B14985" s="40" t="s">
        <v>9353</v>
      </c>
      <c r="C14985" s="62" t="s">
        <v>704</v>
      </c>
      <c r="D14985" s="916" t="s">
        <v>9845</v>
      </c>
      <c r="E14985" s="734">
        <v>124699</v>
      </c>
      <c r="F14985" s="57"/>
      <c r="G14985" s="57">
        <f t="shared" si="240"/>
        <v>-124699</v>
      </c>
      <c r="H14985" s="704" t="s">
        <v>9740</v>
      </c>
    </row>
    <row r="14986" spans="1:8" ht="15" x14ac:dyDescent="0.2">
      <c r="A14986" s="733">
        <v>45056</v>
      </c>
      <c r="B14986" s="40" t="s">
        <v>8873</v>
      </c>
      <c r="C14986" s="62" t="s">
        <v>255</v>
      </c>
      <c r="D14986" s="891" t="s">
        <v>9846</v>
      </c>
      <c r="E14986" s="582">
        <v>380920</v>
      </c>
      <c r="F14986" s="57"/>
      <c r="G14986" s="57">
        <f t="shared" si="240"/>
        <v>-380920</v>
      </c>
      <c r="H14986" s="704" t="s">
        <v>9740</v>
      </c>
    </row>
    <row r="14987" spans="1:8" ht="15" x14ac:dyDescent="0.2">
      <c r="A14987" s="733">
        <v>45056</v>
      </c>
      <c r="B14987" s="40" t="s">
        <v>9504</v>
      </c>
      <c r="C14987" s="62" t="s">
        <v>255</v>
      </c>
      <c r="D14987" s="891"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0"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1" t="s">
        <v>9889</v>
      </c>
      <c r="E15039" s="582">
        <v>5000</v>
      </c>
      <c r="F15039" s="57"/>
      <c r="G15039" s="57">
        <f t="shared" si="241"/>
        <v>-5000</v>
      </c>
      <c r="H15039" s="704" t="s">
        <v>9740</v>
      </c>
    </row>
    <row r="15040" spans="1:8" ht="15" x14ac:dyDescent="0.2">
      <c r="A15040" s="733">
        <v>45062</v>
      </c>
      <c r="B15040" s="40" t="s">
        <v>8556</v>
      </c>
      <c r="C15040" s="550" t="s">
        <v>3144</v>
      </c>
      <c r="D15040" s="891"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1" t="s">
        <v>2189</v>
      </c>
      <c r="E15096" s="582">
        <v>240</v>
      </c>
      <c r="F15096" s="57"/>
      <c r="G15096" s="57">
        <f t="shared" si="241"/>
        <v>-240</v>
      </c>
      <c r="H15096" s="704" t="s">
        <v>9740</v>
      </c>
    </row>
    <row r="15097" spans="1:8" ht="15" x14ac:dyDescent="0.2">
      <c r="A15097" s="733">
        <v>45068</v>
      </c>
      <c r="B15097" s="40" t="s">
        <v>9399</v>
      </c>
      <c r="C15097" s="550" t="s">
        <v>789</v>
      </c>
      <c r="D15097" s="891"/>
      <c r="E15097" s="582">
        <v>2620</v>
      </c>
      <c r="F15097" s="57"/>
      <c r="G15097" s="57">
        <f t="shared" si="241"/>
        <v>-2620</v>
      </c>
      <c r="H15097" s="704" t="s">
        <v>9740</v>
      </c>
    </row>
    <row r="15098" spans="1:8" ht="15" x14ac:dyDescent="0.2">
      <c r="A15098" s="733">
        <v>45068</v>
      </c>
      <c r="B15098" s="40" t="s">
        <v>8873</v>
      </c>
      <c r="C15098" s="550" t="s">
        <v>789</v>
      </c>
      <c r="D15098" s="891"/>
      <c r="E15098" s="582">
        <v>580</v>
      </c>
      <c r="F15098" s="57"/>
      <c r="G15098" s="57">
        <f t="shared" si="241"/>
        <v>-580</v>
      </c>
      <c r="H15098" s="704" t="s">
        <v>9740</v>
      </c>
    </row>
    <row r="15099" spans="1:8" ht="15" x14ac:dyDescent="0.2">
      <c r="A15099" s="733">
        <v>45068</v>
      </c>
      <c r="B15099" s="40" t="s">
        <v>9353</v>
      </c>
      <c r="C15099" s="550" t="s">
        <v>789</v>
      </c>
      <c r="D15099" s="891"/>
      <c r="E15099" s="582">
        <v>2680</v>
      </c>
      <c r="F15099" s="57"/>
      <c r="G15099" s="57">
        <f t="shared" ref="G15099:G15162" si="242">F15099-E15099</f>
        <v>-2680</v>
      </c>
      <c r="H15099" s="704" t="s">
        <v>9740</v>
      </c>
    </row>
    <row r="15100" spans="1:8" ht="15" x14ac:dyDescent="0.2">
      <c r="A15100" s="733">
        <v>45068</v>
      </c>
      <c r="B15100" s="40" t="s">
        <v>9461</v>
      </c>
      <c r="C15100" s="550" t="s">
        <v>789</v>
      </c>
      <c r="D15100" s="891"/>
      <c r="E15100" s="582">
        <v>120</v>
      </c>
      <c r="F15100" s="57"/>
      <c r="G15100" s="57">
        <f t="shared" si="242"/>
        <v>-120</v>
      </c>
      <c r="H15100" s="704" t="s">
        <v>9740</v>
      </c>
    </row>
    <row r="15101" spans="1:8" ht="15" x14ac:dyDescent="0.2">
      <c r="A15101" s="733">
        <v>45068</v>
      </c>
      <c r="B15101" s="40" t="s">
        <v>8865</v>
      </c>
      <c r="C15101" s="550" t="s">
        <v>789</v>
      </c>
      <c r="D15101" s="891"/>
      <c r="E15101" s="582">
        <v>80</v>
      </c>
      <c r="F15101" s="57"/>
      <c r="G15101" s="57">
        <f t="shared" si="242"/>
        <v>-80</v>
      </c>
      <c r="H15101" s="704" t="s">
        <v>9740</v>
      </c>
    </row>
    <row r="15102" spans="1:8" ht="15" x14ac:dyDescent="0.2">
      <c r="A15102" s="733">
        <v>45068</v>
      </c>
      <c r="B15102" s="40" t="s">
        <v>8041</v>
      </c>
      <c r="C15102" s="550" t="s">
        <v>789</v>
      </c>
      <c r="D15102" s="891"/>
      <c r="E15102" s="582">
        <v>1320</v>
      </c>
      <c r="F15102" s="57"/>
      <c r="G15102" s="57">
        <f t="shared" si="242"/>
        <v>-1320</v>
      </c>
      <c r="H15102" s="704" t="s">
        <v>9740</v>
      </c>
    </row>
    <row r="15103" spans="1:8" ht="15" x14ac:dyDescent="0.2">
      <c r="A15103" s="733">
        <v>45068</v>
      </c>
      <c r="B15103" s="40" t="s">
        <v>16</v>
      </c>
      <c r="C15103" s="550" t="s">
        <v>789</v>
      </c>
      <c r="D15103" s="891"/>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0" t="s">
        <v>9741</v>
      </c>
      <c r="E15245" s="91"/>
      <c r="F15245" s="91">
        <v>337081</v>
      </c>
      <c r="G15245" s="91">
        <f t="shared" si="244"/>
        <v>337081</v>
      </c>
      <c r="H15245" s="701" t="s">
        <v>9740</v>
      </c>
    </row>
    <row r="15246" spans="1:8" ht="15" x14ac:dyDescent="0.2">
      <c r="A15246" s="729">
        <v>45049</v>
      </c>
      <c r="B15246" s="90" t="s">
        <v>9406</v>
      </c>
      <c r="C15246" s="93" t="s">
        <v>558</v>
      </c>
      <c r="D15246" s="890"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0"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0"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0"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0"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0"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0"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0"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0"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0"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0" t="s">
        <v>10392</v>
      </c>
      <c r="E15256" s="175"/>
      <c r="F15256" s="175">
        <v>188568</v>
      </c>
      <c r="G15256" s="175">
        <f t="shared" si="244"/>
        <v>188568</v>
      </c>
      <c r="H15256" s="701" t="s">
        <v>9740</v>
      </c>
    </row>
    <row r="15257" spans="1:8" ht="15" x14ac:dyDescent="0.2">
      <c r="A15257" s="729">
        <v>45059</v>
      </c>
      <c r="B15257" s="93" t="s">
        <v>9766</v>
      </c>
      <c r="C15257" s="93" t="s">
        <v>558</v>
      </c>
      <c r="D15257" s="890" t="s">
        <v>9819</v>
      </c>
      <c r="E15257" s="175"/>
      <c r="F15257" s="175">
        <v>3000000</v>
      </c>
      <c r="G15257" s="175">
        <f t="shared" si="244"/>
        <v>3000000</v>
      </c>
      <c r="H15257" s="701" t="s">
        <v>9740</v>
      </c>
    </row>
    <row r="15258" spans="1:8" ht="15" x14ac:dyDescent="0.2">
      <c r="A15258" s="729">
        <v>45068</v>
      </c>
      <c r="B15258" s="90" t="s">
        <v>3944</v>
      </c>
      <c r="C15258" s="93" t="s">
        <v>558</v>
      </c>
      <c r="D15258" s="890" t="s">
        <v>9872</v>
      </c>
      <c r="E15258" s="91"/>
      <c r="F15258" s="91">
        <v>337081</v>
      </c>
      <c r="G15258" s="175">
        <f t="shared" si="244"/>
        <v>337081</v>
      </c>
      <c r="H15258" s="701" t="s">
        <v>9740</v>
      </c>
    </row>
    <row r="15259" spans="1:8" ht="36" x14ac:dyDescent="0.2">
      <c r="A15259" s="729">
        <v>45068</v>
      </c>
      <c r="B15259" s="93" t="s">
        <v>3945</v>
      </c>
      <c r="C15259" s="93" t="s">
        <v>558</v>
      </c>
      <c r="D15259" s="800" t="s">
        <v>9873</v>
      </c>
      <c r="E15259" s="175"/>
      <c r="F15259" s="175">
        <v>50000</v>
      </c>
      <c r="G15259" s="175">
        <f t="shared" si="244"/>
        <v>50000</v>
      </c>
      <c r="H15259" s="701" t="s">
        <v>9740</v>
      </c>
    </row>
    <row r="15260" spans="1:8" ht="48" x14ac:dyDescent="0.2">
      <c r="A15260" s="729">
        <v>45070</v>
      </c>
      <c r="B15260" s="93" t="s">
        <v>1399</v>
      </c>
      <c r="C15260" s="93" t="s">
        <v>558</v>
      </c>
      <c r="D15260" s="800" t="s">
        <v>9942</v>
      </c>
      <c r="E15260" s="175"/>
      <c r="F15260" s="175">
        <v>763801.10000000009</v>
      </c>
      <c r="G15260" s="175">
        <f t="shared" si="244"/>
        <v>763801.10000000009</v>
      </c>
      <c r="H15260" s="701" t="s">
        <v>9740</v>
      </c>
    </row>
    <row r="15261" spans="1:8" ht="48" x14ac:dyDescent="0.2">
      <c r="A15261" s="729">
        <v>45070</v>
      </c>
      <c r="B15261" s="93" t="s">
        <v>4720</v>
      </c>
      <c r="C15261" s="93" t="s">
        <v>558</v>
      </c>
      <c r="D15261" s="800"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0" t="s">
        <v>9946</v>
      </c>
      <c r="E15262" s="175"/>
      <c r="F15262" s="175">
        <v>3000000</v>
      </c>
      <c r="G15262" s="175">
        <f t="shared" si="244"/>
        <v>3000000</v>
      </c>
      <c r="H15262" s="701" t="s">
        <v>9740</v>
      </c>
    </row>
    <row r="15263" spans="1:8" ht="24" x14ac:dyDescent="0.2">
      <c r="A15263" s="729">
        <v>45072</v>
      </c>
      <c r="B15263" s="93" t="s">
        <v>8336</v>
      </c>
      <c r="C15263" s="93" t="s">
        <v>558</v>
      </c>
      <c r="D15263" s="800" t="s">
        <v>9947</v>
      </c>
      <c r="E15263" s="175"/>
      <c r="F15263" s="175">
        <v>1500000</v>
      </c>
      <c r="G15263" s="175">
        <f t="shared" si="244"/>
        <v>1500000</v>
      </c>
      <c r="H15263" s="701" t="s">
        <v>9740</v>
      </c>
    </row>
    <row r="15264" spans="1:8" ht="15" x14ac:dyDescent="0.2">
      <c r="A15264" s="729">
        <v>45072</v>
      </c>
      <c r="B15264" s="93" t="s">
        <v>8336</v>
      </c>
      <c r="C15264" s="93" t="s">
        <v>558</v>
      </c>
      <c r="D15264" s="890" t="s">
        <v>9948</v>
      </c>
      <c r="E15264" s="175"/>
      <c r="F15264" s="175">
        <v>600000</v>
      </c>
      <c r="G15264" s="175">
        <f t="shared" si="244"/>
        <v>600000</v>
      </c>
      <c r="H15264" s="701" t="s">
        <v>9740</v>
      </c>
    </row>
    <row r="15265" spans="1:8" ht="36" x14ac:dyDescent="0.2">
      <c r="A15265" s="729">
        <v>45072</v>
      </c>
      <c r="B15265" s="93" t="s">
        <v>8336</v>
      </c>
      <c r="C15265" s="93" t="s">
        <v>558</v>
      </c>
      <c r="D15265" s="800" t="s">
        <v>9950</v>
      </c>
      <c r="E15265" s="175"/>
      <c r="F15265" s="175">
        <v>900000</v>
      </c>
      <c r="G15265" s="175">
        <f t="shared" si="244"/>
        <v>900000</v>
      </c>
      <c r="H15265" s="701" t="s">
        <v>9740</v>
      </c>
    </row>
    <row r="15266" spans="1:8" ht="15" x14ac:dyDescent="0.2">
      <c r="A15266" s="729">
        <v>45072</v>
      </c>
      <c r="B15266" s="93" t="s">
        <v>8336</v>
      </c>
      <c r="C15266" s="93" t="s">
        <v>558</v>
      </c>
      <c r="D15266" s="800"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1" t="s">
        <v>369</v>
      </c>
      <c r="E15331" s="582">
        <v>9256</v>
      </c>
      <c r="F15331" s="57"/>
      <c r="G15331" s="57">
        <f t="shared" si="245"/>
        <v>-9256</v>
      </c>
      <c r="H15331" s="704" t="s">
        <v>10312</v>
      </c>
    </row>
    <row r="15332" spans="1:8" ht="15" x14ac:dyDescent="0.2">
      <c r="A15332" s="733">
        <v>45082</v>
      </c>
      <c r="B15332" s="40" t="s">
        <v>9461</v>
      </c>
      <c r="C15332" s="550" t="s">
        <v>789</v>
      </c>
      <c r="D15332" s="891" t="s">
        <v>369</v>
      </c>
      <c r="E15332" s="582">
        <v>1700</v>
      </c>
      <c r="F15332" s="57"/>
      <c r="G15332" s="57">
        <f t="shared" si="245"/>
        <v>-1700</v>
      </c>
      <c r="H15332" s="704" t="s">
        <v>10312</v>
      </c>
    </row>
    <row r="15333" spans="1:8" ht="15" x14ac:dyDescent="0.2">
      <c r="A15333" s="733">
        <v>45082</v>
      </c>
      <c r="B15333" s="40" t="s">
        <v>9504</v>
      </c>
      <c r="C15333" s="550" t="s">
        <v>789</v>
      </c>
      <c r="D15333" s="891" t="s">
        <v>369</v>
      </c>
      <c r="E15333" s="582">
        <v>870</v>
      </c>
      <c r="F15333" s="57"/>
      <c r="G15333" s="57">
        <f t="shared" si="245"/>
        <v>-870</v>
      </c>
      <c r="H15333" s="704" t="s">
        <v>10312</v>
      </c>
    </row>
    <row r="15334" spans="1:8" ht="15" x14ac:dyDescent="0.2">
      <c r="A15334" s="733">
        <v>45082</v>
      </c>
      <c r="B15334" s="40" t="s">
        <v>7805</v>
      </c>
      <c r="C15334" s="550" t="s">
        <v>789</v>
      </c>
      <c r="D15334" s="891" t="s">
        <v>369</v>
      </c>
      <c r="E15334" s="582">
        <v>1080</v>
      </c>
      <c r="F15334" s="57"/>
      <c r="G15334" s="57">
        <f t="shared" si="245"/>
        <v>-1080</v>
      </c>
      <c r="H15334" s="704" t="s">
        <v>10312</v>
      </c>
    </row>
    <row r="15335" spans="1:8" ht="15" x14ac:dyDescent="0.2">
      <c r="A15335" s="733">
        <v>45082</v>
      </c>
      <c r="B15335" s="40" t="s">
        <v>10141</v>
      </c>
      <c r="C15335" s="550" t="s">
        <v>789</v>
      </c>
      <c r="D15335" s="891" t="s">
        <v>369</v>
      </c>
      <c r="E15335" s="582">
        <v>2750</v>
      </c>
      <c r="F15335" s="57"/>
      <c r="G15335" s="57">
        <f t="shared" si="245"/>
        <v>-2750</v>
      </c>
      <c r="H15335" s="704" t="s">
        <v>10312</v>
      </c>
    </row>
    <row r="15336" spans="1:8" ht="15" x14ac:dyDescent="0.2">
      <c r="A15336" s="733">
        <v>45082</v>
      </c>
      <c r="B15336" s="40" t="s">
        <v>10020</v>
      </c>
      <c r="C15336" s="550" t="s">
        <v>789</v>
      </c>
      <c r="D15336" s="891" t="s">
        <v>369</v>
      </c>
      <c r="E15336" s="582">
        <v>200</v>
      </c>
      <c r="F15336" s="57"/>
      <c r="G15336" s="57">
        <f t="shared" si="245"/>
        <v>-200</v>
      </c>
      <c r="H15336" s="704" t="s">
        <v>10312</v>
      </c>
    </row>
    <row r="15337" spans="1:8" ht="15" x14ac:dyDescent="0.2">
      <c r="A15337" s="733">
        <v>45082</v>
      </c>
      <c r="B15337" s="62" t="s">
        <v>3945</v>
      </c>
      <c r="C15337" s="669" t="s">
        <v>3002</v>
      </c>
      <c r="D15337" s="905" t="s">
        <v>10080</v>
      </c>
      <c r="E15337" s="671">
        <v>30152</v>
      </c>
      <c r="F15337" s="57"/>
      <c r="G15337" s="57">
        <f t="shared" si="245"/>
        <v>-30152</v>
      </c>
      <c r="H15337" s="704" t="s">
        <v>10312</v>
      </c>
    </row>
    <row r="15338" spans="1:8" ht="15" x14ac:dyDescent="0.2">
      <c r="A15338" s="733">
        <v>45082</v>
      </c>
      <c r="B15338" s="62" t="s">
        <v>3944</v>
      </c>
      <c r="C15338" s="669" t="s">
        <v>3002</v>
      </c>
      <c r="D15338" s="905" t="s">
        <v>10080</v>
      </c>
      <c r="E15338" s="671">
        <v>32760</v>
      </c>
      <c r="F15338" s="57"/>
      <c r="G15338" s="57">
        <f t="shared" si="245"/>
        <v>-32760</v>
      </c>
      <c r="H15338" s="704" t="s">
        <v>10312</v>
      </c>
    </row>
    <row r="15339" spans="1:8" ht="15" x14ac:dyDescent="0.2">
      <c r="A15339" s="733">
        <v>45082</v>
      </c>
      <c r="B15339" s="62" t="s">
        <v>37</v>
      </c>
      <c r="C15339" s="669" t="s">
        <v>3002</v>
      </c>
      <c r="D15339" s="905"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5"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5"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5" t="s">
        <v>10584</v>
      </c>
      <c r="E15387" s="671">
        <v>111043</v>
      </c>
      <c r="F15387" s="57"/>
      <c r="G15387" s="57">
        <f t="shared" si="246"/>
        <v>-111043</v>
      </c>
      <c r="H15387" s="704" t="s">
        <v>10312</v>
      </c>
    </row>
    <row r="15388" spans="1:8" ht="24" customHeight="1" x14ac:dyDescent="0.2">
      <c r="A15388" s="733">
        <v>45086</v>
      </c>
      <c r="B15388" s="62" t="s">
        <v>8041</v>
      </c>
      <c r="C15388" s="62" t="s">
        <v>7465</v>
      </c>
      <c r="D15388" s="905" t="s">
        <v>10584</v>
      </c>
      <c r="E15388" s="671">
        <v>176124</v>
      </c>
      <c r="F15388" s="57"/>
      <c r="G15388" s="57">
        <f t="shared" si="246"/>
        <v>-176124</v>
      </c>
      <c r="H15388" s="704" t="s">
        <v>10312</v>
      </c>
    </row>
    <row r="15389" spans="1:8" ht="24" customHeight="1" x14ac:dyDescent="0.2">
      <c r="A15389" s="733">
        <v>45086</v>
      </c>
      <c r="B15389" s="62" t="s">
        <v>8336</v>
      </c>
      <c r="C15389" s="62" t="s">
        <v>7465</v>
      </c>
      <c r="D15389" s="905" t="s">
        <v>10584</v>
      </c>
      <c r="E15389" s="671">
        <v>265939</v>
      </c>
      <c r="F15389" s="57"/>
      <c r="G15389" s="57">
        <f t="shared" si="246"/>
        <v>-265939</v>
      </c>
      <c r="H15389" s="704" t="s">
        <v>10312</v>
      </c>
    </row>
    <row r="15390" spans="1:8" ht="24" customHeight="1" x14ac:dyDescent="0.2">
      <c r="A15390" s="733">
        <v>45086</v>
      </c>
      <c r="B15390" s="62" t="s">
        <v>8556</v>
      </c>
      <c r="C15390" s="62" t="s">
        <v>7465</v>
      </c>
      <c r="D15390" s="905" t="s">
        <v>10584</v>
      </c>
      <c r="E15390" s="671">
        <v>245863</v>
      </c>
      <c r="F15390" s="57"/>
      <c r="G15390" s="57">
        <f t="shared" si="246"/>
        <v>-245863</v>
      </c>
      <c r="H15390" s="704" t="s">
        <v>10312</v>
      </c>
    </row>
    <row r="15391" spans="1:8" ht="24" customHeight="1" x14ac:dyDescent="0.2">
      <c r="A15391" s="733">
        <v>45086</v>
      </c>
      <c r="B15391" s="62" t="s">
        <v>8873</v>
      </c>
      <c r="C15391" s="62" t="s">
        <v>7465</v>
      </c>
      <c r="D15391" s="905"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5" t="s">
        <v>10154</v>
      </c>
      <c r="E15412" s="671">
        <v>1050000</v>
      </c>
      <c r="F15412" s="57"/>
      <c r="G15412" s="57">
        <f t="shared" si="246"/>
        <v>-1050000</v>
      </c>
      <c r="H15412" s="704" t="s">
        <v>10312</v>
      </c>
    </row>
    <row r="15413" spans="1:8" ht="15" x14ac:dyDescent="0.2">
      <c r="A15413" s="733">
        <v>45089</v>
      </c>
      <c r="B15413" s="62" t="s">
        <v>9658</v>
      </c>
      <c r="C15413" s="62" t="s">
        <v>8391</v>
      </c>
      <c r="D15413" s="905" t="s">
        <v>10154</v>
      </c>
      <c r="E15413" s="671">
        <v>100000</v>
      </c>
      <c r="F15413" s="57"/>
      <c r="G15413" s="57">
        <f t="shared" si="246"/>
        <v>-100000</v>
      </c>
      <c r="H15413" s="704" t="s">
        <v>10312</v>
      </c>
    </row>
    <row r="15414" spans="1:8" ht="15" x14ac:dyDescent="0.2">
      <c r="A15414" s="733">
        <v>45089</v>
      </c>
      <c r="B15414" s="62" t="s">
        <v>8654</v>
      </c>
      <c r="C15414" s="62" t="s">
        <v>8391</v>
      </c>
      <c r="D15414" s="905"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5" t="s">
        <v>10209</v>
      </c>
      <c r="E15472" s="671">
        <v>85250</v>
      </c>
      <c r="F15472" s="57"/>
      <c r="G15472" s="57">
        <f t="shared" si="247"/>
        <v>-85250</v>
      </c>
      <c r="H15472" s="704" t="s">
        <v>10312</v>
      </c>
    </row>
    <row r="15473" spans="1:8" ht="24" x14ac:dyDescent="0.2">
      <c r="A15473" s="733">
        <v>45096</v>
      </c>
      <c r="B15473" s="62" t="s">
        <v>10141</v>
      </c>
      <c r="C15473" s="669" t="s">
        <v>9785</v>
      </c>
      <c r="D15473" s="905" t="s">
        <v>10209</v>
      </c>
      <c r="E15473" s="671">
        <v>46440</v>
      </c>
      <c r="F15473" s="57"/>
      <c r="G15473" s="57">
        <f t="shared" si="247"/>
        <v>-46440</v>
      </c>
      <c r="H15473" s="704" t="s">
        <v>10312</v>
      </c>
    </row>
    <row r="15474" spans="1:8" ht="24" x14ac:dyDescent="0.2">
      <c r="A15474" s="733">
        <v>45096</v>
      </c>
      <c r="B15474" s="62" t="s">
        <v>10141</v>
      </c>
      <c r="C15474" s="669" t="s">
        <v>9785</v>
      </c>
      <c r="D15474" s="905"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5" t="s">
        <v>10295</v>
      </c>
      <c r="E15563" s="671">
        <v>45675</v>
      </c>
      <c r="F15563" s="125"/>
      <c r="G15563" s="125">
        <f t="shared" si="249"/>
        <v>-45675</v>
      </c>
      <c r="H15563" s="704" t="s">
        <v>10312</v>
      </c>
    </row>
    <row r="15564" spans="1:8" ht="24" x14ac:dyDescent="0.2">
      <c r="A15564" s="733">
        <v>45101</v>
      </c>
      <c r="B15564" s="62" t="s">
        <v>10020</v>
      </c>
      <c r="C15564" s="669" t="s">
        <v>3144</v>
      </c>
      <c r="D15564" s="905" t="s">
        <v>10295</v>
      </c>
      <c r="E15564" s="671">
        <v>45675</v>
      </c>
      <c r="F15564" s="125"/>
      <c r="G15564" s="125">
        <f t="shared" si="249"/>
        <v>-45675</v>
      </c>
      <c r="H15564" s="704" t="s">
        <v>10312</v>
      </c>
    </row>
    <row r="15565" spans="1:8" ht="24" x14ac:dyDescent="0.2">
      <c r="A15565" s="733">
        <v>45101</v>
      </c>
      <c r="B15565" s="62" t="s">
        <v>9658</v>
      </c>
      <c r="C15565" s="669" t="s">
        <v>3144</v>
      </c>
      <c r="D15565" s="905" t="s">
        <v>10295</v>
      </c>
      <c r="E15565" s="671">
        <v>45675</v>
      </c>
      <c r="F15565" s="125"/>
      <c r="G15565" s="125">
        <f t="shared" si="249"/>
        <v>-45675</v>
      </c>
      <c r="H15565" s="704" t="s">
        <v>10312</v>
      </c>
    </row>
    <row r="15566" spans="1:8" ht="24" x14ac:dyDescent="0.2">
      <c r="A15566" s="733">
        <v>45101</v>
      </c>
      <c r="B15566" s="62" t="s">
        <v>9399</v>
      </c>
      <c r="C15566" s="669" t="s">
        <v>3144</v>
      </c>
      <c r="D15566" s="905"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0" t="s">
        <v>8897</v>
      </c>
      <c r="D15589" s="889" t="s">
        <v>10296</v>
      </c>
      <c r="E15589" s="673">
        <v>150000</v>
      </c>
      <c r="F15589" s="57"/>
      <c r="G15589" s="57">
        <f t="shared" si="249"/>
        <v>-150000</v>
      </c>
      <c r="H15589" s="704" t="s">
        <v>10312</v>
      </c>
    </row>
    <row r="15590" spans="1:8" ht="15" customHeight="1" x14ac:dyDescent="0.2">
      <c r="A15590" s="733">
        <v>45104</v>
      </c>
      <c r="B15590" s="62" t="s">
        <v>9766</v>
      </c>
      <c r="C15590" s="960" t="s">
        <v>8897</v>
      </c>
      <c r="D15590" s="889"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5" t="s">
        <v>10230</v>
      </c>
      <c r="E15619" s="671">
        <v>670000</v>
      </c>
      <c r="F15619" s="235"/>
      <c r="G15619" s="235">
        <f t="shared" si="250"/>
        <v>-670000</v>
      </c>
      <c r="H15619" s="708" t="s">
        <v>10312</v>
      </c>
    </row>
    <row r="15620" spans="1:8" ht="15" x14ac:dyDescent="0.2">
      <c r="A15620" s="732">
        <v>45094</v>
      </c>
      <c r="B15620" s="173" t="s">
        <v>9766</v>
      </c>
      <c r="C15620" s="669" t="s">
        <v>255</v>
      </c>
      <c r="D15620" s="905" t="s">
        <v>10230</v>
      </c>
      <c r="E15620" s="671">
        <v>49080</v>
      </c>
      <c r="F15620" s="235"/>
      <c r="G15620" s="235">
        <f t="shared" si="250"/>
        <v>-49080</v>
      </c>
      <c r="H15620" s="708" t="s">
        <v>10312</v>
      </c>
    </row>
    <row r="15621" spans="1:8" ht="15" x14ac:dyDescent="0.2">
      <c r="A15621" s="732">
        <v>45094</v>
      </c>
      <c r="B15621" s="173" t="s">
        <v>10293</v>
      </c>
      <c r="C15621" s="669" t="s">
        <v>255</v>
      </c>
      <c r="D15621" s="905" t="s">
        <v>10230</v>
      </c>
      <c r="E15621" s="671">
        <v>151960</v>
      </c>
      <c r="F15621" s="235"/>
      <c r="G15621" s="235">
        <f t="shared" si="250"/>
        <v>-151960</v>
      </c>
      <c r="H15621" s="708" t="s">
        <v>10312</v>
      </c>
    </row>
    <row r="15622" spans="1:8" ht="15" x14ac:dyDescent="0.2">
      <c r="A15622" s="732">
        <v>45094</v>
      </c>
      <c r="B15622" s="173" t="s">
        <v>10229</v>
      </c>
      <c r="C15622" s="669" t="s">
        <v>255</v>
      </c>
      <c r="D15622" s="905"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0" t="s">
        <v>10041</v>
      </c>
      <c r="E15635" s="175"/>
      <c r="F15635" s="175">
        <v>4942834</v>
      </c>
      <c r="G15635" s="175">
        <f t="shared" si="250"/>
        <v>4942834</v>
      </c>
      <c r="H15635" s="701" t="s">
        <v>10312</v>
      </c>
    </row>
    <row r="15636" spans="1:8" ht="15" x14ac:dyDescent="0.2">
      <c r="A15636" s="729">
        <v>45079</v>
      </c>
      <c r="B15636" s="93" t="s">
        <v>8041</v>
      </c>
      <c r="C15636" s="93" t="s">
        <v>558</v>
      </c>
      <c r="D15636" s="799" t="s">
        <v>8540</v>
      </c>
      <c r="E15636" s="175">
        <v>49428</v>
      </c>
      <c r="F15636" s="175"/>
      <c r="G15636" s="175">
        <f t="shared" si="250"/>
        <v>-49428</v>
      </c>
      <c r="H15636" s="701" t="s">
        <v>10312</v>
      </c>
    </row>
    <row r="15637" spans="1:8" ht="15" x14ac:dyDescent="0.2">
      <c r="A15637" s="729">
        <v>45082</v>
      </c>
      <c r="B15637" s="93" t="s">
        <v>9766</v>
      </c>
      <c r="C15637" s="93" t="s">
        <v>558</v>
      </c>
      <c r="D15637" s="800" t="s">
        <v>10081</v>
      </c>
      <c r="E15637" s="175"/>
      <c r="F15637" s="175">
        <v>6928808</v>
      </c>
      <c r="G15637" s="175">
        <f t="shared" si="250"/>
        <v>6928808</v>
      </c>
      <c r="H15637" s="701" t="s">
        <v>10312</v>
      </c>
    </row>
    <row r="15638" spans="1:8" ht="15" x14ac:dyDescent="0.2">
      <c r="A15638" s="729">
        <v>45087</v>
      </c>
      <c r="B15638" s="93" t="s">
        <v>9504</v>
      </c>
      <c r="C15638" s="93" t="s">
        <v>558</v>
      </c>
      <c r="D15638" s="890" t="s">
        <v>10123</v>
      </c>
      <c r="E15638" s="175"/>
      <c r="F15638" s="175">
        <v>1000000</v>
      </c>
      <c r="G15638" s="175">
        <f t="shared" si="250"/>
        <v>1000000</v>
      </c>
      <c r="H15638" s="701" t="s">
        <v>10312</v>
      </c>
    </row>
    <row r="15639" spans="1:8" ht="15" x14ac:dyDescent="0.2">
      <c r="A15639" s="729">
        <v>45087</v>
      </c>
      <c r="B15639" s="93" t="s">
        <v>9504</v>
      </c>
      <c r="C15639" s="93" t="s">
        <v>558</v>
      </c>
      <c r="D15639" s="799" t="s">
        <v>8540</v>
      </c>
      <c r="E15639" s="91">
        <v>10000</v>
      </c>
      <c r="F15639" s="175"/>
      <c r="G15639" s="175">
        <f t="shared" si="250"/>
        <v>-10000</v>
      </c>
      <c r="H15639" s="701" t="s">
        <v>10312</v>
      </c>
    </row>
    <row r="15640" spans="1:8" ht="15" x14ac:dyDescent="0.2">
      <c r="A15640" s="729">
        <v>45089</v>
      </c>
      <c r="B15640" s="90" t="s">
        <v>3944</v>
      </c>
      <c r="C15640" s="93" t="s">
        <v>558</v>
      </c>
      <c r="D15640" s="890" t="s">
        <v>10137</v>
      </c>
      <c r="E15640" s="91"/>
      <c r="F15640" s="91">
        <v>337081</v>
      </c>
      <c r="G15640" s="175">
        <f t="shared" si="250"/>
        <v>337081</v>
      </c>
      <c r="H15640" s="701" t="s">
        <v>10312</v>
      </c>
    </row>
    <row r="15641" spans="1:8" ht="15" x14ac:dyDescent="0.2">
      <c r="A15641" s="729">
        <v>45089</v>
      </c>
      <c r="B15641" s="90" t="s">
        <v>37</v>
      </c>
      <c r="C15641" s="93" t="s">
        <v>558</v>
      </c>
      <c r="D15641" s="890" t="s">
        <v>10393</v>
      </c>
      <c r="E15641" s="91"/>
      <c r="F15641" s="91">
        <v>188568</v>
      </c>
      <c r="G15641" s="175">
        <f t="shared" si="250"/>
        <v>188568</v>
      </c>
      <c r="H15641" s="701" t="s">
        <v>10312</v>
      </c>
    </row>
    <row r="15642" spans="1:8" ht="15" x14ac:dyDescent="0.2">
      <c r="A15642" s="729">
        <v>45091</v>
      </c>
      <c r="B15642" s="90" t="s">
        <v>3945</v>
      </c>
      <c r="C15642" s="93" t="s">
        <v>558</v>
      </c>
      <c r="D15642" s="799" t="s">
        <v>10155</v>
      </c>
      <c r="E15642" s="91"/>
      <c r="F15642" s="91">
        <v>30000</v>
      </c>
      <c r="G15642" s="175">
        <f t="shared" si="250"/>
        <v>30000</v>
      </c>
      <c r="H15642" s="701" t="s">
        <v>10312</v>
      </c>
    </row>
    <row r="15643" spans="1:8" ht="15" x14ac:dyDescent="0.2">
      <c r="A15643" s="729">
        <v>45091</v>
      </c>
      <c r="B15643" s="90" t="s">
        <v>9829</v>
      </c>
      <c r="C15643" s="93" t="s">
        <v>558</v>
      </c>
      <c r="D15643" s="799" t="s">
        <v>10177</v>
      </c>
      <c r="E15643" s="91"/>
      <c r="F15643" s="91">
        <v>1500000</v>
      </c>
      <c r="G15643" s="91">
        <f t="shared" si="250"/>
        <v>1500000</v>
      </c>
      <c r="H15643" s="701" t="s">
        <v>10312</v>
      </c>
    </row>
    <row r="15644" spans="1:8" ht="15" x14ac:dyDescent="0.2">
      <c r="A15644" s="729">
        <v>45091</v>
      </c>
      <c r="B15644" s="90" t="s">
        <v>9829</v>
      </c>
      <c r="C15644" s="93" t="s">
        <v>558</v>
      </c>
      <c r="D15644" s="799" t="s">
        <v>10178</v>
      </c>
      <c r="E15644" s="91"/>
      <c r="F15644" s="91">
        <v>7000000</v>
      </c>
      <c r="G15644" s="91">
        <f t="shared" si="250"/>
        <v>7000000</v>
      </c>
      <c r="H15644" s="701" t="s">
        <v>10312</v>
      </c>
    </row>
    <row r="15645" spans="1:8" ht="15" x14ac:dyDescent="0.2">
      <c r="A15645" s="729">
        <v>45091</v>
      </c>
      <c r="B15645" s="90" t="s">
        <v>9829</v>
      </c>
      <c r="C15645" s="93" t="s">
        <v>558</v>
      </c>
      <c r="D15645" s="799" t="s">
        <v>10179</v>
      </c>
      <c r="E15645" s="91"/>
      <c r="F15645" s="91">
        <v>8580000</v>
      </c>
      <c r="G15645" s="91">
        <f t="shared" si="250"/>
        <v>8580000</v>
      </c>
      <c r="H15645" s="701" t="s">
        <v>10312</v>
      </c>
    </row>
    <row r="15646" spans="1:8" ht="15" x14ac:dyDescent="0.2">
      <c r="A15646" s="729">
        <v>45091</v>
      </c>
      <c r="B15646" s="90" t="s">
        <v>8873</v>
      </c>
      <c r="C15646" s="93" t="s">
        <v>558</v>
      </c>
      <c r="D15646" s="799" t="s">
        <v>10156</v>
      </c>
      <c r="E15646" s="91"/>
      <c r="F15646" s="91">
        <v>6882037</v>
      </c>
      <c r="G15646" s="91">
        <f t="shared" si="250"/>
        <v>6882037</v>
      </c>
      <c r="H15646" s="701" t="s">
        <v>10312</v>
      </c>
    </row>
    <row r="15647" spans="1:8" ht="15" x14ac:dyDescent="0.2">
      <c r="A15647" s="729">
        <v>45091</v>
      </c>
      <c r="B15647" s="90" t="s">
        <v>8873</v>
      </c>
      <c r="C15647" s="93" t="s">
        <v>558</v>
      </c>
      <c r="D15647" s="799" t="s">
        <v>8540</v>
      </c>
      <c r="E15647" s="91">
        <v>68820</v>
      </c>
      <c r="F15647" s="91"/>
      <c r="G15647" s="91">
        <f t="shared" si="250"/>
        <v>-68820</v>
      </c>
      <c r="H15647" s="701" t="s">
        <v>10312</v>
      </c>
    </row>
    <row r="15648" spans="1:8" ht="15" x14ac:dyDescent="0.2">
      <c r="A15648" s="729">
        <v>45094</v>
      </c>
      <c r="B15648" s="90" t="s">
        <v>9829</v>
      </c>
      <c r="C15648" s="93" t="s">
        <v>558</v>
      </c>
      <c r="D15648" s="799" t="s">
        <v>10177</v>
      </c>
      <c r="E15648" s="91"/>
      <c r="F15648" s="91">
        <v>2000000</v>
      </c>
      <c r="G15648" s="91">
        <f t="shared" si="250"/>
        <v>2000000</v>
      </c>
      <c r="H15648" s="701" t="s">
        <v>10312</v>
      </c>
    </row>
    <row r="15649" spans="1:9" ht="15" x14ac:dyDescent="0.2">
      <c r="A15649" s="729">
        <v>45096</v>
      </c>
      <c r="B15649" s="90" t="s">
        <v>9829</v>
      </c>
      <c r="C15649" s="93" t="s">
        <v>558</v>
      </c>
      <c r="D15649" s="799" t="s">
        <v>10177</v>
      </c>
      <c r="E15649" s="91"/>
      <c r="F15649" s="91">
        <v>750000</v>
      </c>
      <c r="G15649" s="91">
        <f t="shared" si="250"/>
        <v>750000</v>
      </c>
      <c r="H15649" s="701" t="s">
        <v>10312</v>
      </c>
      <c r="I15649" s="39"/>
    </row>
    <row r="15650" spans="1:9" ht="15" x14ac:dyDescent="0.2">
      <c r="A15650" s="729">
        <v>45097</v>
      </c>
      <c r="B15650" s="90" t="s">
        <v>8654</v>
      </c>
      <c r="C15650" s="93" t="s">
        <v>558</v>
      </c>
      <c r="D15650" s="799" t="s">
        <v>10192</v>
      </c>
      <c r="E15650" s="91"/>
      <c r="F15650" s="91">
        <v>4630960.1100000003</v>
      </c>
      <c r="G15650" s="91">
        <f t="shared" si="250"/>
        <v>4630960.1100000003</v>
      </c>
      <c r="H15650" s="701" t="s">
        <v>10312</v>
      </c>
    </row>
    <row r="15651" spans="1:9" ht="15" x14ac:dyDescent="0.2">
      <c r="A15651" s="729">
        <v>45097</v>
      </c>
      <c r="B15651" s="90" t="s">
        <v>8654</v>
      </c>
      <c r="C15651" s="93" t="s">
        <v>558</v>
      </c>
      <c r="D15651" s="799" t="s">
        <v>10191</v>
      </c>
      <c r="E15651" s="91"/>
      <c r="F15651" s="91">
        <v>468596.31</v>
      </c>
      <c r="G15651" s="91">
        <f t="shared" si="250"/>
        <v>468596.31</v>
      </c>
      <c r="H15651" s="701" t="s">
        <v>10312</v>
      </c>
    </row>
    <row r="15652" spans="1:9" ht="15" x14ac:dyDescent="0.2">
      <c r="A15652" s="729">
        <v>45101</v>
      </c>
      <c r="B15652" s="90" t="s">
        <v>3945</v>
      </c>
      <c r="C15652" s="93" t="s">
        <v>558</v>
      </c>
      <c r="D15652" s="890" t="s">
        <v>10287</v>
      </c>
      <c r="E15652" s="91"/>
      <c r="F15652" s="91">
        <v>363834</v>
      </c>
      <c r="G15652" s="91">
        <f t="shared" si="250"/>
        <v>363834</v>
      </c>
      <c r="H15652" s="701" t="s">
        <v>10312</v>
      </c>
    </row>
    <row r="15653" spans="1:9" ht="15" x14ac:dyDescent="0.2">
      <c r="A15653" s="729">
        <v>45104</v>
      </c>
      <c r="B15653" s="90" t="s">
        <v>9406</v>
      </c>
      <c r="C15653" s="93" t="s">
        <v>558</v>
      </c>
      <c r="D15653" s="799" t="s">
        <v>10288</v>
      </c>
      <c r="E15653" s="91"/>
      <c r="F15653" s="91">
        <v>3172324</v>
      </c>
      <c r="G15653" s="91">
        <f t="shared" si="250"/>
        <v>3172324</v>
      </c>
      <c r="H15653" s="701" t="s">
        <v>10312</v>
      </c>
    </row>
    <row r="15654" spans="1:9" ht="15" x14ac:dyDescent="0.2">
      <c r="A15654" s="729">
        <v>45104</v>
      </c>
      <c r="B15654" s="90" t="s">
        <v>9716</v>
      </c>
      <c r="C15654" s="93" t="s">
        <v>558</v>
      </c>
      <c r="D15654" s="799" t="s">
        <v>10289</v>
      </c>
      <c r="E15654" s="91"/>
      <c r="F15654" s="91">
        <v>500000</v>
      </c>
      <c r="G15654" s="91">
        <f t="shared" si="250"/>
        <v>500000</v>
      </c>
      <c r="H15654" s="701" t="s">
        <v>10312</v>
      </c>
    </row>
    <row r="15655" spans="1:9" ht="15" x14ac:dyDescent="0.2">
      <c r="A15655" s="733">
        <v>45110</v>
      </c>
      <c r="B15655" s="40" t="s">
        <v>10293</v>
      </c>
      <c r="C15655" s="62" t="s">
        <v>3144</v>
      </c>
      <c r="D15655" s="107" t="s">
        <v>10327</v>
      </c>
      <c r="E15655" s="57">
        <v>4500</v>
      </c>
      <c r="F15655" s="57"/>
      <c r="G15655" s="57">
        <f t="shared" si="250"/>
        <v>-4500</v>
      </c>
      <c r="H15655" s="704" t="s">
        <v>10321</v>
      </c>
    </row>
    <row r="15656" spans="1:9" ht="15" x14ac:dyDescent="0.2">
      <c r="A15656" s="733">
        <v>45110</v>
      </c>
      <c r="B15656" s="40" t="s">
        <v>10293</v>
      </c>
      <c r="C15656" s="62" t="s">
        <v>3144</v>
      </c>
      <c r="D15656" s="107" t="s">
        <v>10328</v>
      </c>
      <c r="E15656" s="57">
        <v>11660</v>
      </c>
      <c r="F15656" s="57"/>
      <c r="G15656" s="57">
        <f t="shared" si="250"/>
        <v>-11660</v>
      </c>
      <c r="H15656" s="704" t="s">
        <v>10321</v>
      </c>
    </row>
    <row r="15657" spans="1:9" ht="15" customHeight="1" x14ac:dyDescent="0.2">
      <c r="A15657" s="733">
        <v>45110</v>
      </c>
      <c r="B15657" s="40" t="s">
        <v>16</v>
      </c>
      <c r="C15657" s="62" t="s">
        <v>103</v>
      </c>
      <c r="D15657" s="107" t="s">
        <v>10208</v>
      </c>
      <c r="E15657" s="57">
        <v>2500</v>
      </c>
      <c r="F15657" s="57"/>
      <c r="G15657" s="57">
        <f t="shared" si="250"/>
        <v>-2500</v>
      </c>
      <c r="H15657" s="704" t="s">
        <v>10321</v>
      </c>
    </row>
    <row r="15658" spans="1:9" ht="15" customHeight="1" x14ac:dyDescent="0.2">
      <c r="A15658" s="733">
        <v>45111</v>
      </c>
      <c r="B15658" s="40" t="s">
        <v>10293</v>
      </c>
      <c r="C15658" s="62" t="s">
        <v>5740</v>
      </c>
      <c r="D15658" s="107" t="s">
        <v>369</v>
      </c>
      <c r="E15658" s="57">
        <v>450</v>
      </c>
      <c r="F15658" s="57"/>
      <c r="G15658" s="57">
        <f t="shared" si="250"/>
        <v>-450</v>
      </c>
      <c r="H15658" s="704" t="s">
        <v>10321</v>
      </c>
    </row>
    <row r="15659" spans="1:9" ht="15" customHeight="1" x14ac:dyDescent="0.2">
      <c r="A15659" s="733">
        <v>45111</v>
      </c>
      <c r="B15659" s="40" t="s">
        <v>9766</v>
      </c>
      <c r="C15659" s="62" t="s">
        <v>3144</v>
      </c>
      <c r="D15659" s="107" t="s">
        <v>10329</v>
      </c>
      <c r="E15659" s="57">
        <v>8292</v>
      </c>
      <c r="F15659" s="57"/>
      <c r="G15659" s="57">
        <f t="shared" si="250"/>
        <v>-8292</v>
      </c>
      <c r="H15659" s="704" t="s">
        <v>10321</v>
      </c>
    </row>
    <row r="15660" spans="1:9" ht="15" customHeight="1" x14ac:dyDescent="0.2">
      <c r="A15660" s="733">
        <v>45111</v>
      </c>
      <c r="B15660" s="62" t="s">
        <v>10899</v>
      </c>
      <c r="C15660" s="62" t="s">
        <v>3144</v>
      </c>
      <c r="D15660" s="107" t="s">
        <v>10330</v>
      </c>
      <c r="E15660" s="57">
        <v>12440</v>
      </c>
      <c r="F15660" s="57"/>
      <c r="G15660" s="57">
        <f t="shared" si="250"/>
        <v>-12440</v>
      </c>
      <c r="H15660" s="704" t="s">
        <v>10321</v>
      </c>
    </row>
    <row r="15661" spans="1:9" ht="15" customHeight="1" x14ac:dyDescent="0.2">
      <c r="A15661" s="733">
        <v>45111</v>
      </c>
      <c r="B15661" s="40" t="s">
        <v>10293</v>
      </c>
      <c r="C15661" s="62" t="s">
        <v>3144</v>
      </c>
      <c r="D15661" s="107" t="s">
        <v>10331</v>
      </c>
      <c r="E15661" s="57">
        <v>38450</v>
      </c>
      <c r="F15661" s="57"/>
      <c r="G15661" s="57">
        <f t="shared" si="250"/>
        <v>-38450</v>
      </c>
      <c r="H15661" s="704" t="s">
        <v>10321</v>
      </c>
    </row>
    <row r="15662" spans="1:9" ht="15" customHeight="1" x14ac:dyDescent="0.2">
      <c r="A15662" s="733">
        <v>45111</v>
      </c>
      <c r="B15662" s="40" t="s">
        <v>10293</v>
      </c>
      <c r="C15662" s="62" t="s">
        <v>285</v>
      </c>
      <c r="D15662" s="107" t="s">
        <v>9558</v>
      </c>
      <c r="E15662" s="57">
        <v>218</v>
      </c>
      <c r="F15662" s="57"/>
      <c r="G15662" s="57">
        <f t="shared" si="250"/>
        <v>-218</v>
      </c>
      <c r="H15662" s="704" t="s">
        <v>10321</v>
      </c>
    </row>
    <row r="15663" spans="1:9" ht="15" customHeight="1" x14ac:dyDescent="0.2">
      <c r="A15663" s="733">
        <v>45111</v>
      </c>
      <c r="B15663" s="40" t="s">
        <v>8873</v>
      </c>
      <c r="C15663" s="62" t="s">
        <v>5740</v>
      </c>
      <c r="D15663" s="107" t="s">
        <v>10332</v>
      </c>
      <c r="E15663" s="57">
        <v>1000</v>
      </c>
      <c r="F15663" s="57"/>
      <c r="G15663" s="57">
        <f t="shared" si="250"/>
        <v>-1000</v>
      </c>
      <c r="H15663" s="704" t="s">
        <v>10321</v>
      </c>
    </row>
    <row r="15664" spans="1:9"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5" t="s">
        <v>10381</v>
      </c>
      <c r="E15755" s="551">
        <v>50000</v>
      </c>
      <c r="F15755" s="57"/>
      <c r="G15755" s="57">
        <f t="shared" si="252"/>
        <v>-50000</v>
      </c>
      <c r="H15755" s="704" t="s">
        <v>10321</v>
      </c>
    </row>
    <row r="15756" spans="1:8" ht="24" x14ac:dyDescent="0.2">
      <c r="A15756" s="733">
        <v>45118</v>
      </c>
      <c r="B15756" s="40" t="s">
        <v>9766</v>
      </c>
      <c r="C15756" s="550" t="s">
        <v>8249</v>
      </c>
      <c r="D15756" s="895"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5"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5"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5"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5"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5"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5"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0" t="s">
        <v>3144</v>
      </c>
      <c r="D15960" s="889"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5"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5"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5"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4"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4"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4"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5" t="s">
        <v>10323</v>
      </c>
      <c r="E16047" s="671">
        <v>35352</v>
      </c>
      <c r="F16047" s="235"/>
      <c r="G16047" s="235">
        <f t="shared" si="256"/>
        <v>-35352</v>
      </c>
      <c r="H16047" s="708" t="s">
        <v>10321</v>
      </c>
    </row>
    <row r="16048" spans="1:8" ht="15" x14ac:dyDescent="0.2">
      <c r="A16048" s="732">
        <v>45113</v>
      </c>
      <c r="B16048" s="173" t="s">
        <v>3944</v>
      </c>
      <c r="C16048" s="669" t="s">
        <v>3002</v>
      </c>
      <c r="D16048" s="905" t="s">
        <v>10323</v>
      </c>
      <c r="E16048" s="671">
        <v>32760</v>
      </c>
      <c r="F16048" s="235"/>
      <c r="G16048" s="235">
        <f t="shared" si="256"/>
        <v>-32760</v>
      </c>
      <c r="H16048" s="708" t="s">
        <v>10321</v>
      </c>
    </row>
    <row r="16049" spans="1:8" ht="15" x14ac:dyDescent="0.2">
      <c r="A16049" s="732">
        <v>45113</v>
      </c>
      <c r="B16049" s="173" t="s">
        <v>9406</v>
      </c>
      <c r="C16049" s="669" t="s">
        <v>3002</v>
      </c>
      <c r="D16049" s="905" t="s">
        <v>10323</v>
      </c>
      <c r="E16049" s="671">
        <v>97105</v>
      </c>
      <c r="F16049" s="235"/>
      <c r="G16049" s="235">
        <f t="shared" si="256"/>
        <v>-97105</v>
      </c>
      <c r="H16049" s="708" t="s">
        <v>10321</v>
      </c>
    </row>
    <row r="16050" spans="1:8" ht="15" x14ac:dyDescent="0.2">
      <c r="A16050" s="732">
        <v>45113</v>
      </c>
      <c r="B16050" s="173" t="s">
        <v>37</v>
      </c>
      <c r="C16050" s="669" t="s">
        <v>3002</v>
      </c>
      <c r="D16050" s="905" t="s">
        <v>10323</v>
      </c>
      <c r="E16050" s="671">
        <v>15560</v>
      </c>
      <c r="F16050" s="235"/>
      <c r="G16050" s="235">
        <f t="shared" si="256"/>
        <v>-15560</v>
      </c>
      <c r="H16050" s="708" t="s">
        <v>10321</v>
      </c>
    </row>
    <row r="16051" spans="1:8" ht="15" x14ac:dyDescent="0.2">
      <c r="A16051" s="732">
        <v>45113</v>
      </c>
      <c r="B16051" s="173" t="s">
        <v>37</v>
      </c>
      <c r="C16051" s="669" t="s">
        <v>3002</v>
      </c>
      <c r="D16051" s="905"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5" t="s">
        <v>10477</v>
      </c>
      <c r="E16055" s="671">
        <v>64100</v>
      </c>
      <c r="F16055" s="235"/>
      <c r="G16055" s="235">
        <f t="shared" si="256"/>
        <v>-64100</v>
      </c>
      <c r="H16055" s="708" t="s">
        <v>10321</v>
      </c>
    </row>
    <row r="16056" spans="1:8" ht="15" x14ac:dyDescent="0.2">
      <c r="A16056" s="732">
        <v>45124</v>
      </c>
      <c r="B16056" s="173" t="s">
        <v>9766</v>
      </c>
      <c r="C16056" s="669" t="s">
        <v>166</v>
      </c>
      <c r="D16056" s="905" t="s">
        <v>10477</v>
      </c>
      <c r="E16056" s="671">
        <v>66000</v>
      </c>
      <c r="F16056" s="235"/>
      <c r="G16056" s="235">
        <f t="shared" si="256"/>
        <v>-66000</v>
      </c>
      <c r="H16056" s="708" t="s">
        <v>10321</v>
      </c>
    </row>
    <row r="16057" spans="1:8" ht="15" x14ac:dyDescent="0.2">
      <c r="A16057" s="732">
        <v>45124</v>
      </c>
      <c r="B16057" s="173" t="s">
        <v>9964</v>
      </c>
      <c r="C16057" s="669" t="s">
        <v>166</v>
      </c>
      <c r="D16057" s="905" t="s">
        <v>10477</v>
      </c>
      <c r="E16057" s="671">
        <v>15800</v>
      </c>
      <c r="F16057" s="235"/>
      <c r="G16057" s="235">
        <f t="shared" si="256"/>
        <v>-15800</v>
      </c>
      <c r="H16057" s="708" t="s">
        <v>10321</v>
      </c>
    </row>
    <row r="16058" spans="1:8" ht="15" x14ac:dyDescent="0.2">
      <c r="A16058" s="732">
        <v>45124</v>
      </c>
      <c r="B16058" s="173" t="s">
        <v>10335</v>
      </c>
      <c r="C16058" s="669" t="s">
        <v>166</v>
      </c>
      <c r="D16058" s="905" t="s">
        <v>10477</v>
      </c>
      <c r="E16058" s="671">
        <v>13260</v>
      </c>
      <c r="F16058" s="235"/>
      <c r="G16058" s="235">
        <f t="shared" si="256"/>
        <v>-13260</v>
      </c>
      <c r="H16058" s="708" t="s">
        <v>10321</v>
      </c>
    </row>
    <row r="16059" spans="1:8" ht="15" x14ac:dyDescent="0.2">
      <c r="A16059" s="732">
        <v>45124</v>
      </c>
      <c r="B16059" s="173" t="s">
        <v>8654</v>
      </c>
      <c r="C16059" s="669" t="s">
        <v>166</v>
      </c>
      <c r="D16059" s="905"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0"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799" t="s">
        <v>8764</v>
      </c>
      <c r="E16064" s="91"/>
      <c r="F16064" s="91">
        <v>2316250</v>
      </c>
      <c r="G16064" s="91">
        <f t="shared" si="257"/>
        <v>2316250</v>
      </c>
      <c r="H16064" s="701" t="s">
        <v>10321</v>
      </c>
    </row>
    <row r="16065" spans="1:10" ht="15" x14ac:dyDescent="0.2">
      <c r="A16065" s="729">
        <v>45118</v>
      </c>
      <c r="B16065" s="90" t="s">
        <v>7951</v>
      </c>
      <c r="C16065" s="93" t="s">
        <v>558</v>
      </c>
      <c r="D16065" s="799" t="s">
        <v>10357</v>
      </c>
      <c r="E16065" s="91"/>
      <c r="F16065" s="91">
        <v>500000</v>
      </c>
      <c r="G16065" s="91">
        <f t="shared" si="257"/>
        <v>500000</v>
      </c>
      <c r="H16065" s="701" t="s">
        <v>10321</v>
      </c>
    </row>
    <row r="16066" spans="1:10" ht="15" x14ac:dyDescent="0.2">
      <c r="A16066" s="729">
        <v>45118</v>
      </c>
      <c r="B16066" s="90" t="s">
        <v>10335</v>
      </c>
      <c r="C16066" s="93" t="s">
        <v>558</v>
      </c>
      <c r="D16066" s="799" t="s">
        <v>10563</v>
      </c>
      <c r="E16066" s="91">
        <v>18163</v>
      </c>
      <c r="F16066" s="91"/>
      <c r="G16066" s="91">
        <f t="shared" si="257"/>
        <v>-18163</v>
      </c>
      <c r="H16066" s="701" t="s">
        <v>10321</v>
      </c>
    </row>
    <row r="16067" spans="1:10" ht="15" x14ac:dyDescent="0.2">
      <c r="A16067" s="729">
        <v>45118</v>
      </c>
      <c r="B16067" s="90" t="s">
        <v>7951</v>
      </c>
      <c r="C16067" s="93" t="s">
        <v>558</v>
      </c>
      <c r="D16067" s="799" t="s">
        <v>10358</v>
      </c>
      <c r="E16067" s="91"/>
      <c r="F16067" s="91">
        <v>500000</v>
      </c>
      <c r="G16067" s="91">
        <f t="shared" si="257"/>
        <v>500000</v>
      </c>
      <c r="H16067" s="701" t="s">
        <v>10321</v>
      </c>
    </row>
    <row r="16068" spans="1:10" ht="15" x14ac:dyDescent="0.2">
      <c r="A16068" s="729">
        <v>45119</v>
      </c>
      <c r="B16068" s="90" t="s">
        <v>37</v>
      </c>
      <c r="C16068" s="93" t="s">
        <v>558</v>
      </c>
      <c r="D16068" s="890" t="s">
        <v>10394</v>
      </c>
      <c r="E16068" s="91"/>
      <c r="F16068" s="91">
        <v>188568</v>
      </c>
      <c r="G16068" s="175">
        <f t="shared" si="257"/>
        <v>188568</v>
      </c>
      <c r="H16068" s="701" t="s">
        <v>10321</v>
      </c>
    </row>
    <row r="16069" spans="1:10" ht="15" x14ac:dyDescent="0.2">
      <c r="A16069" s="729">
        <v>45120</v>
      </c>
      <c r="B16069" s="90" t="s">
        <v>3944</v>
      </c>
      <c r="C16069" s="93" t="s">
        <v>558</v>
      </c>
      <c r="D16069" s="890"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0" t="s">
        <v>10437</v>
      </c>
      <c r="E16070" s="175"/>
      <c r="F16070" s="175">
        <v>575000</v>
      </c>
      <c r="G16070" s="175">
        <f t="shared" si="257"/>
        <v>575000</v>
      </c>
      <c r="H16070" s="701" t="s">
        <v>10321</v>
      </c>
    </row>
    <row r="16071" spans="1:10" ht="15" x14ac:dyDescent="0.2">
      <c r="A16071" s="729">
        <v>45122</v>
      </c>
      <c r="B16071" s="90" t="s">
        <v>9353</v>
      </c>
      <c r="C16071" s="93" t="s">
        <v>558</v>
      </c>
      <c r="D16071" s="799" t="s">
        <v>10474</v>
      </c>
      <c r="E16071" s="175"/>
      <c r="F16071" s="91">
        <v>450000</v>
      </c>
      <c r="G16071" s="91">
        <f t="shared" si="257"/>
        <v>450000</v>
      </c>
      <c r="H16071" s="701" t="s">
        <v>10321</v>
      </c>
      <c r="I16071" s="39"/>
    </row>
    <row r="16072" spans="1:10" ht="15" x14ac:dyDescent="0.2">
      <c r="A16072" s="729">
        <v>45124</v>
      </c>
      <c r="B16072" s="90" t="s">
        <v>10376</v>
      </c>
      <c r="C16072" s="93" t="s">
        <v>558</v>
      </c>
      <c r="D16072" s="799" t="s">
        <v>10475</v>
      </c>
      <c r="E16072" s="175"/>
      <c r="F16072" s="91">
        <v>1000000</v>
      </c>
      <c r="G16072" s="91">
        <f t="shared" si="257"/>
        <v>1000000</v>
      </c>
      <c r="H16072" s="701" t="s">
        <v>10321</v>
      </c>
    </row>
    <row r="16073" spans="1:10" ht="15" x14ac:dyDescent="0.2">
      <c r="A16073" s="729">
        <v>45138</v>
      </c>
      <c r="B16073" s="90" t="s">
        <v>9504</v>
      </c>
      <c r="C16073" s="93" t="s">
        <v>558</v>
      </c>
      <c r="D16073" s="799" t="s">
        <v>10619</v>
      </c>
      <c r="E16073" s="175"/>
      <c r="F16073" s="91">
        <v>885630</v>
      </c>
      <c r="G16073" s="91">
        <f t="shared" si="257"/>
        <v>885630</v>
      </c>
      <c r="H16073" s="701" t="s">
        <v>10321</v>
      </c>
    </row>
    <row r="16074" spans="1:10" ht="15" x14ac:dyDescent="0.2">
      <c r="A16074" s="729">
        <v>45138</v>
      </c>
      <c r="B16074" s="90" t="s">
        <v>9504</v>
      </c>
      <c r="C16074" s="93" t="s">
        <v>558</v>
      </c>
      <c r="D16074" s="799"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1" t="s">
        <v>10756</v>
      </c>
      <c r="E16207" s="551">
        <v>6167</v>
      </c>
      <c r="F16207" s="57"/>
      <c r="G16207" s="57">
        <f t="shared" si="259"/>
        <v>-6167</v>
      </c>
      <c r="H16207" s="704" t="s">
        <v>10625</v>
      </c>
    </row>
    <row r="16208" spans="1:8" ht="15" customHeight="1" x14ac:dyDescent="0.2">
      <c r="A16208" s="733">
        <v>45150</v>
      </c>
      <c r="B16208" s="40" t="s">
        <v>10229</v>
      </c>
      <c r="C16208" s="550" t="s">
        <v>3144</v>
      </c>
      <c r="D16208" s="891" t="s">
        <v>10756</v>
      </c>
      <c r="E16208" s="551">
        <v>6167</v>
      </c>
      <c r="F16208" s="57"/>
      <c r="G16208" s="57">
        <f t="shared" si="259"/>
        <v>-6167</v>
      </c>
      <c r="H16208" s="704" t="s">
        <v>10625</v>
      </c>
    </row>
    <row r="16209" spans="1:8" ht="15" customHeight="1" x14ac:dyDescent="0.2">
      <c r="A16209" s="733">
        <v>45150</v>
      </c>
      <c r="B16209" s="40" t="s">
        <v>10376</v>
      </c>
      <c r="C16209" s="550" t="s">
        <v>3144</v>
      </c>
      <c r="D16209" s="891" t="s">
        <v>10756</v>
      </c>
      <c r="E16209" s="551">
        <v>6167</v>
      </c>
      <c r="F16209" s="57"/>
      <c r="G16209" s="57">
        <f t="shared" si="259"/>
        <v>-6167</v>
      </c>
      <c r="H16209" s="704" t="s">
        <v>10625</v>
      </c>
    </row>
    <row r="16210" spans="1:8" ht="15" customHeight="1" x14ac:dyDescent="0.2">
      <c r="A16210" s="733">
        <v>45150</v>
      </c>
      <c r="B16210" s="40" t="s">
        <v>10293</v>
      </c>
      <c r="C16210" s="669" t="s">
        <v>3144</v>
      </c>
      <c r="D16210" s="911" t="s">
        <v>10757</v>
      </c>
      <c r="E16210" s="671">
        <v>14673</v>
      </c>
      <c r="F16210" s="57"/>
      <c r="G16210" s="57">
        <f t="shared" si="259"/>
        <v>-14673</v>
      </c>
      <c r="H16210" s="704" t="s">
        <v>10625</v>
      </c>
    </row>
    <row r="16211" spans="1:8" ht="15" customHeight="1" x14ac:dyDescent="0.2">
      <c r="A16211" s="733">
        <v>45150</v>
      </c>
      <c r="B16211" s="40" t="s">
        <v>10229</v>
      </c>
      <c r="C16211" s="669" t="s">
        <v>3144</v>
      </c>
      <c r="D16211" s="911" t="s">
        <v>10757</v>
      </c>
      <c r="E16211" s="671">
        <v>14673</v>
      </c>
      <c r="F16211" s="57"/>
      <c r="G16211" s="57">
        <f t="shared" si="259"/>
        <v>-14673</v>
      </c>
      <c r="H16211" s="704" t="s">
        <v>10625</v>
      </c>
    </row>
    <row r="16212" spans="1:8" ht="15" customHeight="1" x14ac:dyDescent="0.2">
      <c r="A16212" s="733">
        <v>45150</v>
      </c>
      <c r="B16212" s="40" t="s">
        <v>10376</v>
      </c>
      <c r="C16212" s="669" t="s">
        <v>3144</v>
      </c>
      <c r="D16212" s="911" t="s">
        <v>10757</v>
      </c>
      <c r="E16212" s="671">
        <v>14673</v>
      </c>
      <c r="F16212" s="57"/>
      <c r="G16212" s="57">
        <f t="shared" si="259"/>
        <v>-14673</v>
      </c>
      <c r="H16212" s="704" t="s">
        <v>10625</v>
      </c>
    </row>
    <row r="16213" spans="1:8" ht="15" customHeight="1" x14ac:dyDescent="0.2">
      <c r="A16213" s="733">
        <v>45150</v>
      </c>
      <c r="B16213" s="40" t="s">
        <v>10293</v>
      </c>
      <c r="C16213" s="550" t="s">
        <v>3144</v>
      </c>
      <c r="D16213" s="891" t="s">
        <v>10758</v>
      </c>
      <c r="E16213" s="551">
        <v>14167</v>
      </c>
      <c r="F16213" s="57"/>
      <c r="G16213" s="57">
        <f t="shared" si="259"/>
        <v>-14167</v>
      </c>
      <c r="H16213" s="704" t="s">
        <v>10625</v>
      </c>
    </row>
    <row r="16214" spans="1:8" ht="15" customHeight="1" x14ac:dyDescent="0.2">
      <c r="A16214" s="733">
        <v>45150</v>
      </c>
      <c r="B16214" s="40" t="s">
        <v>10229</v>
      </c>
      <c r="C16214" s="550" t="s">
        <v>3144</v>
      </c>
      <c r="D16214" s="891" t="s">
        <v>10758</v>
      </c>
      <c r="E16214" s="551">
        <v>14167</v>
      </c>
      <c r="F16214" s="57"/>
      <c r="G16214" s="57">
        <f t="shared" si="259"/>
        <v>-14167</v>
      </c>
      <c r="H16214" s="704" t="s">
        <v>10625</v>
      </c>
    </row>
    <row r="16215" spans="1:8" ht="15" customHeight="1" x14ac:dyDescent="0.2">
      <c r="A16215" s="733">
        <v>45150</v>
      </c>
      <c r="B16215" s="40" t="s">
        <v>10376</v>
      </c>
      <c r="C16215" s="550" t="s">
        <v>3144</v>
      </c>
      <c r="D16215" s="891"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1" t="s">
        <v>10767</v>
      </c>
      <c r="E16239" s="671">
        <v>72078</v>
      </c>
      <c r="F16239" s="57"/>
      <c r="G16239" s="57">
        <f t="shared" si="259"/>
        <v>-72078</v>
      </c>
      <c r="H16239" s="704" t="s">
        <v>10625</v>
      </c>
    </row>
    <row r="16240" spans="1:8" ht="15" x14ac:dyDescent="0.2">
      <c r="A16240" s="733">
        <v>45154</v>
      </c>
      <c r="B16240" s="40" t="s">
        <v>9353</v>
      </c>
      <c r="C16240" s="669" t="s">
        <v>8391</v>
      </c>
      <c r="D16240" s="911" t="s">
        <v>10767</v>
      </c>
      <c r="E16240" s="671">
        <v>150000</v>
      </c>
      <c r="F16240" s="57"/>
      <c r="G16240" s="57">
        <f t="shared" si="259"/>
        <v>-150000</v>
      </c>
      <c r="H16240" s="704" t="s">
        <v>10625</v>
      </c>
    </row>
    <row r="16241" spans="1:8" ht="15" x14ac:dyDescent="0.2">
      <c r="A16241" s="733">
        <v>45154</v>
      </c>
      <c r="B16241" s="40" t="s">
        <v>9766</v>
      </c>
      <c r="C16241" s="669" t="s">
        <v>8391</v>
      </c>
      <c r="D16241" s="911" t="s">
        <v>10767</v>
      </c>
      <c r="E16241" s="671">
        <v>372320</v>
      </c>
      <c r="F16241" s="57"/>
      <c r="G16241" s="57">
        <f t="shared" si="259"/>
        <v>-372320</v>
      </c>
      <c r="H16241" s="704" t="s">
        <v>10625</v>
      </c>
    </row>
    <row r="16242" spans="1:8" ht="15" x14ac:dyDescent="0.2">
      <c r="A16242" s="733">
        <v>45154</v>
      </c>
      <c r="B16242" s="40" t="s">
        <v>10141</v>
      </c>
      <c r="C16242" s="669" t="s">
        <v>8391</v>
      </c>
      <c r="D16242" s="911" t="s">
        <v>10767</v>
      </c>
      <c r="E16242" s="671">
        <v>300000</v>
      </c>
      <c r="F16242" s="57"/>
      <c r="G16242" s="57">
        <f t="shared" si="259"/>
        <v>-300000</v>
      </c>
      <c r="H16242" s="704" t="s">
        <v>10625</v>
      </c>
    </row>
    <row r="16243" spans="1:8" ht="15" x14ac:dyDescent="0.2">
      <c r="A16243" s="733">
        <v>45154</v>
      </c>
      <c r="B16243" s="40" t="s">
        <v>10376</v>
      </c>
      <c r="C16243" s="669" t="s">
        <v>8391</v>
      </c>
      <c r="D16243" s="911" t="s">
        <v>10767</v>
      </c>
      <c r="E16243" s="671">
        <v>100000</v>
      </c>
      <c r="F16243" s="57"/>
      <c r="G16243" s="57">
        <f t="shared" si="259"/>
        <v>-100000</v>
      </c>
      <c r="H16243" s="704" t="s">
        <v>10625</v>
      </c>
    </row>
    <row r="16244" spans="1:8" ht="15" x14ac:dyDescent="0.2">
      <c r="A16244" s="733">
        <v>45154</v>
      </c>
      <c r="B16244" s="40" t="s">
        <v>10229</v>
      </c>
      <c r="C16244" s="669" t="s">
        <v>8391</v>
      </c>
      <c r="D16244" s="911"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1" t="s">
        <v>10789</v>
      </c>
      <c r="E16293" s="551">
        <v>6000</v>
      </c>
      <c r="F16293" s="57"/>
      <c r="G16293" s="57">
        <f t="shared" si="260"/>
        <v>-6000</v>
      </c>
      <c r="H16293" s="704" t="s">
        <v>10625</v>
      </c>
    </row>
    <row r="16294" spans="1:8" ht="15" x14ac:dyDescent="0.2">
      <c r="A16294" s="733">
        <v>45157</v>
      </c>
      <c r="B16294" s="40" t="s">
        <v>9353</v>
      </c>
      <c r="C16294" s="550" t="s">
        <v>3144</v>
      </c>
      <c r="D16294" s="891" t="s">
        <v>10789</v>
      </c>
      <c r="E16294" s="551">
        <v>6000</v>
      </c>
      <c r="F16294" s="57"/>
      <c r="G16294" s="57">
        <f t="shared" si="260"/>
        <v>-6000</v>
      </c>
      <c r="H16294" s="704" t="s">
        <v>10625</v>
      </c>
    </row>
    <row r="16295" spans="1:8" ht="15" x14ac:dyDescent="0.2">
      <c r="A16295" s="733">
        <v>45157</v>
      </c>
      <c r="B16295" s="40" t="s">
        <v>9406</v>
      </c>
      <c r="C16295" s="550" t="s">
        <v>3144</v>
      </c>
      <c r="D16295" s="891" t="s">
        <v>10789</v>
      </c>
      <c r="E16295" s="551">
        <v>6000</v>
      </c>
      <c r="F16295" s="57"/>
      <c r="G16295" s="57">
        <f t="shared" si="260"/>
        <v>-6000</v>
      </c>
      <c r="H16295" s="704" t="s">
        <v>10625</v>
      </c>
    </row>
    <row r="16296" spans="1:8" ht="15" x14ac:dyDescent="0.2">
      <c r="A16296" s="733">
        <v>45157</v>
      </c>
      <c r="B16296" s="40" t="s">
        <v>10573</v>
      </c>
      <c r="C16296" s="550" t="s">
        <v>3144</v>
      </c>
      <c r="D16296" s="891"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1" t="s">
        <v>10793</v>
      </c>
      <c r="E16302" s="551">
        <v>126800</v>
      </c>
      <c r="F16302" s="57"/>
      <c r="G16302" s="57">
        <f t="shared" si="260"/>
        <v>-126800</v>
      </c>
      <c r="H16302" s="704" t="s">
        <v>10625</v>
      </c>
    </row>
    <row r="16303" spans="1:8" ht="15" customHeight="1" x14ac:dyDescent="0.2">
      <c r="A16303" s="733">
        <v>45157</v>
      </c>
      <c r="B16303" s="40" t="s">
        <v>10376</v>
      </c>
      <c r="C16303" s="550" t="s">
        <v>3144</v>
      </c>
      <c r="D16303" s="891"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5" t="s">
        <v>10846</v>
      </c>
      <c r="E16330" s="671">
        <v>28019</v>
      </c>
      <c r="F16330" s="57"/>
      <c r="G16330" s="57">
        <f t="shared" si="261"/>
        <v>-28019</v>
      </c>
      <c r="H16330" s="704" t="s">
        <v>10625</v>
      </c>
    </row>
    <row r="16331" spans="1:8" ht="15" x14ac:dyDescent="0.2">
      <c r="A16331" s="733">
        <v>45161</v>
      </c>
      <c r="B16331" s="669" t="s">
        <v>10293</v>
      </c>
      <c r="C16331" s="669" t="s">
        <v>8391</v>
      </c>
      <c r="D16331" s="905" t="s">
        <v>10846</v>
      </c>
      <c r="E16331" s="671">
        <v>112135</v>
      </c>
      <c r="F16331" s="57"/>
      <c r="G16331" s="57">
        <f t="shared" si="261"/>
        <v>-112135</v>
      </c>
      <c r="H16331" s="704" t="s">
        <v>10625</v>
      </c>
    </row>
    <row r="16332" spans="1:8" ht="15" x14ac:dyDescent="0.2">
      <c r="A16332" s="733">
        <v>45161</v>
      </c>
      <c r="B16332" s="669" t="s">
        <v>9353</v>
      </c>
      <c r="C16332" s="669" t="s">
        <v>8391</v>
      </c>
      <c r="D16332" s="905" t="s">
        <v>10846</v>
      </c>
      <c r="E16332" s="671">
        <v>22065</v>
      </c>
      <c r="F16332" s="57"/>
      <c r="G16332" s="57">
        <f t="shared" si="261"/>
        <v>-22065</v>
      </c>
      <c r="H16332" s="704" t="s">
        <v>10625</v>
      </c>
    </row>
    <row r="16333" spans="1:8" ht="15" x14ac:dyDescent="0.2">
      <c r="A16333" s="733">
        <v>45161</v>
      </c>
      <c r="B16333" s="669" t="s">
        <v>10141</v>
      </c>
      <c r="C16333" s="669" t="s">
        <v>8391</v>
      </c>
      <c r="D16333" s="905" t="s">
        <v>10846</v>
      </c>
      <c r="E16333" s="671">
        <v>300000</v>
      </c>
      <c r="F16333" s="57"/>
      <c r="G16333" s="57">
        <f t="shared" si="261"/>
        <v>-300000</v>
      </c>
      <c r="H16333" s="704" t="s">
        <v>10625</v>
      </c>
    </row>
    <row r="16334" spans="1:8" ht="15" x14ac:dyDescent="0.2">
      <c r="A16334" s="733">
        <v>45161</v>
      </c>
      <c r="B16334" s="669" t="s">
        <v>10376</v>
      </c>
      <c r="C16334" s="669" t="s">
        <v>8391</v>
      </c>
      <c r="D16334" s="905" t="s">
        <v>10846</v>
      </c>
      <c r="E16334" s="671">
        <v>200000</v>
      </c>
      <c r="F16334" s="57"/>
      <c r="G16334" s="57">
        <f t="shared" si="261"/>
        <v>-200000</v>
      </c>
      <c r="H16334" s="704" t="s">
        <v>10625</v>
      </c>
    </row>
    <row r="16335" spans="1:8" ht="15" x14ac:dyDescent="0.2">
      <c r="A16335" s="733">
        <v>45161</v>
      </c>
      <c r="B16335" s="669" t="s">
        <v>10229</v>
      </c>
      <c r="C16335" s="669" t="s">
        <v>8391</v>
      </c>
      <c r="D16335" s="905"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5" t="s">
        <v>10887</v>
      </c>
      <c r="E16424" s="671">
        <v>93000</v>
      </c>
      <c r="F16424" s="57"/>
      <c r="G16424" s="57">
        <f t="shared" si="262"/>
        <v>-93000</v>
      </c>
      <c r="H16424" s="704" t="s">
        <v>10625</v>
      </c>
    </row>
    <row r="16425" spans="1:8" ht="27.75" customHeight="1" x14ac:dyDescent="0.2">
      <c r="A16425" s="733">
        <v>45167</v>
      </c>
      <c r="B16425" s="62" t="s">
        <v>10229</v>
      </c>
      <c r="C16425" s="669" t="s">
        <v>3144</v>
      </c>
      <c r="D16425" s="905" t="s">
        <v>10887</v>
      </c>
      <c r="E16425" s="671">
        <v>250000</v>
      </c>
      <c r="F16425" s="57"/>
      <c r="G16425" s="57">
        <f t="shared" si="262"/>
        <v>-250000</v>
      </c>
      <c r="H16425" s="704" t="s">
        <v>10625</v>
      </c>
    </row>
    <row r="16426" spans="1:8" ht="27.75" customHeight="1" x14ac:dyDescent="0.2">
      <c r="A16426" s="733">
        <v>45167</v>
      </c>
      <c r="B16426" s="62" t="s">
        <v>9353</v>
      </c>
      <c r="C16426" s="669" t="s">
        <v>3144</v>
      </c>
      <c r="D16426" s="905"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5" t="s">
        <v>10804</v>
      </c>
      <c r="E16478" s="671">
        <v>64845</v>
      </c>
      <c r="F16478" s="235"/>
      <c r="G16478" s="235">
        <f t="shared" si="263"/>
        <v>-64845</v>
      </c>
      <c r="H16478" s="708" t="s">
        <v>10625</v>
      </c>
    </row>
    <row r="16479" spans="1:8" ht="15" x14ac:dyDescent="0.2">
      <c r="A16479" s="732">
        <v>45156</v>
      </c>
      <c r="B16479" s="669" t="s">
        <v>10239</v>
      </c>
      <c r="C16479" s="669" t="s">
        <v>166</v>
      </c>
      <c r="D16479" s="905" t="s">
        <v>10804</v>
      </c>
      <c r="E16479" s="671">
        <v>22500</v>
      </c>
      <c r="F16479" s="235"/>
      <c r="G16479" s="235">
        <f t="shared" si="263"/>
        <v>-22500</v>
      </c>
      <c r="H16479" s="708" t="s">
        <v>10625</v>
      </c>
    </row>
    <row r="16480" spans="1:8" ht="15" x14ac:dyDescent="0.2">
      <c r="A16480" s="732">
        <v>45156</v>
      </c>
      <c r="B16480" s="669" t="s">
        <v>10141</v>
      </c>
      <c r="C16480" s="669" t="s">
        <v>166</v>
      </c>
      <c r="D16480" s="905" t="s">
        <v>10804</v>
      </c>
      <c r="E16480" s="671">
        <v>19260</v>
      </c>
      <c r="F16480" s="235"/>
      <c r="G16480" s="235">
        <f t="shared" si="263"/>
        <v>-19260</v>
      </c>
      <c r="H16480" s="708" t="s">
        <v>10625</v>
      </c>
    </row>
    <row r="16481" spans="1:8" ht="15" x14ac:dyDescent="0.2">
      <c r="A16481" s="732">
        <v>45156</v>
      </c>
      <c r="B16481" s="669" t="s">
        <v>10335</v>
      </c>
      <c r="C16481" s="669" t="s">
        <v>166</v>
      </c>
      <c r="D16481" s="905" t="s">
        <v>10804</v>
      </c>
      <c r="E16481" s="671">
        <v>34640</v>
      </c>
      <c r="F16481" s="235"/>
      <c r="G16481" s="235">
        <f t="shared" si="263"/>
        <v>-34640</v>
      </c>
      <c r="H16481" s="708" t="s">
        <v>10625</v>
      </c>
    </row>
    <row r="16482" spans="1:8" ht="15" x14ac:dyDescent="0.2">
      <c r="A16482" s="732">
        <v>45156</v>
      </c>
      <c r="B16482" s="669" t="s">
        <v>10376</v>
      </c>
      <c r="C16482" s="669" t="s">
        <v>166</v>
      </c>
      <c r="D16482" s="905"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799" t="s">
        <v>10644</v>
      </c>
      <c r="E16501" s="91"/>
      <c r="F16501" s="91">
        <v>677449</v>
      </c>
      <c r="G16501" s="175">
        <f t="shared" si="263"/>
        <v>677449</v>
      </c>
      <c r="H16501" s="701" t="s">
        <v>10625</v>
      </c>
    </row>
    <row r="16502" spans="1:8" ht="15" x14ac:dyDescent="0.2">
      <c r="A16502" s="729">
        <v>45139</v>
      </c>
      <c r="B16502" s="90" t="s">
        <v>8336</v>
      </c>
      <c r="C16502" s="90" t="s">
        <v>558</v>
      </c>
      <c r="D16502" s="799" t="s">
        <v>10644</v>
      </c>
      <c r="E16502" s="91"/>
      <c r="F16502" s="91">
        <v>2322551</v>
      </c>
      <c r="G16502" s="175">
        <f t="shared" si="263"/>
        <v>2322551</v>
      </c>
      <c r="H16502" s="701" t="s">
        <v>10625</v>
      </c>
    </row>
    <row r="16503" spans="1:8" ht="15" x14ac:dyDescent="0.2">
      <c r="A16503" s="729">
        <v>45139</v>
      </c>
      <c r="B16503" s="90" t="s">
        <v>8336</v>
      </c>
      <c r="C16503" s="93" t="s">
        <v>558</v>
      </c>
      <c r="D16503" s="799" t="s">
        <v>10563</v>
      </c>
      <c r="E16503" s="673"/>
      <c r="F16503" s="91"/>
      <c r="G16503" s="175">
        <f t="shared" si="263"/>
        <v>0</v>
      </c>
      <c r="H16503" s="701" t="s">
        <v>10625</v>
      </c>
    </row>
    <row r="16504" spans="1:8" ht="15" x14ac:dyDescent="0.2">
      <c r="A16504" s="729">
        <v>45139</v>
      </c>
      <c r="B16504" s="90" t="s">
        <v>10335</v>
      </c>
      <c r="C16504" s="90" t="s">
        <v>558</v>
      </c>
      <c r="D16504" s="799" t="s">
        <v>10645</v>
      </c>
      <c r="E16504" s="91"/>
      <c r="F16504" s="91">
        <v>1389750</v>
      </c>
      <c r="G16504" s="175">
        <f t="shared" si="263"/>
        <v>1389750</v>
      </c>
      <c r="H16504" s="701" t="s">
        <v>10625</v>
      </c>
    </row>
    <row r="16505" spans="1:8" ht="15" x14ac:dyDescent="0.2">
      <c r="A16505" s="729">
        <v>45139</v>
      </c>
      <c r="B16505" s="90" t="s">
        <v>10335</v>
      </c>
      <c r="C16505" s="93" t="s">
        <v>558</v>
      </c>
      <c r="D16505" s="799" t="s">
        <v>10563</v>
      </c>
      <c r="E16505" s="175">
        <v>13898</v>
      </c>
      <c r="F16505" s="91"/>
      <c r="G16505" s="175">
        <f t="shared" si="263"/>
        <v>-13898</v>
      </c>
      <c r="H16505" s="701" t="s">
        <v>10625</v>
      </c>
    </row>
    <row r="16506" spans="1:8" ht="15" x14ac:dyDescent="0.2">
      <c r="A16506" s="729">
        <v>45149</v>
      </c>
      <c r="B16506" s="90" t="s">
        <v>10573</v>
      </c>
      <c r="C16506" s="90" t="s">
        <v>558</v>
      </c>
      <c r="D16506" s="799" t="s">
        <v>10719</v>
      </c>
      <c r="E16506" s="91"/>
      <c r="F16506" s="91">
        <v>10150085</v>
      </c>
      <c r="G16506" s="175">
        <f t="shared" si="263"/>
        <v>10150085</v>
      </c>
      <c r="H16506" s="701" t="s">
        <v>10625</v>
      </c>
    </row>
    <row r="16507" spans="1:8" ht="15" x14ac:dyDescent="0.2">
      <c r="A16507" s="729">
        <v>45149</v>
      </c>
      <c r="B16507" s="90" t="s">
        <v>3944</v>
      </c>
      <c r="C16507" s="93" t="s">
        <v>558</v>
      </c>
      <c r="D16507" s="890" t="s">
        <v>10720</v>
      </c>
      <c r="E16507" s="91"/>
      <c r="F16507" s="91">
        <v>333522</v>
      </c>
      <c r="G16507" s="175">
        <f t="shared" si="263"/>
        <v>333522</v>
      </c>
      <c r="H16507" s="701" t="s">
        <v>10625</v>
      </c>
    </row>
    <row r="16508" spans="1:8" ht="15" x14ac:dyDescent="0.2">
      <c r="A16508" s="729">
        <v>45149</v>
      </c>
      <c r="B16508" s="90" t="s">
        <v>3945</v>
      </c>
      <c r="C16508" s="93" t="s">
        <v>558</v>
      </c>
      <c r="D16508" s="890" t="s">
        <v>10721</v>
      </c>
      <c r="E16508" s="91"/>
      <c r="F16508" s="91">
        <v>359992</v>
      </c>
      <c r="G16508" s="175">
        <f t="shared" si="263"/>
        <v>359992</v>
      </c>
      <c r="H16508" s="701" t="s">
        <v>10625</v>
      </c>
    </row>
    <row r="16509" spans="1:8" ht="15" x14ac:dyDescent="0.2">
      <c r="A16509" s="729">
        <v>45149</v>
      </c>
      <c r="B16509" s="90" t="s">
        <v>10176</v>
      </c>
      <c r="C16509" s="93" t="s">
        <v>558</v>
      </c>
      <c r="D16509" s="890" t="s">
        <v>10799</v>
      </c>
      <c r="E16509" s="91"/>
      <c r="F16509" s="91">
        <v>156000</v>
      </c>
      <c r="G16509" s="175">
        <f t="shared" si="263"/>
        <v>156000</v>
      </c>
      <c r="H16509" s="701" t="s">
        <v>10625</v>
      </c>
    </row>
    <row r="16510" spans="1:8" ht="15" x14ac:dyDescent="0.2">
      <c r="A16510" s="729">
        <v>45155</v>
      </c>
      <c r="B16510" s="90" t="s">
        <v>9353</v>
      </c>
      <c r="C16510" s="93" t="s">
        <v>558</v>
      </c>
      <c r="D16510" s="890" t="s">
        <v>10768</v>
      </c>
      <c r="E16510" s="91"/>
      <c r="F16510" s="91">
        <v>220000</v>
      </c>
      <c r="G16510" s="175">
        <f t="shared" si="263"/>
        <v>220000</v>
      </c>
      <c r="H16510" s="701" t="s">
        <v>10625</v>
      </c>
    </row>
    <row r="16511" spans="1:8" ht="15" x14ac:dyDescent="0.2">
      <c r="A16511" s="729">
        <v>45156</v>
      </c>
      <c r="B16511" s="90" t="s">
        <v>9353</v>
      </c>
      <c r="C16511" s="93" t="s">
        <v>558</v>
      </c>
      <c r="D16511" s="890"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0" t="s">
        <v>10770</v>
      </c>
      <c r="E16512" s="91"/>
      <c r="F16512" s="91">
        <v>500000</v>
      </c>
      <c r="G16512" s="175">
        <f t="shared" si="264"/>
        <v>500000</v>
      </c>
      <c r="H16512" s="701" t="s">
        <v>10625</v>
      </c>
    </row>
    <row r="16513" spans="1:10" ht="15" x14ac:dyDescent="0.2">
      <c r="A16513" s="729">
        <v>45160</v>
      </c>
      <c r="B16513" s="90" t="s">
        <v>9353</v>
      </c>
      <c r="C16513" s="93" t="s">
        <v>558</v>
      </c>
      <c r="D16513" s="890" t="s">
        <v>10811</v>
      </c>
      <c r="E16513" s="91"/>
      <c r="F16513" s="91">
        <v>517123</v>
      </c>
      <c r="G16513" s="175">
        <f t="shared" si="264"/>
        <v>517123</v>
      </c>
      <c r="H16513" s="701" t="s">
        <v>10625</v>
      </c>
    </row>
    <row r="16514" spans="1:10" ht="15" x14ac:dyDescent="0.2">
      <c r="A16514" s="729">
        <v>45160</v>
      </c>
      <c r="B16514" s="90" t="s">
        <v>9353</v>
      </c>
      <c r="C16514" s="93" t="s">
        <v>558</v>
      </c>
      <c r="D16514" s="890" t="s">
        <v>10812</v>
      </c>
      <c r="E16514" s="91"/>
      <c r="F16514" s="91">
        <v>6179844</v>
      </c>
      <c r="G16514" s="175">
        <f t="shared" si="264"/>
        <v>6179844</v>
      </c>
      <c r="H16514" s="701" t="s">
        <v>10625</v>
      </c>
    </row>
    <row r="16515" spans="1:10" ht="15" x14ac:dyDescent="0.2">
      <c r="A16515" s="729">
        <v>45160</v>
      </c>
      <c r="B16515" s="129" t="s">
        <v>9658</v>
      </c>
      <c r="C16515" s="487" t="s">
        <v>558</v>
      </c>
      <c r="D16515" s="1031" t="s">
        <v>10811</v>
      </c>
      <c r="E16515" s="484"/>
      <c r="F16515" s="484">
        <v>5000000</v>
      </c>
      <c r="G16515" s="488">
        <f t="shared" si="264"/>
        <v>5000000</v>
      </c>
      <c r="H16515" s="1032" t="s">
        <v>10625</v>
      </c>
    </row>
    <row r="16516" spans="1:10" ht="15" x14ac:dyDescent="0.2">
      <c r="A16516" s="729">
        <v>45160</v>
      </c>
      <c r="B16516" s="129" t="s">
        <v>9658</v>
      </c>
      <c r="C16516" s="487" t="s">
        <v>558</v>
      </c>
      <c r="D16516" s="799" t="s">
        <v>10563</v>
      </c>
      <c r="E16516" s="175">
        <v>50000</v>
      </c>
      <c r="F16516" s="484"/>
      <c r="G16516" s="488">
        <f t="shared" si="264"/>
        <v>-50000</v>
      </c>
      <c r="H16516" s="1032" t="s">
        <v>10625</v>
      </c>
    </row>
    <row r="16517" spans="1:10" ht="15" customHeight="1" x14ac:dyDescent="0.2">
      <c r="A16517" s="729">
        <v>45167</v>
      </c>
      <c r="B16517" s="90" t="s">
        <v>10229</v>
      </c>
      <c r="C16517" s="93" t="s">
        <v>558</v>
      </c>
      <c r="D16517" s="890" t="s">
        <v>10859</v>
      </c>
      <c r="E16517" s="91"/>
      <c r="F16517" s="91">
        <v>2000000</v>
      </c>
      <c r="G16517" s="175">
        <f t="shared" si="264"/>
        <v>2000000</v>
      </c>
      <c r="H16517" s="701" t="s">
        <v>10625</v>
      </c>
    </row>
    <row r="16518" spans="1:10" ht="15" customHeight="1" x14ac:dyDescent="0.2">
      <c r="A16518" s="729">
        <v>45167</v>
      </c>
      <c r="B16518" s="90" t="s">
        <v>10229</v>
      </c>
      <c r="C16518" s="93" t="s">
        <v>558</v>
      </c>
      <c r="D16518" s="890" t="s">
        <v>10860</v>
      </c>
      <c r="E16518" s="91"/>
      <c r="F16518" s="91">
        <v>3500000</v>
      </c>
      <c r="G16518" s="175">
        <f t="shared" si="264"/>
        <v>3500000</v>
      </c>
      <c r="H16518" s="701" t="s">
        <v>10625</v>
      </c>
    </row>
    <row r="16519" spans="1:10" ht="15" customHeight="1" x14ac:dyDescent="0.2">
      <c r="A16519" s="729">
        <v>45168</v>
      </c>
      <c r="B16519" s="90" t="s">
        <v>10229</v>
      </c>
      <c r="C16519" s="93" t="s">
        <v>558</v>
      </c>
      <c r="D16519" s="890" t="s">
        <v>10892</v>
      </c>
      <c r="E16519" s="91"/>
      <c r="F16519" s="91">
        <v>1000000</v>
      </c>
      <c r="G16519" s="175">
        <f t="shared" si="264"/>
        <v>1000000</v>
      </c>
      <c r="H16519" s="701" t="s">
        <v>10625</v>
      </c>
    </row>
    <row r="16520" spans="1:10" ht="24" customHeight="1" x14ac:dyDescent="0.2">
      <c r="A16520" s="729">
        <v>45168</v>
      </c>
      <c r="B16520" s="93" t="s">
        <v>10899</v>
      </c>
      <c r="C16520" s="93" t="s">
        <v>558</v>
      </c>
      <c r="D16520" s="800" t="s">
        <v>11066</v>
      </c>
      <c r="E16520" s="175"/>
      <c r="F16520" s="175">
        <v>2500000</v>
      </c>
      <c r="G16520" s="175">
        <f t="shared" si="264"/>
        <v>2500000</v>
      </c>
      <c r="H16520" s="701" t="s">
        <v>10625</v>
      </c>
    </row>
    <row r="16521" spans="1:10" ht="15" x14ac:dyDescent="0.2">
      <c r="A16521" s="729">
        <v>45168</v>
      </c>
      <c r="B16521" s="93" t="s">
        <v>10899</v>
      </c>
      <c r="C16521" s="93" t="s">
        <v>10850</v>
      </c>
      <c r="D16521" s="800"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0" t="s">
        <v>11665</v>
      </c>
      <c r="E16522" s="175"/>
      <c r="F16522" s="175">
        <v>7656392</v>
      </c>
      <c r="G16522" s="175">
        <f t="shared" si="264"/>
        <v>7656392</v>
      </c>
      <c r="H16522" s="701" t="s">
        <v>10625</v>
      </c>
      <c r="J16522" s="1045"/>
    </row>
    <row r="16523" spans="1:10" ht="31.5" customHeight="1" x14ac:dyDescent="0.2">
      <c r="A16523" s="729">
        <v>45168</v>
      </c>
      <c r="B16523" s="93" t="s">
        <v>9353</v>
      </c>
      <c r="C16523" s="93" t="s">
        <v>558</v>
      </c>
      <c r="D16523" s="800" t="s">
        <v>11664</v>
      </c>
      <c r="E16523" s="175"/>
      <c r="F16523" s="175">
        <v>1969887</v>
      </c>
      <c r="G16523" s="175">
        <f t="shared" si="264"/>
        <v>1969887</v>
      </c>
      <c r="H16523" s="701" t="s">
        <v>10625</v>
      </c>
    </row>
    <row r="16524" spans="1:10" ht="48" x14ac:dyDescent="0.2">
      <c r="A16524" s="729">
        <v>45168</v>
      </c>
      <c r="B16524" s="93" t="s">
        <v>14</v>
      </c>
      <c r="C16524" s="93" t="s">
        <v>558</v>
      </c>
      <c r="D16524" s="800" t="s">
        <v>11666</v>
      </c>
      <c r="E16524" s="175"/>
      <c r="F16524" s="175">
        <v>288788</v>
      </c>
      <c r="G16524" s="175">
        <f t="shared" si="264"/>
        <v>288788</v>
      </c>
      <c r="H16524" s="701" t="s">
        <v>10625</v>
      </c>
    </row>
    <row r="16525" spans="1:10" ht="15" customHeight="1" x14ac:dyDescent="0.2">
      <c r="A16525" s="729">
        <v>45168</v>
      </c>
      <c r="B16525" s="93" t="s">
        <v>14</v>
      </c>
      <c r="C16525" s="93" t="s">
        <v>558</v>
      </c>
      <c r="D16525" s="800"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4"/>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4"/>
    </row>
    <row r="16529" spans="1:10" ht="15" x14ac:dyDescent="0.2">
      <c r="A16529" s="733">
        <v>45171</v>
      </c>
      <c r="B16529" s="62" t="s">
        <v>16</v>
      </c>
      <c r="C16529" s="62" t="s">
        <v>391</v>
      </c>
      <c r="D16529" s="182" t="s">
        <v>10951</v>
      </c>
      <c r="E16529" s="125">
        <v>4000</v>
      </c>
      <c r="F16529" s="57"/>
      <c r="G16529" s="57">
        <f t="shared" si="264"/>
        <v>-4000</v>
      </c>
      <c r="H16529" s="704" t="s">
        <v>10942</v>
      </c>
      <c r="J16529" s="1044"/>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5" t="s">
        <v>10957</v>
      </c>
      <c r="E16548" s="671">
        <v>374080</v>
      </c>
      <c r="F16548" s="57"/>
      <c r="G16548" s="57">
        <f t="shared" si="264"/>
        <v>-374080</v>
      </c>
      <c r="H16548" s="704" t="s">
        <v>10942</v>
      </c>
    </row>
    <row r="16549" spans="1:8" ht="15" x14ac:dyDescent="0.2">
      <c r="A16549" s="733">
        <v>45174</v>
      </c>
      <c r="B16549" s="62" t="s">
        <v>10568</v>
      </c>
      <c r="C16549" s="669" t="s">
        <v>255</v>
      </c>
      <c r="D16549" s="905" t="s">
        <v>10957</v>
      </c>
      <c r="E16549" s="671">
        <v>120960</v>
      </c>
      <c r="F16549" s="57"/>
      <c r="G16549" s="57">
        <f t="shared" si="264"/>
        <v>-120960</v>
      </c>
      <c r="H16549" s="704" t="s">
        <v>10942</v>
      </c>
    </row>
    <row r="16550" spans="1:8" ht="15" x14ac:dyDescent="0.2">
      <c r="A16550" s="733">
        <v>45174</v>
      </c>
      <c r="B16550" s="62" t="s">
        <v>10376</v>
      </c>
      <c r="C16550" s="669" t="s">
        <v>255</v>
      </c>
      <c r="D16550" s="905"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4"/>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4"/>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4"/>
    </row>
    <row r="16653" spans="1:10" ht="15" x14ac:dyDescent="0.2">
      <c r="A16653" s="733">
        <v>45182</v>
      </c>
      <c r="B16653" s="62" t="s">
        <v>10898</v>
      </c>
      <c r="C16653" s="62" t="s">
        <v>5740</v>
      </c>
      <c r="D16653" s="182" t="s">
        <v>11076</v>
      </c>
      <c r="E16653" s="125">
        <v>10000</v>
      </c>
      <c r="F16653" s="57"/>
      <c r="G16653" s="57">
        <f t="shared" si="266"/>
        <v>-10000</v>
      </c>
      <c r="H16653" s="704" t="s">
        <v>10942</v>
      </c>
      <c r="J16653" s="1044"/>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4"/>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4"/>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4"/>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4"/>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5" t="s">
        <v>11126</v>
      </c>
      <c r="E16723" s="671">
        <v>11722</v>
      </c>
      <c r="F16723" s="57"/>
      <c r="G16723" s="57">
        <f t="shared" si="267"/>
        <v>-11722</v>
      </c>
      <c r="H16723" s="704" t="s">
        <v>10942</v>
      </c>
    </row>
    <row r="16724" spans="1:8" ht="15" x14ac:dyDescent="0.2">
      <c r="A16724" s="733">
        <v>45188</v>
      </c>
      <c r="B16724" s="62" t="s">
        <v>9353</v>
      </c>
      <c r="C16724" s="669" t="s">
        <v>10981</v>
      </c>
      <c r="D16724" s="905" t="s">
        <v>11126</v>
      </c>
      <c r="E16724" s="671">
        <v>11722</v>
      </c>
      <c r="F16724" s="57"/>
      <c r="G16724" s="57">
        <f t="shared" si="267"/>
        <v>-11722</v>
      </c>
      <c r="H16724" s="704" t="s">
        <v>10942</v>
      </c>
    </row>
    <row r="16725" spans="1:8" ht="15" x14ac:dyDescent="0.2">
      <c r="A16725" s="733">
        <v>45188</v>
      </c>
      <c r="B16725" s="62" t="s">
        <v>10573</v>
      </c>
      <c r="C16725" s="669" t="s">
        <v>10981</v>
      </c>
      <c r="D16725" s="905"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5" t="s">
        <v>11138</v>
      </c>
      <c r="E16744" s="671">
        <v>28855</v>
      </c>
      <c r="F16744" s="57"/>
      <c r="G16744" s="57">
        <f t="shared" si="267"/>
        <v>-28855</v>
      </c>
      <c r="H16744" s="704" t="s">
        <v>10942</v>
      </c>
    </row>
    <row r="16745" spans="1:8" ht="15" x14ac:dyDescent="0.2">
      <c r="A16745" s="733">
        <v>45189</v>
      </c>
      <c r="B16745" s="62" t="s">
        <v>9406</v>
      </c>
      <c r="C16745" s="669" t="s">
        <v>2385</v>
      </c>
      <c r="D16745" s="905" t="s">
        <v>11138</v>
      </c>
      <c r="E16745" s="671">
        <v>4250</v>
      </c>
      <c r="F16745" s="57"/>
      <c r="G16745" s="57">
        <f t="shared" si="267"/>
        <v>-4250</v>
      </c>
      <c r="H16745" s="704" t="s">
        <v>10942</v>
      </c>
    </row>
    <row r="16746" spans="1:8" ht="15" x14ac:dyDescent="0.2">
      <c r="A16746" s="733">
        <v>45189</v>
      </c>
      <c r="B16746" s="62" t="s">
        <v>10468</v>
      </c>
      <c r="C16746" s="669" t="s">
        <v>2385</v>
      </c>
      <c r="D16746" s="905" t="s">
        <v>11138</v>
      </c>
      <c r="E16746" s="671">
        <v>2880</v>
      </c>
      <c r="F16746" s="57"/>
      <c r="G16746" s="57">
        <f t="shared" si="267"/>
        <v>-2880</v>
      </c>
      <c r="H16746" s="704" t="s">
        <v>10942</v>
      </c>
    </row>
    <row r="16747" spans="1:8" ht="15" x14ac:dyDescent="0.2">
      <c r="A16747" s="733">
        <v>45189</v>
      </c>
      <c r="B16747" s="62" t="s">
        <v>10376</v>
      </c>
      <c r="C16747" s="669" t="s">
        <v>2385</v>
      </c>
      <c r="D16747" s="905"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5" t="s">
        <v>11166</v>
      </c>
      <c r="E16779" s="671">
        <v>76276</v>
      </c>
      <c r="F16779" s="57"/>
      <c r="G16779" s="57">
        <f t="shared" si="268"/>
        <v>-76276</v>
      </c>
      <c r="H16779" s="704" t="s">
        <v>10942</v>
      </c>
    </row>
    <row r="16780" spans="1:8" ht="15" x14ac:dyDescent="0.2">
      <c r="A16780" s="733">
        <v>45194</v>
      </c>
      <c r="B16780" s="62" t="s">
        <v>9983</v>
      </c>
      <c r="C16780" s="669" t="s">
        <v>9868</v>
      </c>
      <c r="D16780" s="905"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5" t="s">
        <v>11168</v>
      </c>
      <c r="E16785" s="671">
        <v>13600</v>
      </c>
      <c r="F16785" s="57"/>
      <c r="G16785" s="57">
        <f t="shared" si="268"/>
        <v>-13600</v>
      </c>
      <c r="H16785" s="704" t="s">
        <v>10942</v>
      </c>
    </row>
    <row r="16786" spans="1:8" ht="15" x14ac:dyDescent="0.2">
      <c r="A16786" s="733">
        <v>45194</v>
      </c>
      <c r="B16786" s="62" t="s">
        <v>10573</v>
      </c>
      <c r="C16786" s="669" t="s">
        <v>8085</v>
      </c>
      <c r="D16786" s="905" t="s">
        <v>11168</v>
      </c>
      <c r="E16786" s="671">
        <v>13600</v>
      </c>
      <c r="F16786" s="57"/>
      <c r="G16786" s="57">
        <f t="shared" si="268"/>
        <v>-13600</v>
      </c>
      <c r="H16786" s="704" t="s">
        <v>10942</v>
      </c>
    </row>
    <row r="16787" spans="1:8" ht="15" x14ac:dyDescent="0.2">
      <c r="A16787" s="733">
        <v>45194</v>
      </c>
      <c r="B16787" s="62" t="s">
        <v>10899</v>
      </c>
      <c r="C16787" s="669" t="s">
        <v>8085</v>
      </c>
      <c r="D16787" s="905" t="s">
        <v>11168</v>
      </c>
      <c r="E16787" s="671">
        <v>13600</v>
      </c>
      <c r="F16787" s="57"/>
      <c r="G16787" s="57">
        <f t="shared" si="268"/>
        <v>-13600</v>
      </c>
      <c r="H16787" s="704" t="s">
        <v>10942</v>
      </c>
    </row>
    <row r="16788" spans="1:8" ht="15" x14ac:dyDescent="0.2">
      <c r="A16788" s="733">
        <v>45194</v>
      </c>
      <c r="B16788" s="62" t="s">
        <v>9353</v>
      </c>
      <c r="C16788" s="669" t="s">
        <v>8085</v>
      </c>
      <c r="D16788" s="905"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5" t="s">
        <v>11171</v>
      </c>
      <c r="E16796" s="671">
        <v>9000</v>
      </c>
      <c r="F16796" s="57"/>
      <c r="G16796" s="57">
        <f t="shared" si="268"/>
        <v>-9000</v>
      </c>
      <c r="H16796" s="704" t="s">
        <v>10942</v>
      </c>
    </row>
    <row r="16797" spans="1:8" ht="15" x14ac:dyDescent="0.2">
      <c r="A16797" s="733">
        <v>45194</v>
      </c>
      <c r="B16797" s="62" t="s">
        <v>10899</v>
      </c>
      <c r="C16797" s="669" t="s">
        <v>8085</v>
      </c>
      <c r="D16797" s="905" t="s">
        <v>11171</v>
      </c>
      <c r="E16797" s="671">
        <v>9000</v>
      </c>
      <c r="F16797" s="57"/>
      <c r="G16797" s="57">
        <f t="shared" si="268"/>
        <v>-9000</v>
      </c>
      <c r="H16797" s="704" t="s">
        <v>10942</v>
      </c>
    </row>
    <row r="16798" spans="1:8" ht="15" x14ac:dyDescent="0.2">
      <c r="A16798" s="733">
        <v>45194</v>
      </c>
      <c r="B16798" s="62" t="s">
        <v>9353</v>
      </c>
      <c r="C16798" s="669" t="s">
        <v>8085</v>
      </c>
      <c r="D16798" s="905"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5" t="s">
        <v>11219</v>
      </c>
      <c r="E16811" s="671">
        <v>8784</v>
      </c>
      <c r="F16811" s="57"/>
      <c r="G16811" s="57">
        <f t="shared" si="268"/>
        <v>-8784</v>
      </c>
      <c r="H16811" s="704" t="s">
        <v>10942</v>
      </c>
    </row>
    <row r="16812" spans="1:8" ht="15" x14ac:dyDescent="0.2">
      <c r="A16812" s="733">
        <v>45195</v>
      </c>
      <c r="B16812" s="62" t="s">
        <v>10899</v>
      </c>
      <c r="C16812" s="669" t="s">
        <v>10981</v>
      </c>
      <c r="D16812" s="905" t="s">
        <v>11219</v>
      </c>
      <c r="E16812" s="671">
        <v>8784</v>
      </c>
      <c r="F16812" s="57"/>
      <c r="G16812" s="57">
        <f t="shared" si="268"/>
        <v>-8784</v>
      </c>
      <c r="H16812" s="704" t="s">
        <v>10942</v>
      </c>
    </row>
    <row r="16813" spans="1:8" ht="15" x14ac:dyDescent="0.2">
      <c r="A16813" s="733">
        <v>45195</v>
      </c>
      <c r="B16813" s="62" t="s">
        <v>9353</v>
      </c>
      <c r="C16813" s="669" t="s">
        <v>10981</v>
      </c>
      <c r="D16813" s="905"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89" t="s">
        <v>11268</v>
      </c>
      <c r="E16832" s="57">
        <v>22000</v>
      </c>
      <c r="F16832" s="57"/>
      <c r="G16832" s="125">
        <f t="shared" si="269"/>
        <v>-22000</v>
      </c>
      <c r="H16832" s="704" t="s">
        <v>10942</v>
      </c>
    </row>
    <row r="16833" spans="1:8" ht="15" x14ac:dyDescent="0.2">
      <c r="A16833" s="733">
        <v>45195</v>
      </c>
      <c r="B16833" s="40" t="s">
        <v>10020</v>
      </c>
      <c r="C16833" s="62" t="s">
        <v>793</v>
      </c>
      <c r="D16833" s="789" t="s">
        <v>11269</v>
      </c>
      <c r="E16833" s="57">
        <v>207637.5</v>
      </c>
      <c r="F16833" s="57"/>
      <c r="G16833" s="125">
        <f t="shared" si="269"/>
        <v>-207637.5</v>
      </c>
      <c r="H16833" s="704" t="s">
        <v>10942</v>
      </c>
    </row>
    <row r="16834" spans="1:8" ht="15" x14ac:dyDescent="0.2">
      <c r="A16834" s="733">
        <v>45195</v>
      </c>
      <c r="B16834" s="40" t="s">
        <v>37</v>
      </c>
      <c r="C16834" s="62" t="s">
        <v>793</v>
      </c>
      <c r="D16834" s="789"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89"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89" t="s">
        <v>11271</v>
      </c>
      <c r="E16836" s="57">
        <v>168295.83333333331</v>
      </c>
      <c r="F16836" s="57"/>
      <c r="G16836" s="125">
        <f t="shared" si="269"/>
        <v>-168295.83333333331</v>
      </c>
      <c r="H16836" s="704" t="s">
        <v>10942</v>
      </c>
    </row>
    <row r="16837" spans="1:8" ht="15" x14ac:dyDescent="0.2">
      <c r="A16837" s="733">
        <v>45195</v>
      </c>
      <c r="B16837" s="40" t="s">
        <v>10229</v>
      </c>
      <c r="C16837" s="62" t="s">
        <v>793</v>
      </c>
      <c r="D16837" s="789" t="s">
        <v>11272</v>
      </c>
      <c r="E16837" s="57">
        <v>45000</v>
      </c>
      <c r="F16837" s="57"/>
      <c r="G16837" s="125">
        <f t="shared" si="269"/>
        <v>-45000</v>
      </c>
      <c r="H16837" s="704" t="s">
        <v>10942</v>
      </c>
    </row>
    <row r="16838" spans="1:8" ht="15" x14ac:dyDescent="0.2">
      <c r="A16838" s="733">
        <v>45195</v>
      </c>
      <c r="B16838" s="40" t="s">
        <v>3945</v>
      </c>
      <c r="C16838" s="62" t="s">
        <v>793</v>
      </c>
      <c r="D16838" s="789" t="s">
        <v>11281</v>
      </c>
      <c r="E16838" s="57">
        <v>151879</v>
      </c>
      <c r="F16838" s="57"/>
      <c r="G16838" s="125">
        <f t="shared" si="269"/>
        <v>-151879</v>
      </c>
      <c r="H16838" s="704" t="s">
        <v>10942</v>
      </c>
    </row>
    <row r="16839" spans="1:8" ht="15" x14ac:dyDescent="0.2">
      <c r="A16839" s="733">
        <v>45195</v>
      </c>
      <c r="B16839" s="40" t="s">
        <v>103</v>
      </c>
      <c r="C16839" s="62" t="s">
        <v>793</v>
      </c>
      <c r="D16839" s="789" t="s">
        <v>10134</v>
      </c>
      <c r="E16839" s="57">
        <v>208000</v>
      </c>
      <c r="F16839" s="57"/>
      <c r="G16839" s="125">
        <f t="shared" si="269"/>
        <v>-208000</v>
      </c>
      <c r="H16839" s="704" t="s">
        <v>10942</v>
      </c>
    </row>
    <row r="16840" spans="1:8" ht="15" x14ac:dyDescent="0.2">
      <c r="A16840" s="733">
        <v>45195</v>
      </c>
      <c r="B16840" s="40" t="s">
        <v>3944</v>
      </c>
      <c r="C16840" s="62" t="s">
        <v>793</v>
      </c>
      <c r="D16840" s="789" t="s">
        <v>11283</v>
      </c>
      <c r="E16840" s="57">
        <v>126700</v>
      </c>
      <c r="F16840" s="57"/>
      <c r="G16840" s="125">
        <f t="shared" si="269"/>
        <v>-126700</v>
      </c>
      <c r="H16840" s="704" t="s">
        <v>10942</v>
      </c>
    </row>
    <row r="16841" spans="1:8" ht="15" x14ac:dyDescent="0.2">
      <c r="A16841" s="733">
        <v>45195</v>
      </c>
      <c r="B16841" s="40" t="s">
        <v>10573</v>
      </c>
      <c r="C16841" s="62" t="s">
        <v>793</v>
      </c>
      <c r="D16841" s="789" t="s">
        <v>11284</v>
      </c>
      <c r="E16841" s="57">
        <v>45000</v>
      </c>
      <c r="F16841" s="57"/>
      <c r="G16841" s="125">
        <f t="shared" si="269"/>
        <v>-45000</v>
      </c>
      <c r="H16841" s="704" t="s">
        <v>10942</v>
      </c>
    </row>
    <row r="16842" spans="1:8" ht="15" customHeight="1" x14ac:dyDescent="0.2">
      <c r="A16842" s="733">
        <v>45195</v>
      </c>
      <c r="B16842" s="40" t="s">
        <v>10229</v>
      </c>
      <c r="C16842" s="62" t="s">
        <v>793</v>
      </c>
      <c r="D16842" s="789" t="s">
        <v>11285</v>
      </c>
      <c r="E16842" s="57">
        <v>76670</v>
      </c>
      <c r="F16842" s="57"/>
      <c r="G16842" s="125">
        <f t="shared" si="269"/>
        <v>-76670</v>
      </c>
      <c r="H16842" s="704" t="s">
        <v>10942</v>
      </c>
    </row>
    <row r="16843" spans="1:8" ht="15" x14ac:dyDescent="0.2">
      <c r="A16843" s="733">
        <v>45195</v>
      </c>
      <c r="B16843" s="40" t="s">
        <v>10293</v>
      </c>
      <c r="C16843" s="62" t="s">
        <v>793</v>
      </c>
      <c r="D16843" s="789" t="s">
        <v>10746</v>
      </c>
      <c r="E16843" s="57">
        <v>66710</v>
      </c>
      <c r="F16843" s="57"/>
      <c r="G16843" s="125">
        <f t="shared" si="269"/>
        <v>-66710</v>
      </c>
      <c r="H16843" s="704" t="s">
        <v>10942</v>
      </c>
    </row>
    <row r="16844" spans="1:8" ht="15" x14ac:dyDescent="0.2">
      <c r="A16844" s="733">
        <v>45195</v>
      </c>
      <c r="B16844" s="40" t="s">
        <v>9406</v>
      </c>
      <c r="C16844" s="62" t="s">
        <v>793</v>
      </c>
      <c r="D16844" s="789" t="s">
        <v>11302</v>
      </c>
      <c r="E16844" s="57">
        <v>6230</v>
      </c>
      <c r="F16844" s="57"/>
      <c r="G16844" s="125">
        <f t="shared" si="269"/>
        <v>-6230</v>
      </c>
      <c r="H16844" s="704" t="s">
        <v>10942</v>
      </c>
    </row>
    <row r="16845" spans="1:8" ht="15" x14ac:dyDescent="0.2">
      <c r="A16845" s="733">
        <v>45195</v>
      </c>
      <c r="B16845" s="40" t="s">
        <v>11014</v>
      </c>
      <c r="C16845" s="62" t="s">
        <v>793</v>
      </c>
      <c r="D16845" s="789" t="s">
        <v>11024</v>
      </c>
      <c r="E16845" s="57">
        <v>26350</v>
      </c>
      <c r="F16845" s="57"/>
      <c r="G16845" s="125">
        <f t="shared" si="269"/>
        <v>-26350</v>
      </c>
      <c r="H16845" s="704" t="s">
        <v>10942</v>
      </c>
    </row>
    <row r="16846" spans="1:8" ht="15" x14ac:dyDescent="0.2">
      <c r="A16846" s="733">
        <v>45195</v>
      </c>
      <c r="B16846" s="40" t="s">
        <v>10573</v>
      </c>
      <c r="C16846" s="62" t="s">
        <v>2502</v>
      </c>
      <c r="D16846" s="789" t="s">
        <v>11353</v>
      </c>
      <c r="E16846" s="57">
        <v>24000</v>
      </c>
      <c r="F16846" s="57"/>
      <c r="G16846" s="125">
        <f t="shared" si="269"/>
        <v>-24000</v>
      </c>
      <c r="H16846" s="704" t="s">
        <v>10942</v>
      </c>
    </row>
    <row r="16847" spans="1:8" ht="15" x14ac:dyDescent="0.2">
      <c r="A16847" s="733">
        <v>45195</v>
      </c>
      <c r="B16847" s="40" t="s">
        <v>11081</v>
      </c>
      <c r="C16847" s="62" t="s">
        <v>793</v>
      </c>
      <c r="D16847" s="789"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4" t="s">
        <v>11212</v>
      </c>
      <c r="E16852" s="650">
        <v>158496</v>
      </c>
      <c r="F16852" s="57"/>
      <c r="G16852" s="57">
        <f t="shared" si="269"/>
        <v>-158496</v>
      </c>
      <c r="H16852" s="704" t="s">
        <v>10942</v>
      </c>
    </row>
    <row r="16853" spans="1:8" ht="15" x14ac:dyDescent="0.2">
      <c r="A16853" s="733">
        <v>45195</v>
      </c>
      <c r="B16853" s="62" t="s">
        <v>10568</v>
      </c>
      <c r="C16853" s="649" t="s">
        <v>8391</v>
      </c>
      <c r="D16853" s="904" t="s">
        <v>11212</v>
      </c>
      <c r="E16853" s="650">
        <v>11574</v>
      </c>
      <c r="F16853" s="57"/>
      <c r="G16853" s="57">
        <f t="shared" si="269"/>
        <v>-11574</v>
      </c>
      <c r="H16853" s="704" t="s">
        <v>10942</v>
      </c>
    </row>
    <row r="16854" spans="1:8" ht="15" x14ac:dyDescent="0.2">
      <c r="A16854" s="733">
        <v>45195</v>
      </c>
      <c r="B16854" s="62" t="s">
        <v>9353</v>
      </c>
      <c r="C16854" s="649" t="s">
        <v>8391</v>
      </c>
      <c r="D16854" s="904" t="s">
        <v>11212</v>
      </c>
      <c r="E16854" s="650">
        <v>120076</v>
      </c>
      <c r="F16854" s="57"/>
      <c r="G16854" s="57">
        <f t="shared" si="269"/>
        <v>-120076</v>
      </c>
      <c r="H16854" s="704" t="s">
        <v>10942</v>
      </c>
    </row>
    <row r="16855" spans="1:8" ht="15" x14ac:dyDescent="0.2">
      <c r="A16855" s="733">
        <v>45195</v>
      </c>
      <c r="B16855" s="62" t="s">
        <v>10376</v>
      </c>
      <c r="C16855" s="649" t="s">
        <v>8391</v>
      </c>
      <c r="D16855" s="904" t="s">
        <v>11212</v>
      </c>
      <c r="E16855" s="650">
        <v>209438</v>
      </c>
      <c r="F16855" s="57"/>
      <c r="G16855" s="57">
        <f t="shared" si="269"/>
        <v>-209438</v>
      </c>
      <c r="H16855" s="704" t="s">
        <v>10942</v>
      </c>
    </row>
    <row r="16856" spans="1:8" ht="15" x14ac:dyDescent="0.2">
      <c r="A16856" s="733">
        <v>45195</v>
      </c>
      <c r="B16856" s="62" t="s">
        <v>11063</v>
      </c>
      <c r="C16856" s="649" t="s">
        <v>8391</v>
      </c>
      <c r="D16856" s="904" t="s">
        <v>11212</v>
      </c>
      <c r="E16856" s="650">
        <v>203556</v>
      </c>
      <c r="F16856" s="57"/>
      <c r="G16856" s="57">
        <f t="shared" si="269"/>
        <v>-203556</v>
      </c>
      <c r="H16856" s="704" t="s">
        <v>10942</v>
      </c>
    </row>
    <row r="16857" spans="1:8" ht="15" x14ac:dyDescent="0.2">
      <c r="A16857" s="733">
        <v>45195</v>
      </c>
      <c r="B16857" s="62" t="s">
        <v>10573</v>
      </c>
      <c r="C16857" s="649" t="s">
        <v>8391</v>
      </c>
      <c r="D16857" s="904" t="s">
        <v>11212</v>
      </c>
      <c r="E16857" s="650">
        <v>296860</v>
      </c>
      <c r="F16857" s="57"/>
      <c r="G16857" s="57">
        <f t="shared" si="269"/>
        <v>-296860</v>
      </c>
      <c r="H16857" s="704" t="s">
        <v>10942</v>
      </c>
    </row>
    <row r="16858" spans="1:8" ht="15" customHeight="1" x14ac:dyDescent="0.2">
      <c r="A16858" s="733">
        <v>45195</v>
      </c>
      <c r="B16858" s="62" t="s">
        <v>10568</v>
      </c>
      <c r="C16858" s="669" t="s">
        <v>7465</v>
      </c>
      <c r="D16858" s="905" t="s">
        <v>11202</v>
      </c>
      <c r="E16858" s="671">
        <v>586928</v>
      </c>
      <c r="F16858" s="57"/>
      <c r="G16858" s="57">
        <f t="shared" si="269"/>
        <v>-586928</v>
      </c>
      <c r="H16858" s="704" t="s">
        <v>10942</v>
      </c>
    </row>
    <row r="16859" spans="1:8" ht="15" customHeight="1" x14ac:dyDescent="0.2">
      <c r="A16859" s="733">
        <v>45195</v>
      </c>
      <c r="B16859" s="62" t="s">
        <v>9658</v>
      </c>
      <c r="C16859" s="669" t="s">
        <v>7465</v>
      </c>
      <c r="D16859" s="905" t="s">
        <v>11202</v>
      </c>
      <c r="E16859" s="671">
        <v>130436</v>
      </c>
      <c r="F16859" s="57"/>
      <c r="G16859" s="57">
        <f t="shared" si="269"/>
        <v>-130436</v>
      </c>
      <c r="H16859" s="704" t="s">
        <v>10942</v>
      </c>
    </row>
    <row r="16860" spans="1:8" ht="15" x14ac:dyDescent="0.2">
      <c r="A16860" s="733">
        <v>45195</v>
      </c>
      <c r="B16860" s="62" t="s">
        <v>10293</v>
      </c>
      <c r="C16860" s="669" t="s">
        <v>7465</v>
      </c>
      <c r="D16860" s="905"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0" t="s">
        <v>12020</v>
      </c>
      <c r="E16913" s="175"/>
      <c r="F16913" s="175">
        <v>6770928</v>
      </c>
      <c r="G16913" s="175">
        <f t="shared" si="270"/>
        <v>6770928</v>
      </c>
      <c r="H16913" s="701" t="s">
        <v>10942</v>
      </c>
    </row>
    <row r="16914" spans="1:10" ht="48" x14ac:dyDescent="0.2">
      <c r="A16914" s="729">
        <v>45172</v>
      </c>
      <c r="B16914" s="93" t="s">
        <v>14</v>
      </c>
      <c r="C16914" s="93"/>
      <c r="D16914" s="800" t="s">
        <v>11667</v>
      </c>
      <c r="E16914" s="175"/>
      <c r="F16914" s="175">
        <v>203128</v>
      </c>
      <c r="G16914" s="175">
        <f t="shared" si="270"/>
        <v>203128</v>
      </c>
      <c r="H16914" s="701" t="s">
        <v>10942</v>
      </c>
    </row>
    <row r="16915" spans="1:10" ht="15" x14ac:dyDescent="0.2">
      <c r="A16915" s="729">
        <v>45172</v>
      </c>
      <c r="B16915" s="93" t="s">
        <v>14</v>
      </c>
      <c r="C16915" s="93" t="s">
        <v>558</v>
      </c>
      <c r="D16915" s="800" t="s">
        <v>10943</v>
      </c>
      <c r="E16915" s="91"/>
      <c r="F16915" s="486">
        <v>-203128</v>
      </c>
      <c r="G16915" s="175">
        <f t="shared" si="270"/>
        <v>-203128</v>
      </c>
      <c r="H16915" s="701" t="s">
        <v>10942</v>
      </c>
    </row>
    <row r="16916" spans="1:10" ht="15" x14ac:dyDescent="0.2">
      <c r="A16916" s="729">
        <v>45172</v>
      </c>
      <c r="B16916" s="93" t="s">
        <v>10898</v>
      </c>
      <c r="C16916" s="93" t="s">
        <v>558</v>
      </c>
      <c r="D16916" s="800" t="s">
        <v>11291</v>
      </c>
      <c r="E16916" s="91">
        <v>69740</v>
      </c>
      <c r="F16916" s="486"/>
      <c r="G16916" s="175">
        <f t="shared" si="270"/>
        <v>-69740</v>
      </c>
      <c r="H16916" s="701" t="s">
        <v>10942</v>
      </c>
      <c r="J16916" s="1044"/>
    </row>
    <row r="16917" spans="1:10" ht="15" x14ac:dyDescent="0.2">
      <c r="A16917" s="729">
        <v>45174</v>
      </c>
      <c r="B16917" s="90" t="s">
        <v>9353</v>
      </c>
      <c r="C16917" s="93" t="s">
        <v>558</v>
      </c>
      <c r="D16917" s="890" t="s">
        <v>10944</v>
      </c>
      <c r="E16917" s="91"/>
      <c r="F16917" s="91">
        <v>938219</v>
      </c>
      <c r="G16917" s="175">
        <f t="shared" si="270"/>
        <v>938219</v>
      </c>
      <c r="H16917" s="701" t="s">
        <v>10942</v>
      </c>
      <c r="J16917" s="1044"/>
    </row>
    <row r="16918" spans="1:10" ht="15" x14ac:dyDescent="0.2">
      <c r="A16918" s="729">
        <v>45174</v>
      </c>
      <c r="B16918" s="90" t="s">
        <v>9353</v>
      </c>
      <c r="C16918" s="93" t="s">
        <v>558</v>
      </c>
      <c r="D16918" s="890" t="s">
        <v>10946</v>
      </c>
      <c r="E16918" s="91"/>
      <c r="F16918" s="91">
        <v>2112457</v>
      </c>
      <c r="G16918" s="175">
        <f t="shared" si="270"/>
        <v>2112457</v>
      </c>
      <c r="H16918" s="701" t="s">
        <v>10942</v>
      </c>
      <c r="J16918" s="1044"/>
    </row>
    <row r="16919" spans="1:10" ht="15" x14ac:dyDescent="0.2">
      <c r="A16919" s="729">
        <v>45174</v>
      </c>
      <c r="B16919" s="90" t="s">
        <v>10376</v>
      </c>
      <c r="C16919" s="93" t="s">
        <v>558</v>
      </c>
      <c r="D16919" s="890" t="s">
        <v>10945</v>
      </c>
      <c r="E16919" s="91"/>
      <c r="F16919" s="91">
        <v>2000000</v>
      </c>
      <c r="G16919" s="175">
        <f t="shared" si="270"/>
        <v>2000000</v>
      </c>
      <c r="H16919" s="701" t="s">
        <v>10942</v>
      </c>
      <c r="J16919" s="1044"/>
    </row>
    <row r="16920" spans="1:10" ht="24" x14ac:dyDescent="0.2">
      <c r="A16920" s="729">
        <v>45175</v>
      </c>
      <c r="B16920" s="93" t="s">
        <v>10293</v>
      </c>
      <c r="C16920" s="93" t="s">
        <v>558</v>
      </c>
      <c r="D16920" s="800" t="s">
        <v>10947</v>
      </c>
      <c r="E16920" s="91"/>
      <c r="F16920" s="175">
        <v>1000000</v>
      </c>
      <c r="G16920" s="91">
        <f t="shared" si="270"/>
        <v>1000000</v>
      </c>
      <c r="H16920" s="701" t="s">
        <v>10942</v>
      </c>
    </row>
    <row r="16921" spans="1:10" ht="24" x14ac:dyDescent="0.2">
      <c r="A16921" s="729">
        <v>45175</v>
      </c>
      <c r="B16921" s="93" t="s">
        <v>10293</v>
      </c>
      <c r="C16921" s="93" t="s">
        <v>558</v>
      </c>
      <c r="D16921" s="800"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0" t="s">
        <v>10996</v>
      </c>
      <c r="E16922" s="175"/>
      <c r="F16922" s="175">
        <v>2000000</v>
      </c>
      <c r="G16922" s="175">
        <f t="shared" si="270"/>
        <v>2000000</v>
      </c>
      <c r="H16922" s="701" t="s">
        <v>10942</v>
      </c>
    </row>
    <row r="16923" spans="1:10" ht="24" x14ac:dyDescent="0.2">
      <c r="A16923" s="729">
        <v>45177</v>
      </c>
      <c r="B16923" s="90" t="s">
        <v>10995</v>
      </c>
      <c r="C16923" s="93" t="s">
        <v>558</v>
      </c>
      <c r="D16923" s="800" t="s">
        <v>11059</v>
      </c>
      <c r="E16923" s="175"/>
      <c r="F16923" s="175">
        <v>400000</v>
      </c>
      <c r="G16923" s="175">
        <f t="shared" si="270"/>
        <v>400000</v>
      </c>
      <c r="H16923" s="701" t="s">
        <v>10942</v>
      </c>
    </row>
    <row r="16924" spans="1:10" ht="15" x14ac:dyDescent="0.2">
      <c r="A16924" s="729">
        <v>45178</v>
      </c>
      <c r="B16924" s="90" t="s">
        <v>3945</v>
      </c>
      <c r="C16924" s="93" t="s">
        <v>558</v>
      </c>
      <c r="D16924" s="890" t="s">
        <v>11010</v>
      </c>
      <c r="E16924" s="91"/>
      <c r="F16924" s="91">
        <v>359992</v>
      </c>
      <c r="G16924" s="175">
        <f t="shared" si="270"/>
        <v>359992</v>
      </c>
      <c r="H16924" s="701" t="s">
        <v>10942</v>
      </c>
    </row>
    <row r="16925" spans="1:10" ht="24" x14ac:dyDescent="0.2">
      <c r="A16925" s="729">
        <v>45178</v>
      </c>
      <c r="B16925" s="93" t="s">
        <v>10020</v>
      </c>
      <c r="C16925" s="93" t="s">
        <v>558</v>
      </c>
      <c r="D16925" s="800" t="s">
        <v>10996</v>
      </c>
      <c r="E16925" s="175"/>
      <c r="F16925" s="175">
        <v>1000000</v>
      </c>
      <c r="G16925" s="175">
        <f t="shared" si="270"/>
        <v>1000000</v>
      </c>
      <c r="H16925" s="701" t="s">
        <v>10942</v>
      </c>
    </row>
    <row r="16926" spans="1:10" ht="15" x14ac:dyDescent="0.2">
      <c r="A16926" s="729">
        <v>45178</v>
      </c>
      <c r="B16926" s="90" t="s">
        <v>9353</v>
      </c>
      <c r="C16926" s="93" t="s">
        <v>558</v>
      </c>
      <c r="D16926" s="890" t="s">
        <v>11011</v>
      </c>
      <c r="E16926" s="91"/>
      <c r="F16926" s="91">
        <v>567008</v>
      </c>
      <c r="G16926" s="175">
        <f t="shared" si="270"/>
        <v>567008</v>
      </c>
      <c r="H16926" s="701" t="s">
        <v>10942</v>
      </c>
    </row>
    <row r="16927" spans="1:10" ht="15" x14ac:dyDescent="0.2">
      <c r="A16927" s="729">
        <v>45178</v>
      </c>
      <c r="B16927" s="90" t="s">
        <v>9766</v>
      </c>
      <c r="C16927" s="93" t="s">
        <v>558</v>
      </c>
      <c r="D16927" s="890" t="s">
        <v>11060</v>
      </c>
      <c r="E16927" s="91"/>
      <c r="F16927" s="91">
        <v>3426842</v>
      </c>
      <c r="G16927" s="91">
        <f t="shared" si="270"/>
        <v>3426842</v>
      </c>
      <c r="H16927" s="701" t="s">
        <v>10942</v>
      </c>
    </row>
    <row r="16928" spans="1:10" ht="15" x14ac:dyDescent="0.2">
      <c r="A16928" s="729">
        <v>45191</v>
      </c>
      <c r="B16928" s="90" t="s">
        <v>3944</v>
      </c>
      <c r="C16928" s="93" t="s">
        <v>558</v>
      </c>
      <c r="D16928" s="890" t="s">
        <v>11141</v>
      </c>
      <c r="E16928" s="91"/>
      <c r="F16928" s="91">
        <v>333522</v>
      </c>
      <c r="G16928" s="91">
        <f t="shared" si="270"/>
        <v>333522</v>
      </c>
      <c r="H16928" s="701" t="s">
        <v>10942</v>
      </c>
    </row>
    <row r="16929" spans="1:8" ht="15" x14ac:dyDescent="0.2">
      <c r="A16929" s="729">
        <v>45196</v>
      </c>
      <c r="B16929" s="90" t="s">
        <v>9353</v>
      </c>
      <c r="C16929" s="93" t="s">
        <v>558</v>
      </c>
      <c r="D16929" s="890" t="s">
        <v>11011</v>
      </c>
      <c r="E16929" s="91"/>
      <c r="F16929" s="91">
        <v>915945</v>
      </c>
      <c r="G16929" s="175">
        <f t="shared" si="270"/>
        <v>915945</v>
      </c>
      <c r="H16929" s="701" t="s">
        <v>10942</v>
      </c>
    </row>
    <row r="16930" spans="1:8" ht="15" x14ac:dyDescent="0.2">
      <c r="A16930" s="733">
        <v>45201</v>
      </c>
      <c r="B16930" s="40" t="s">
        <v>9658</v>
      </c>
      <c r="C16930" s="62" t="s">
        <v>10981</v>
      </c>
      <c r="D16930" s="789" t="s">
        <v>11233</v>
      </c>
      <c r="E16930" s="57">
        <v>44920</v>
      </c>
      <c r="F16930" s="57"/>
      <c r="G16930" s="125">
        <f t="shared" si="270"/>
        <v>-44920</v>
      </c>
      <c r="H16930" s="704" t="s">
        <v>11232</v>
      </c>
    </row>
    <row r="16931" spans="1:8" ht="15" x14ac:dyDescent="0.2">
      <c r="A16931" s="733">
        <v>45201</v>
      </c>
      <c r="B16931" s="40" t="s">
        <v>9406</v>
      </c>
      <c r="C16931" s="62" t="s">
        <v>10981</v>
      </c>
      <c r="D16931" s="789" t="s">
        <v>4877</v>
      </c>
      <c r="E16931" s="57">
        <v>10230</v>
      </c>
      <c r="F16931" s="57"/>
      <c r="G16931" s="125">
        <f t="shared" si="270"/>
        <v>-10230</v>
      </c>
      <c r="H16931" s="704" t="s">
        <v>11232</v>
      </c>
    </row>
    <row r="16932" spans="1:8" ht="15" x14ac:dyDescent="0.2">
      <c r="A16932" s="733">
        <v>45201</v>
      </c>
      <c r="B16932" s="40" t="s">
        <v>25</v>
      </c>
      <c r="C16932" s="62" t="s">
        <v>2427</v>
      </c>
      <c r="D16932" s="789" t="s">
        <v>11234</v>
      </c>
      <c r="E16932" s="57">
        <v>132000</v>
      </c>
      <c r="F16932" s="57"/>
      <c r="G16932" s="125">
        <f t="shared" si="270"/>
        <v>-132000</v>
      </c>
      <c r="H16932" s="704" t="s">
        <v>11232</v>
      </c>
    </row>
    <row r="16933" spans="1:8" ht="15" x14ac:dyDescent="0.2">
      <c r="A16933" s="733">
        <v>45201</v>
      </c>
      <c r="B16933" s="40" t="s">
        <v>103</v>
      </c>
      <c r="C16933" s="62" t="s">
        <v>8148</v>
      </c>
      <c r="D16933" s="789" t="s">
        <v>6309</v>
      </c>
      <c r="E16933" s="57">
        <v>300</v>
      </c>
      <c r="F16933" s="57"/>
      <c r="G16933" s="125">
        <f t="shared" si="270"/>
        <v>-300</v>
      </c>
      <c r="H16933" s="704" t="s">
        <v>11232</v>
      </c>
    </row>
    <row r="16934" spans="1:8" ht="15" x14ac:dyDescent="0.2">
      <c r="A16934" s="733">
        <v>45201</v>
      </c>
      <c r="B16934" s="40" t="s">
        <v>103</v>
      </c>
      <c r="C16934" s="62" t="s">
        <v>103</v>
      </c>
      <c r="D16934" s="789" t="s">
        <v>10208</v>
      </c>
      <c r="E16934" s="57">
        <v>3500</v>
      </c>
      <c r="F16934" s="57"/>
      <c r="G16934" s="125">
        <f t="shared" si="270"/>
        <v>-3500</v>
      </c>
      <c r="H16934" s="704" t="s">
        <v>11232</v>
      </c>
    </row>
    <row r="16935" spans="1:8" ht="15" x14ac:dyDescent="0.2">
      <c r="A16935" s="733">
        <v>45201</v>
      </c>
      <c r="B16935" s="40" t="s">
        <v>9406</v>
      </c>
      <c r="C16935" s="62" t="s">
        <v>10981</v>
      </c>
      <c r="D16935" s="789" t="s">
        <v>10202</v>
      </c>
      <c r="E16935" s="57">
        <v>18500</v>
      </c>
      <c r="F16935" s="57"/>
      <c r="G16935" s="125">
        <f t="shared" si="270"/>
        <v>-18500</v>
      </c>
      <c r="H16935" s="704" t="s">
        <v>11232</v>
      </c>
    </row>
    <row r="16936" spans="1:8" ht="15" x14ac:dyDescent="0.2">
      <c r="A16936" s="733">
        <v>45201</v>
      </c>
      <c r="B16936" s="40" t="s">
        <v>10468</v>
      </c>
      <c r="C16936" s="62" t="s">
        <v>7947</v>
      </c>
      <c r="D16936" s="789" t="s">
        <v>11121</v>
      </c>
      <c r="E16936" s="57">
        <v>45000</v>
      </c>
      <c r="F16936" s="57"/>
      <c r="G16936" s="125">
        <f t="shared" si="270"/>
        <v>-45000</v>
      </c>
      <c r="H16936" s="704" t="s">
        <v>11232</v>
      </c>
    </row>
    <row r="16937" spans="1:8" ht="15" x14ac:dyDescent="0.2">
      <c r="A16937" s="733">
        <v>45201</v>
      </c>
      <c r="B16937" s="40" t="s">
        <v>9983</v>
      </c>
      <c r="C16937" s="62" t="s">
        <v>5740</v>
      </c>
      <c r="D16937" s="789" t="s">
        <v>369</v>
      </c>
      <c r="E16937" s="57">
        <v>700</v>
      </c>
      <c r="F16937" s="57"/>
      <c r="G16937" s="125">
        <f t="shared" si="270"/>
        <v>-700</v>
      </c>
      <c r="H16937" s="704" t="s">
        <v>11232</v>
      </c>
    </row>
    <row r="16938" spans="1:8" ht="15" x14ac:dyDescent="0.2">
      <c r="A16938" s="733">
        <v>45202</v>
      </c>
      <c r="B16938" s="40" t="s">
        <v>9983</v>
      </c>
      <c r="C16938" s="62" t="s">
        <v>6475</v>
      </c>
      <c r="D16938" s="789" t="s">
        <v>11235</v>
      </c>
      <c r="E16938" s="57">
        <v>40000</v>
      </c>
      <c r="F16938" s="57"/>
      <c r="G16938" s="125">
        <f t="shared" si="270"/>
        <v>-40000</v>
      </c>
      <c r="H16938" s="704" t="s">
        <v>11232</v>
      </c>
    </row>
    <row r="16939" spans="1:8" ht="15" x14ac:dyDescent="0.2">
      <c r="A16939" s="733">
        <v>45202</v>
      </c>
      <c r="B16939" s="40" t="s">
        <v>10898</v>
      </c>
      <c r="C16939" s="62" t="s">
        <v>10981</v>
      </c>
      <c r="D16939" s="789" t="s">
        <v>11236</v>
      </c>
      <c r="E16939" s="57">
        <v>25200</v>
      </c>
      <c r="F16939" s="57"/>
      <c r="G16939" s="125">
        <f t="shared" si="270"/>
        <v>-25200</v>
      </c>
      <c r="H16939" s="704" t="s">
        <v>11232</v>
      </c>
    </row>
    <row r="16940" spans="1:8" ht="15" x14ac:dyDescent="0.2">
      <c r="A16940" s="733">
        <v>45202</v>
      </c>
      <c r="B16940" s="40" t="s">
        <v>10898</v>
      </c>
      <c r="C16940" s="62" t="s">
        <v>10981</v>
      </c>
      <c r="D16940" s="789" t="s">
        <v>11237</v>
      </c>
      <c r="E16940" s="57">
        <v>5000</v>
      </c>
      <c r="F16940" s="57"/>
      <c r="G16940" s="125">
        <f t="shared" si="270"/>
        <v>-5000</v>
      </c>
      <c r="H16940" s="704" t="s">
        <v>11232</v>
      </c>
    </row>
    <row r="16941" spans="1:8" ht="15" x14ac:dyDescent="0.2">
      <c r="A16941" s="733">
        <v>45202</v>
      </c>
      <c r="B16941" s="40" t="s">
        <v>10229</v>
      </c>
      <c r="C16941" s="62" t="s">
        <v>5740</v>
      </c>
      <c r="D16941" s="789" t="s">
        <v>10334</v>
      </c>
      <c r="E16941" s="57">
        <v>250</v>
      </c>
      <c r="F16941" s="57"/>
      <c r="G16941" s="125">
        <f t="shared" si="270"/>
        <v>-250</v>
      </c>
      <c r="H16941" s="704" t="s">
        <v>11232</v>
      </c>
    </row>
    <row r="16942" spans="1:8" ht="15" x14ac:dyDescent="0.2">
      <c r="A16942" s="733">
        <v>45202</v>
      </c>
      <c r="B16942" s="40" t="s">
        <v>37</v>
      </c>
      <c r="C16942" s="62" t="s">
        <v>5740</v>
      </c>
      <c r="D16942" s="789" t="s">
        <v>11238</v>
      </c>
      <c r="E16942" s="57">
        <v>250</v>
      </c>
      <c r="F16942" s="57"/>
      <c r="G16942" s="125">
        <f t="shared" si="270"/>
        <v>-250</v>
      </c>
      <c r="H16942" s="704" t="s">
        <v>11232</v>
      </c>
    </row>
    <row r="16943" spans="1:8" ht="15" x14ac:dyDescent="0.2">
      <c r="A16943" s="733">
        <v>45202</v>
      </c>
      <c r="B16943" s="40" t="s">
        <v>103</v>
      </c>
      <c r="C16943" s="62" t="s">
        <v>103</v>
      </c>
      <c r="D16943" s="789" t="s">
        <v>10208</v>
      </c>
      <c r="E16943" s="57">
        <v>4000</v>
      </c>
      <c r="F16943" s="57"/>
      <c r="G16943" s="125">
        <f t="shared" si="270"/>
        <v>-4000</v>
      </c>
      <c r="H16943" s="704" t="s">
        <v>11232</v>
      </c>
    </row>
    <row r="16944" spans="1:8" ht="15" customHeight="1" x14ac:dyDescent="0.2">
      <c r="A16944" s="733">
        <v>45202</v>
      </c>
      <c r="B16944" s="40" t="s">
        <v>9353</v>
      </c>
      <c r="C16944" s="62" t="s">
        <v>10981</v>
      </c>
      <c r="D16944" s="789" t="s">
        <v>11239</v>
      </c>
      <c r="E16944" s="57">
        <v>6500</v>
      </c>
      <c r="F16944" s="57"/>
      <c r="G16944" s="125">
        <f t="shared" si="270"/>
        <v>-6500</v>
      </c>
      <c r="H16944" s="704" t="s">
        <v>11232</v>
      </c>
    </row>
    <row r="16945" spans="1:8" ht="15" customHeight="1" x14ac:dyDescent="0.2">
      <c r="A16945" s="733">
        <v>45202</v>
      </c>
      <c r="B16945" s="40" t="s">
        <v>10898</v>
      </c>
      <c r="C16945" s="62" t="s">
        <v>5740</v>
      </c>
      <c r="D16945" s="789" t="s">
        <v>369</v>
      </c>
      <c r="E16945" s="57">
        <v>2200</v>
      </c>
      <c r="F16945" s="57"/>
      <c r="G16945" s="125">
        <f t="shared" si="270"/>
        <v>-2200</v>
      </c>
      <c r="H16945" s="704" t="s">
        <v>11232</v>
      </c>
    </row>
    <row r="16946" spans="1:8" ht="15" customHeight="1" x14ac:dyDescent="0.2">
      <c r="A16946" s="733">
        <v>45202</v>
      </c>
      <c r="B16946" s="40" t="s">
        <v>8556</v>
      </c>
      <c r="C16946" s="669" t="s">
        <v>1197</v>
      </c>
      <c r="D16946" s="910" t="s">
        <v>11251</v>
      </c>
      <c r="E16946" s="584">
        <v>83200</v>
      </c>
      <c r="F16946" s="57"/>
      <c r="G16946" s="125">
        <f t="shared" si="270"/>
        <v>-83200</v>
      </c>
      <c r="H16946" s="704" t="s">
        <v>11232</v>
      </c>
    </row>
    <row r="16947" spans="1:8" ht="15" customHeight="1" x14ac:dyDescent="0.2">
      <c r="A16947" s="733">
        <v>45202</v>
      </c>
      <c r="B16947" s="40" t="s">
        <v>8865</v>
      </c>
      <c r="C16947" s="669" t="s">
        <v>1197</v>
      </c>
      <c r="D16947" s="910" t="s">
        <v>11251</v>
      </c>
      <c r="E16947" s="584">
        <v>227720</v>
      </c>
      <c r="F16947" s="57"/>
      <c r="G16947" s="125">
        <f t="shared" si="270"/>
        <v>-227720</v>
      </c>
      <c r="H16947" s="704" t="s">
        <v>11232</v>
      </c>
    </row>
    <row r="16948" spans="1:8" ht="15" customHeight="1" x14ac:dyDescent="0.2">
      <c r="A16948" s="733">
        <v>45202</v>
      </c>
      <c r="B16948" s="40" t="s">
        <v>9504</v>
      </c>
      <c r="C16948" s="669" t="s">
        <v>1197</v>
      </c>
      <c r="D16948" s="910" t="s">
        <v>11251</v>
      </c>
      <c r="E16948" s="584">
        <v>9820</v>
      </c>
      <c r="F16948" s="57"/>
      <c r="G16948" s="125">
        <f t="shared" si="270"/>
        <v>-9820</v>
      </c>
      <c r="H16948" s="704" t="s">
        <v>11232</v>
      </c>
    </row>
    <row r="16949" spans="1:8" ht="15" x14ac:dyDescent="0.2">
      <c r="A16949" s="733">
        <v>45202</v>
      </c>
      <c r="B16949" s="40" t="s">
        <v>10293</v>
      </c>
      <c r="C16949" s="669" t="s">
        <v>1197</v>
      </c>
      <c r="D16949" s="910" t="s">
        <v>11251</v>
      </c>
      <c r="E16949" s="584">
        <v>179260</v>
      </c>
      <c r="F16949" s="57"/>
      <c r="G16949" s="125">
        <f t="shared" si="270"/>
        <v>-179260</v>
      </c>
      <c r="H16949" s="704" t="s">
        <v>11232</v>
      </c>
    </row>
    <row r="16950" spans="1:8" ht="15" x14ac:dyDescent="0.2">
      <c r="A16950" s="733">
        <v>45202</v>
      </c>
      <c r="B16950" s="40" t="s">
        <v>9353</v>
      </c>
      <c r="C16950" s="62" t="s">
        <v>7465</v>
      </c>
      <c r="D16950" s="789" t="s">
        <v>11159</v>
      </c>
      <c r="E16950" s="57">
        <v>200000</v>
      </c>
      <c r="F16950" s="57"/>
      <c r="G16950" s="125">
        <f t="shared" si="270"/>
        <v>-200000</v>
      </c>
      <c r="H16950" s="704" t="s">
        <v>11232</v>
      </c>
    </row>
    <row r="16951" spans="1:8" ht="15" x14ac:dyDescent="0.2">
      <c r="A16951" s="733">
        <v>45202</v>
      </c>
      <c r="B16951" s="40" t="s">
        <v>103</v>
      </c>
      <c r="C16951" s="62" t="s">
        <v>7476</v>
      </c>
      <c r="D16951" s="789" t="s">
        <v>11159</v>
      </c>
      <c r="E16951" s="57">
        <v>15000</v>
      </c>
      <c r="F16951" s="57"/>
      <c r="G16951" s="125">
        <f t="shared" si="270"/>
        <v>-15000</v>
      </c>
      <c r="H16951" s="704" t="s">
        <v>11232</v>
      </c>
    </row>
    <row r="16952" spans="1:8" ht="15" x14ac:dyDescent="0.2">
      <c r="A16952" s="733">
        <v>45202</v>
      </c>
      <c r="B16952" s="40" t="s">
        <v>10898</v>
      </c>
      <c r="C16952" s="62" t="s">
        <v>10981</v>
      </c>
      <c r="D16952" s="789" t="s">
        <v>11253</v>
      </c>
      <c r="E16952" s="57">
        <v>36675</v>
      </c>
      <c r="F16952" s="57"/>
      <c r="G16952" s="125">
        <f t="shared" si="270"/>
        <v>-36675</v>
      </c>
      <c r="H16952" s="704" t="s">
        <v>11232</v>
      </c>
    </row>
    <row r="16953" spans="1:8" ht="15" x14ac:dyDescent="0.2">
      <c r="A16953" s="733">
        <v>45202</v>
      </c>
      <c r="B16953" s="40" t="s">
        <v>11077</v>
      </c>
      <c r="C16953" s="62" t="s">
        <v>10981</v>
      </c>
      <c r="D16953" s="789" t="s">
        <v>11254</v>
      </c>
      <c r="E16953" s="57">
        <v>3500</v>
      </c>
      <c r="F16953" s="57"/>
      <c r="G16953" s="125">
        <f t="shared" si="270"/>
        <v>-3500</v>
      </c>
      <c r="H16953" s="704" t="s">
        <v>11232</v>
      </c>
    </row>
    <row r="16954" spans="1:8" ht="15" x14ac:dyDescent="0.2">
      <c r="A16954" s="733">
        <v>45202</v>
      </c>
      <c r="B16954" s="40" t="s">
        <v>10898</v>
      </c>
      <c r="C16954" s="62" t="s">
        <v>285</v>
      </c>
      <c r="D16954" s="789" t="s">
        <v>8660</v>
      </c>
      <c r="E16954" s="57">
        <v>500</v>
      </c>
      <c r="F16954" s="57"/>
      <c r="G16954" s="125">
        <f t="shared" si="270"/>
        <v>-500</v>
      </c>
      <c r="H16954" s="704" t="s">
        <v>11232</v>
      </c>
    </row>
    <row r="16955" spans="1:8" ht="15" x14ac:dyDescent="0.2">
      <c r="A16955" s="733">
        <v>45202</v>
      </c>
      <c r="B16955" s="40" t="s">
        <v>10898</v>
      </c>
      <c r="C16955" s="62" t="s">
        <v>5740</v>
      </c>
      <c r="D16955" s="789" t="s">
        <v>369</v>
      </c>
      <c r="E16955" s="57">
        <v>1000</v>
      </c>
      <c r="F16955" s="57"/>
      <c r="G16955" s="125">
        <f t="shared" si="270"/>
        <v>-1000</v>
      </c>
      <c r="H16955" s="704" t="s">
        <v>11232</v>
      </c>
    </row>
    <row r="16956" spans="1:8" ht="15" x14ac:dyDescent="0.2">
      <c r="A16956" s="733">
        <v>45202</v>
      </c>
      <c r="B16956" s="40" t="s">
        <v>9353</v>
      </c>
      <c r="C16956" s="62" t="s">
        <v>5740</v>
      </c>
      <c r="D16956" s="789" t="s">
        <v>369</v>
      </c>
      <c r="E16956" s="57">
        <v>2000</v>
      </c>
      <c r="F16956" s="57"/>
      <c r="G16956" s="125">
        <f t="shared" si="270"/>
        <v>-2000</v>
      </c>
      <c r="H16956" s="704" t="s">
        <v>11232</v>
      </c>
    </row>
    <row r="16957" spans="1:8" ht="15" x14ac:dyDescent="0.2">
      <c r="A16957" s="733">
        <v>45202</v>
      </c>
      <c r="B16957" s="40" t="s">
        <v>10898</v>
      </c>
      <c r="C16957" s="62" t="s">
        <v>5740</v>
      </c>
      <c r="D16957" s="789" t="s">
        <v>369</v>
      </c>
      <c r="E16957" s="57">
        <v>1500</v>
      </c>
      <c r="F16957" s="57"/>
      <c r="G16957" s="125">
        <f t="shared" si="270"/>
        <v>-1500</v>
      </c>
      <c r="H16957" s="704" t="s">
        <v>11232</v>
      </c>
    </row>
    <row r="16958" spans="1:8" ht="15" x14ac:dyDescent="0.2">
      <c r="A16958" s="733">
        <v>45202</v>
      </c>
      <c r="B16958" s="40" t="s">
        <v>10898</v>
      </c>
      <c r="C16958" s="62" t="s">
        <v>10981</v>
      </c>
      <c r="D16958" s="789" t="s">
        <v>11255</v>
      </c>
      <c r="E16958" s="57">
        <v>16865</v>
      </c>
      <c r="F16958" s="57"/>
      <c r="G16958" s="125">
        <f t="shared" si="270"/>
        <v>-16865</v>
      </c>
      <c r="H16958" s="704" t="s">
        <v>11232</v>
      </c>
    </row>
    <row r="16959" spans="1:8" ht="15" x14ac:dyDescent="0.2">
      <c r="A16959" s="733">
        <v>45202</v>
      </c>
      <c r="B16959" s="40" t="s">
        <v>9353</v>
      </c>
      <c r="C16959" s="62" t="s">
        <v>10981</v>
      </c>
      <c r="D16959" s="789"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89" t="s">
        <v>11256</v>
      </c>
      <c r="E16960" s="57">
        <v>11220</v>
      </c>
      <c r="F16960" s="57"/>
      <c r="G16960" s="125">
        <f t="shared" si="271"/>
        <v>-11220</v>
      </c>
      <c r="H16960" s="704" t="s">
        <v>11232</v>
      </c>
    </row>
    <row r="16961" spans="1:8" ht="15" x14ac:dyDescent="0.2">
      <c r="A16961" s="733">
        <v>45203</v>
      </c>
      <c r="B16961" s="40" t="s">
        <v>10898</v>
      </c>
      <c r="C16961" s="62" t="s">
        <v>285</v>
      </c>
      <c r="D16961" s="789" t="s">
        <v>8660</v>
      </c>
      <c r="E16961" s="57">
        <v>800</v>
      </c>
      <c r="F16961" s="57"/>
      <c r="G16961" s="125">
        <f t="shared" si="271"/>
        <v>-800</v>
      </c>
      <c r="H16961" s="704" t="s">
        <v>11232</v>
      </c>
    </row>
    <row r="16962" spans="1:8" ht="15" x14ac:dyDescent="0.2">
      <c r="A16962" s="733">
        <v>45203</v>
      </c>
      <c r="B16962" s="40" t="s">
        <v>103</v>
      </c>
      <c r="C16962" s="62" t="s">
        <v>103</v>
      </c>
      <c r="D16962" s="789" t="s">
        <v>10208</v>
      </c>
      <c r="E16962" s="57">
        <v>3500</v>
      </c>
      <c r="F16962" s="57"/>
      <c r="G16962" s="125">
        <f t="shared" si="271"/>
        <v>-3500</v>
      </c>
      <c r="H16962" s="704" t="s">
        <v>11232</v>
      </c>
    </row>
    <row r="16963" spans="1:8" ht="15" x14ac:dyDescent="0.2">
      <c r="A16963" s="733">
        <v>45203</v>
      </c>
      <c r="B16963" s="40" t="s">
        <v>10898</v>
      </c>
      <c r="C16963" s="62" t="s">
        <v>5740</v>
      </c>
      <c r="D16963" s="789" t="s">
        <v>369</v>
      </c>
      <c r="E16963" s="57">
        <v>1700</v>
      </c>
      <c r="F16963" s="57"/>
      <c r="G16963" s="125">
        <f t="shared" si="271"/>
        <v>-1700</v>
      </c>
      <c r="H16963" s="704" t="s">
        <v>11232</v>
      </c>
    </row>
    <row r="16964" spans="1:8" ht="15" x14ac:dyDescent="0.2">
      <c r="A16964" s="733">
        <v>45203</v>
      </c>
      <c r="B16964" s="40" t="s">
        <v>2932</v>
      </c>
      <c r="C16964" s="62" t="s">
        <v>391</v>
      </c>
      <c r="D16964" s="789" t="s">
        <v>6385</v>
      </c>
      <c r="E16964" s="57">
        <v>6465</v>
      </c>
      <c r="F16964" s="57"/>
      <c r="G16964" s="125">
        <f t="shared" si="271"/>
        <v>-6465</v>
      </c>
      <c r="H16964" s="704" t="s">
        <v>11232</v>
      </c>
    </row>
    <row r="16965" spans="1:8" ht="15" x14ac:dyDescent="0.2">
      <c r="A16965" s="733">
        <v>45203</v>
      </c>
      <c r="B16965" s="40" t="s">
        <v>10229</v>
      </c>
      <c r="C16965" s="62" t="s">
        <v>5740</v>
      </c>
      <c r="D16965" s="789" t="s">
        <v>369</v>
      </c>
      <c r="E16965" s="57">
        <v>3300</v>
      </c>
      <c r="F16965" s="57"/>
      <c r="G16965" s="125">
        <f t="shared" si="271"/>
        <v>-3300</v>
      </c>
      <c r="H16965" s="704" t="s">
        <v>11232</v>
      </c>
    </row>
    <row r="16966" spans="1:8" ht="15" x14ac:dyDescent="0.2">
      <c r="A16966" s="733">
        <v>45203</v>
      </c>
      <c r="B16966" s="40" t="s">
        <v>10898</v>
      </c>
      <c r="C16966" s="62" t="s">
        <v>10981</v>
      </c>
      <c r="D16966" s="789" t="s">
        <v>11257</v>
      </c>
      <c r="E16966" s="57">
        <v>400</v>
      </c>
      <c r="F16966" s="57"/>
      <c r="G16966" s="125">
        <f t="shared" si="271"/>
        <v>-400</v>
      </c>
      <c r="H16966" s="704" t="s">
        <v>11232</v>
      </c>
    </row>
    <row r="16967" spans="1:8" ht="15" x14ac:dyDescent="0.2">
      <c r="A16967" s="733">
        <v>45203</v>
      </c>
      <c r="B16967" s="40" t="s">
        <v>10573</v>
      </c>
      <c r="C16967" s="62" t="s">
        <v>5740</v>
      </c>
      <c r="D16967" s="789" t="s">
        <v>369</v>
      </c>
      <c r="E16967" s="57">
        <v>1000</v>
      </c>
      <c r="F16967" s="57"/>
      <c r="G16967" s="125">
        <f t="shared" si="271"/>
        <v>-1000</v>
      </c>
      <c r="H16967" s="704" t="s">
        <v>11232</v>
      </c>
    </row>
    <row r="16968" spans="1:8" ht="15" x14ac:dyDescent="0.2">
      <c r="A16968" s="733">
        <v>45203</v>
      </c>
      <c r="B16968" s="40" t="s">
        <v>10573</v>
      </c>
      <c r="C16968" s="62" t="s">
        <v>255</v>
      </c>
      <c r="D16968" s="789" t="s">
        <v>11006</v>
      </c>
      <c r="E16968" s="57">
        <v>500000</v>
      </c>
      <c r="F16968" s="57"/>
      <c r="G16968" s="125">
        <f t="shared" si="271"/>
        <v>-500000</v>
      </c>
      <c r="H16968" s="704" t="s">
        <v>11232</v>
      </c>
    </row>
    <row r="16969" spans="1:8" ht="15" x14ac:dyDescent="0.2">
      <c r="A16969" s="733">
        <v>45205</v>
      </c>
      <c r="B16969" s="40" t="s">
        <v>10468</v>
      </c>
      <c r="C16969" s="62" t="s">
        <v>5740</v>
      </c>
      <c r="D16969" s="789" t="s">
        <v>369</v>
      </c>
      <c r="E16969" s="57">
        <v>2300</v>
      </c>
      <c r="F16969" s="57"/>
      <c r="G16969" s="125">
        <f t="shared" si="271"/>
        <v>-2300</v>
      </c>
      <c r="H16969" s="704" t="s">
        <v>11232</v>
      </c>
    </row>
    <row r="16970" spans="1:8" ht="15" x14ac:dyDescent="0.2">
      <c r="A16970" s="733">
        <v>45205</v>
      </c>
      <c r="B16970" s="40" t="s">
        <v>11081</v>
      </c>
      <c r="C16970" s="62" t="s">
        <v>10981</v>
      </c>
      <c r="D16970" s="789" t="s">
        <v>11265</v>
      </c>
      <c r="E16970" s="57">
        <v>800</v>
      </c>
      <c r="F16970" s="57"/>
      <c r="G16970" s="125">
        <f t="shared" si="271"/>
        <v>-800</v>
      </c>
      <c r="H16970" s="704" t="s">
        <v>11232</v>
      </c>
    </row>
    <row r="16971" spans="1:8" ht="15" x14ac:dyDescent="0.2">
      <c r="A16971" s="733">
        <v>45205</v>
      </c>
      <c r="B16971" s="40" t="s">
        <v>103</v>
      </c>
      <c r="C16971" s="62" t="s">
        <v>103</v>
      </c>
      <c r="D16971" s="789" t="s">
        <v>10208</v>
      </c>
      <c r="E16971" s="57">
        <v>3500</v>
      </c>
      <c r="F16971" s="57"/>
      <c r="G16971" s="125">
        <f t="shared" si="271"/>
        <v>-3500</v>
      </c>
      <c r="H16971" s="704" t="s">
        <v>11232</v>
      </c>
    </row>
    <row r="16972" spans="1:8" ht="15" x14ac:dyDescent="0.2">
      <c r="A16972" s="733">
        <v>45205</v>
      </c>
      <c r="B16972" s="40" t="s">
        <v>9353</v>
      </c>
      <c r="C16972" s="62" t="s">
        <v>10962</v>
      </c>
      <c r="D16972" s="789" t="s">
        <v>11121</v>
      </c>
      <c r="E16972" s="57">
        <v>15000</v>
      </c>
      <c r="F16972" s="57"/>
      <c r="G16972" s="125">
        <f t="shared" si="271"/>
        <v>-15000</v>
      </c>
      <c r="H16972" s="704" t="s">
        <v>11232</v>
      </c>
    </row>
    <row r="16973" spans="1:8" ht="15" x14ac:dyDescent="0.2">
      <c r="A16973" s="733">
        <v>45205</v>
      </c>
      <c r="B16973" s="40" t="s">
        <v>10898</v>
      </c>
      <c r="C16973" s="550" t="s">
        <v>10981</v>
      </c>
      <c r="D16973" s="902" t="s">
        <v>11356</v>
      </c>
      <c r="E16973" s="582">
        <v>8000</v>
      </c>
      <c r="F16973" s="57"/>
      <c r="G16973" s="125">
        <f t="shared" si="271"/>
        <v>-8000</v>
      </c>
      <c r="H16973" s="704" t="s">
        <v>11232</v>
      </c>
    </row>
    <row r="16974" spans="1:8" ht="15" x14ac:dyDescent="0.2">
      <c r="A16974" s="733">
        <v>45205</v>
      </c>
      <c r="B16974" s="40" t="s">
        <v>9353</v>
      </c>
      <c r="C16974" s="550" t="s">
        <v>10981</v>
      </c>
      <c r="D16974" s="902" t="s">
        <v>11356</v>
      </c>
      <c r="E16974" s="582">
        <v>8000</v>
      </c>
      <c r="F16974" s="57"/>
      <c r="G16974" s="125">
        <f t="shared" si="271"/>
        <v>-8000</v>
      </c>
      <c r="H16974" s="704" t="s">
        <v>11232</v>
      </c>
    </row>
    <row r="16975" spans="1:8" ht="15" x14ac:dyDescent="0.2">
      <c r="A16975" s="733">
        <v>45205</v>
      </c>
      <c r="B16975" s="40" t="s">
        <v>10229</v>
      </c>
      <c r="C16975" s="550" t="s">
        <v>10981</v>
      </c>
      <c r="D16975" s="902" t="s">
        <v>11356</v>
      </c>
      <c r="E16975" s="582">
        <v>8000</v>
      </c>
      <c r="F16975" s="57"/>
      <c r="G16975" s="125">
        <f t="shared" si="271"/>
        <v>-8000</v>
      </c>
      <c r="H16975" s="704" t="s">
        <v>11232</v>
      </c>
    </row>
    <row r="16976" spans="1:8" ht="15" x14ac:dyDescent="0.2">
      <c r="A16976" s="733">
        <v>45205</v>
      </c>
      <c r="B16976" s="40" t="s">
        <v>11081</v>
      </c>
      <c r="C16976" s="62" t="s">
        <v>10981</v>
      </c>
      <c r="D16976" s="789" t="s">
        <v>11266</v>
      </c>
      <c r="E16976" s="57">
        <v>6370</v>
      </c>
      <c r="F16976" s="57"/>
      <c r="G16976" s="125">
        <f t="shared" si="271"/>
        <v>-6370</v>
      </c>
      <c r="H16976" s="704" t="s">
        <v>11232</v>
      </c>
    </row>
    <row r="16977" spans="1:8" ht="15" x14ac:dyDescent="0.2">
      <c r="A16977" s="733">
        <v>45205</v>
      </c>
      <c r="B16977" s="40" t="s">
        <v>10573</v>
      </c>
      <c r="C16977" s="62" t="s">
        <v>10981</v>
      </c>
      <c r="D16977" s="789" t="s">
        <v>11266</v>
      </c>
      <c r="E16977" s="57">
        <v>36500</v>
      </c>
      <c r="F16977" s="57"/>
      <c r="G16977" s="125">
        <f t="shared" si="271"/>
        <v>-36500</v>
      </c>
      <c r="H16977" s="704" t="s">
        <v>11232</v>
      </c>
    </row>
    <row r="16978" spans="1:8" ht="15" x14ac:dyDescent="0.2">
      <c r="A16978" s="733">
        <v>45205</v>
      </c>
      <c r="B16978" s="40" t="s">
        <v>10468</v>
      </c>
      <c r="C16978" s="62" t="s">
        <v>10981</v>
      </c>
      <c r="D16978" s="789" t="s">
        <v>11267</v>
      </c>
      <c r="E16978" s="57">
        <v>2800</v>
      </c>
      <c r="F16978" s="57"/>
      <c r="G16978" s="125">
        <f t="shared" si="271"/>
        <v>-2800</v>
      </c>
      <c r="H16978" s="704" t="s">
        <v>11232</v>
      </c>
    </row>
    <row r="16979" spans="1:8" ht="15" x14ac:dyDescent="0.2">
      <c r="A16979" s="733">
        <v>45206</v>
      </c>
      <c r="B16979" s="40" t="s">
        <v>10468</v>
      </c>
      <c r="C16979" s="62" t="s">
        <v>5740</v>
      </c>
      <c r="D16979" s="789" t="s">
        <v>369</v>
      </c>
      <c r="E16979" s="57">
        <v>1400</v>
      </c>
      <c r="F16979" s="57"/>
      <c r="G16979" s="125">
        <f t="shared" si="271"/>
        <v>-1400</v>
      </c>
      <c r="H16979" s="704" t="s">
        <v>11232</v>
      </c>
    </row>
    <row r="16980" spans="1:8" ht="15" x14ac:dyDescent="0.2">
      <c r="A16980" s="733">
        <v>45206</v>
      </c>
      <c r="B16980" s="40" t="s">
        <v>10898</v>
      </c>
      <c r="C16980" s="62" t="s">
        <v>10981</v>
      </c>
      <c r="D16980" s="789" t="s">
        <v>11273</v>
      </c>
      <c r="E16980" s="57">
        <v>66400</v>
      </c>
      <c r="F16980" s="57"/>
      <c r="G16980" s="125">
        <f t="shared" si="271"/>
        <v>-66400</v>
      </c>
      <c r="H16980" s="704" t="s">
        <v>11232</v>
      </c>
    </row>
    <row r="16981" spans="1:8" ht="15" x14ac:dyDescent="0.2">
      <c r="A16981" s="733">
        <v>45206</v>
      </c>
      <c r="B16981" s="40" t="s">
        <v>103</v>
      </c>
      <c r="C16981" s="62" t="s">
        <v>1494</v>
      </c>
      <c r="D16981" s="789" t="s">
        <v>733</v>
      </c>
      <c r="E16981" s="57">
        <v>2100</v>
      </c>
      <c r="F16981" s="57"/>
      <c r="G16981" s="125">
        <f t="shared" si="271"/>
        <v>-2100</v>
      </c>
      <c r="H16981" s="704" t="s">
        <v>11232</v>
      </c>
    </row>
    <row r="16982" spans="1:8" ht="15" x14ac:dyDescent="0.2">
      <c r="A16982" s="733">
        <v>45206</v>
      </c>
      <c r="B16982" s="40" t="s">
        <v>9983</v>
      </c>
      <c r="C16982" s="62" t="s">
        <v>10981</v>
      </c>
      <c r="D16982" s="789" t="s">
        <v>11274</v>
      </c>
      <c r="E16982" s="57">
        <v>15180</v>
      </c>
      <c r="F16982" s="57"/>
      <c r="G16982" s="125">
        <f t="shared" si="271"/>
        <v>-15180</v>
      </c>
      <c r="H16982" s="704" t="s">
        <v>11232</v>
      </c>
    </row>
    <row r="16983" spans="1:8" ht="15" x14ac:dyDescent="0.2">
      <c r="A16983" s="733">
        <v>45206</v>
      </c>
      <c r="B16983" s="40" t="s">
        <v>9983</v>
      </c>
      <c r="C16983" s="62" t="s">
        <v>285</v>
      </c>
      <c r="D16983" s="789" t="s">
        <v>11275</v>
      </c>
      <c r="E16983" s="57">
        <v>300</v>
      </c>
      <c r="F16983" s="57"/>
      <c r="G16983" s="125">
        <f t="shared" si="271"/>
        <v>-300</v>
      </c>
      <c r="H16983" s="704" t="s">
        <v>11232</v>
      </c>
    </row>
    <row r="16984" spans="1:8" ht="15" x14ac:dyDescent="0.2">
      <c r="A16984" s="733">
        <v>45206</v>
      </c>
      <c r="B16984" s="40" t="s">
        <v>10899</v>
      </c>
      <c r="C16984" s="62" t="s">
        <v>11276</v>
      </c>
      <c r="D16984" s="789" t="s">
        <v>11277</v>
      </c>
      <c r="E16984" s="57">
        <v>30000</v>
      </c>
      <c r="F16984" s="57"/>
      <c r="G16984" s="125">
        <f t="shared" si="271"/>
        <v>-30000</v>
      </c>
      <c r="H16984" s="704" t="s">
        <v>11232</v>
      </c>
    </row>
    <row r="16985" spans="1:8" ht="15" x14ac:dyDescent="0.2">
      <c r="A16985" s="733">
        <v>45206</v>
      </c>
      <c r="B16985" s="40" t="s">
        <v>37</v>
      </c>
      <c r="C16985" s="62" t="s">
        <v>11278</v>
      </c>
      <c r="D16985" s="789" t="s">
        <v>10098</v>
      </c>
      <c r="E16985" s="57">
        <v>3000</v>
      </c>
      <c r="F16985" s="57"/>
      <c r="G16985" s="125">
        <f t="shared" si="271"/>
        <v>-3000</v>
      </c>
      <c r="H16985" s="704" t="s">
        <v>11232</v>
      </c>
    </row>
    <row r="16986" spans="1:8" ht="15" x14ac:dyDescent="0.2">
      <c r="A16986" s="733">
        <v>45206</v>
      </c>
      <c r="B16986" s="40" t="s">
        <v>10573</v>
      </c>
      <c r="C16986" s="62" t="s">
        <v>11279</v>
      </c>
      <c r="D16986" s="789" t="s">
        <v>2710</v>
      </c>
      <c r="E16986" s="57">
        <v>200000</v>
      </c>
      <c r="F16986" s="57"/>
      <c r="G16986" s="125">
        <f t="shared" si="271"/>
        <v>-200000</v>
      </c>
      <c r="H16986" s="704" t="s">
        <v>11232</v>
      </c>
    </row>
    <row r="16987" spans="1:8" ht="15" x14ac:dyDescent="0.2">
      <c r="A16987" s="733">
        <v>45206</v>
      </c>
      <c r="B16987" s="40" t="s">
        <v>10899</v>
      </c>
      <c r="C16987" s="62" t="s">
        <v>5740</v>
      </c>
      <c r="D16987" s="789" t="s">
        <v>369</v>
      </c>
      <c r="E16987" s="57">
        <v>800</v>
      </c>
      <c r="F16987" s="57"/>
      <c r="G16987" s="125">
        <f t="shared" si="271"/>
        <v>-800</v>
      </c>
      <c r="H16987" s="704" t="s">
        <v>11232</v>
      </c>
    </row>
    <row r="16988" spans="1:8" ht="15" x14ac:dyDescent="0.2">
      <c r="A16988" s="733">
        <v>45206</v>
      </c>
      <c r="B16988" s="40" t="s">
        <v>103</v>
      </c>
      <c r="C16988" s="62" t="s">
        <v>2671</v>
      </c>
      <c r="D16988" s="789" t="s">
        <v>8115</v>
      </c>
      <c r="E16988" s="57">
        <v>1400</v>
      </c>
      <c r="F16988" s="57"/>
      <c r="G16988" s="125">
        <f t="shared" si="271"/>
        <v>-1400</v>
      </c>
      <c r="H16988" s="704" t="s">
        <v>11232</v>
      </c>
    </row>
    <row r="16989" spans="1:8" ht="15" x14ac:dyDescent="0.2">
      <c r="A16989" s="733">
        <v>45206</v>
      </c>
      <c r="B16989" s="40" t="s">
        <v>10899</v>
      </c>
      <c r="C16989" s="62" t="s">
        <v>5740</v>
      </c>
      <c r="D16989" s="789" t="s">
        <v>369</v>
      </c>
      <c r="E16989" s="57">
        <v>3390</v>
      </c>
      <c r="F16989" s="57"/>
      <c r="G16989" s="125">
        <f t="shared" si="271"/>
        <v>-3390</v>
      </c>
      <c r="H16989" s="704" t="s">
        <v>11232</v>
      </c>
    </row>
    <row r="16990" spans="1:8" ht="15" x14ac:dyDescent="0.2">
      <c r="A16990" s="733">
        <v>45206</v>
      </c>
      <c r="B16990" s="40" t="s">
        <v>9983</v>
      </c>
      <c r="C16990" s="62" t="s">
        <v>10981</v>
      </c>
      <c r="D16990" s="789" t="s">
        <v>11280</v>
      </c>
      <c r="E16990" s="57">
        <v>58000</v>
      </c>
      <c r="F16990" s="57"/>
      <c r="G16990" s="125">
        <f t="shared" si="271"/>
        <v>-58000</v>
      </c>
      <c r="H16990" s="704" t="s">
        <v>11232</v>
      </c>
    </row>
    <row r="16991" spans="1:8" ht="15" x14ac:dyDescent="0.2">
      <c r="A16991" s="733">
        <v>45206</v>
      </c>
      <c r="B16991" s="40" t="s">
        <v>10229</v>
      </c>
      <c r="C16991" s="62" t="s">
        <v>11286</v>
      </c>
      <c r="D16991" s="789" t="s">
        <v>11287</v>
      </c>
      <c r="E16991" s="57">
        <v>72000</v>
      </c>
      <c r="F16991" s="57"/>
      <c r="G16991" s="125">
        <f t="shared" si="271"/>
        <v>-72000</v>
      </c>
      <c r="H16991" s="704" t="s">
        <v>11232</v>
      </c>
    </row>
    <row r="16992" spans="1:8" ht="15" x14ac:dyDescent="0.2">
      <c r="A16992" s="733">
        <v>45206</v>
      </c>
      <c r="B16992" s="40" t="s">
        <v>103</v>
      </c>
      <c r="C16992" s="62" t="s">
        <v>11013</v>
      </c>
      <c r="D16992" s="789" t="s">
        <v>11282</v>
      </c>
      <c r="E16992" s="57">
        <v>5000</v>
      </c>
      <c r="F16992" s="57"/>
      <c r="G16992" s="125">
        <f t="shared" si="271"/>
        <v>-5000</v>
      </c>
      <c r="H16992" s="704" t="s">
        <v>11232</v>
      </c>
    </row>
    <row r="16993" spans="1:8" ht="15" x14ac:dyDescent="0.2">
      <c r="A16993" s="733">
        <v>45208</v>
      </c>
      <c r="B16993" s="40" t="s">
        <v>10229</v>
      </c>
      <c r="C16993" s="62" t="s">
        <v>10981</v>
      </c>
      <c r="D16993" s="789" t="s">
        <v>11288</v>
      </c>
      <c r="E16993" s="57">
        <v>3000</v>
      </c>
      <c r="F16993" s="57"/>
      <c r="G16993" s="125">
        <f t="shared" si="271"/>
        <v>-3000</v>
      </c>
      <c r="H16993" s="704" t="s">
        <v>11232</v>
      </c>
    </row>
    <row r="16994" spans="1:8" ht="15" x14ac:dyDescent="0.2">
      <c r="A16994" s="733">
        <v>45208</v>
      </c>
      <c r="B16994" s="40" t="s">
        <v>103</v>
      </c>
      <c r="C16994" s="62" t="s">
        <v>103</v>
      </c>
      <c r="D16994" s="789" t="s">
        <v>10208</v>
      </c>
      <c r="E16994" s="57">
        <v>3500</v>
      </c>
      <c r="F16994" s="57"/>
      <c r="G16994" s="125">
        <f t="shared" si="271"/>
        <v>-3500</v>
      </c>
      <c r="H16994" s="704" t="s">
        <v>11232</v>
      </c>
    </row>
    <row r="16995" spans="1:8" ht="15" x14ac:dyDescent="0.2">
      <c r="A16995" s="733">
        <v>45208</v>
      </c>
      <c r="B16995" s="40" t="s">
        <v>10229</v>
      </c>
      <c r="C16995" s="62" t="s">
        <v>285</v>
      </c>
      <c r="D16995" s="789" t="s">
        <v>10884</v>
      </c>
      <c r="E16995" s="57">
        <v>1500</v>
      </c>
      <c r="F16995" s="57"/>
      <c r="G16995" s="125">
        <f t="shared" si="271"/>
        <v>-1500</v>
      </c>
      <c r="H16995" s="704" t="s">
        <v>11232</v>
      </c>
    </row>
    <row r="16996" spans="1:8" ht="15" x14ac:dyDescent="0.2">
      <c r="A16996" s="733">
        <v>45208</v>
      </c>
      <c r="B16996" s="40" t="s">
        <v>10898</v>
      </c>
      <c r="C16996" s="62" t="s">
        <v>10981</v>
      </c>
      <c r="D16996" s="789" t="s">
        <v>11289</v>
      </c>
      <c r="E16996" s="57">
        <v>11770</v>
      </c>
      <c r="F16996" s="57"/>
      <c r="G16996" s="125">
        <f t="shared" si="271"/>
        <v>-11770</v>
      </c>
      <c r="H16996" s="704" t="s">
        <v>11232</v>
      </c>
    </row>
    <row r="16997" spans="1:8" ht="15" x14ac:dyDescent="0.2">
      <c r="A16997" s="733">
        <v>45208</v>
      </c>
      <c r="B16997" s="40" t="s">
        <v>10573</v>
      </c>
      <c r="C16997" s="62" t="s">
        <v>12282</v>
      </c>
      <c r="D16997" s="789" t="s">
        <v>11290</v>
      </c>
      <c r="E16997" s="57">
        <v>50000</v>
      </c>
      <c r="F16997" s="57"/>
      <c r="G16997" s="125">
        <f t="shared" si="271"/>
        <v>-50000</v>
      </c>
      <c r="H16997" s="704" t="s">
        <v>11232</v>
      </c>
    </row>
    <row r="16998" spans="1:8" ht="15" x14ac:dyDescent="0.2">
      <c r="A16998" s="733">
        <v>45208</v>
      </c>
      <c r="B16998" s="40" t="s">
        <v>9983</v>
      </c>
      <c r="C16998" s="62" t="s">
        <v>5740</v>
      </c>
      <c r="D16998" s="789" t="s">
        <v>369</v>
      </c>
      <c r="E16998" s="57">
        <v>1500</v>
      </c>
      <c r="F16998" s="57"/>
      <c r="G16998" s="125">
        <f t="shared" si="271"/>
        <v>-1500</v>
      </c>
      <c r="H16998" s="704" t="s">
        <v>11232</v>
      </c>
    </row>
    <row r="16999" spans="1:8" ht="15" x14ac:dyDescent="0.2">
      <c r="A16999" s="733">
        <v>45208</v>
      </c>
      <c r="B16999" s="40" t="s">
        <v>9766</v>
      </c>
      <c r="C16999" s="62" t="s">
        <v>10981</v>
      </c>
      <c r="D16999" s="789" t="s">
        <v>11292</v>
      </c>
      <c r="E16999" s="57">
        <v>600</v>
      </c>
      <c r="F16999" s="57"/>
      <c r="G16999" s="125">
        <f t="shared" si="271"/>
        <v>-600</v>
      </c>
      <c r="H16999" s="704" t="s">
        <v>11232</v>
      </c>
    </row>
    <row r="17000" spans="1:8" ht="15" x14ac:dyDescent="0.2">
      <c r="A17000" s="733">
        <v>45208</v>
      </c>
      <c r="B17000" s="40" t="s">
        <v>10995</v>
      </c>
      <c r="C17000" s="62" t="s">
        <v>9471</v>
      </c>
      <c r="D17000" s="789" t="s">
        <v>11293</v>
      </c>
      <c r="E17000" s="57">
        <v>40000</v>
      </c>
      <c r="F17000" s="57"/>
      <c r="G17000" s="125">
        <f t="shared" si="271"/>
        <v>-40000</v>
      </c>
      <c r="H17000" s="704" t="s">
        <v>11232</v>
      </c>
    </row>
    <row r="17001" spans="1:8" ht="15" x14ac:dyDescent="0.2">
      <c r="A17001" s="733">
        <v>45208</v>
      </c>
      <c r="B17001" s="40" t="s">
        <v>9353</v>
      </c>
      <c r="C17001" s="62" t="s">
        <v>10981</v>
      </c>
      <c r="D17001" s="789" t="s">
        <v>9914</v>
      </c>
      <c r="E17001" s="57">
        <v>15000</v>
      </c>
      <c r="F17001" s="57"/>
      <c r="G17001" s="125">
        <f t="shared" si="271"/>
        <v>-15000</v>
      </c>
      <c r="H17001" s="704" t="s">
        <v>11232</v>
      </c>
    </row>
    <row r="17002" spans="1:8" ht="15" x14ac:dyDescent="0.2">
      <c r="A17002" s="733">
        <v>45209</v>
      </c>
      <c r="B17002" s="40" t="s">
        <v>11295</v>
      </c>
      <c r="C17002" s="62" t="s">
        <v>10060</v>
      </c>
      <c r="D17002" s="789" t="s">
        <v>11296</v>
      </c>
      <c r="E17002" s="57">
        <v>30000</v>
      </c>
      <c r="F17002" s="57"/>
      <c r="G17002" s="125">
        <f t="shared" si="271"/>
        <v>-30000</v>
      </c>
      <c r="H17002" s="704" t="s">
        <v>11232</v>
      </c>
    </row>
    <row r="17003" spans="1:8" ht="15" x14ac:dyDescent="0.2">
      <c r="A17003" s="733">
        <v>45209</v>
      </c>
      <c r="B17003" s="40" t="s">
        <v>10898</v>
      </c>
      <c r="C17003" s="62" t="s">
        <v>10981</v>
      </c>
      <c r="D17003" s="789" t="s">
        <v>9635</v>
      </c>
      <c r="E17003" s="57">
        <v>250</v>
      </c>
      <c r="F17003" s="57"/>
      <c r="G17003" s="125">
        <f t="shared" si="271"/>
        <v>-250</v>
      </c>
      <c r="H17003" s="704" t="s">
        <v>11232</v>
      </c>
    </row>
    <row r="17004" spans="1:8" ht="15" x14ac:dyDescent="0.2">
      <c r="A17004" s="733">
        <v>45209</v>
      </c>
      <c r="B17004" s="40" t="s">
        <v>10898</v>
      </c>
      <c r="C17004" s="62" t="s">
        <v>5740</v>
      </c>
      <c r="D17004" s="789" t="s">
        <v>10334</v>
      </c>
      <c r="E17004" s="57">
        <v>250</v>
      </c>
      <c r="F17004" s="57"/>
      <c r="G17004" s="125">
        <f t="shared" si="271"/>
        <v>-250</v>
      </c>
      <c r="H17004" s="704" t="s">
        <v>11232</v>
      </c>
    </row>
    <row r="17005" spans="1:8" ht="15" x14ac:dyDescent="0.2">
      <c r="A17005" s="733">
        <v>45209</v>
      </c>
      <c r="B17005" s="40" t="s">
        <v>11295</v>
      </c>
      <c r="C17005" s="62" t="s">
        <v>10981</v>
      </c>
      <c r="D17005" s="789"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89" t="s">
        <v>369</v>
      </c>
      <c r="E17007" s="57">
        <v>2600</v>
      </c>
      <c r="F17007" s="57"/>
      <c r="G17007" s="125">
        <f t="shared" si="271"/>
        <v>-2600</v>
      </c>
      <c r="H17007" s="704" t="s">
        <v>11232</v>
      </c>
    </row>
    <row r="17008" spans="1:8" ht="15" x14ac:dyDescent="0.2">
      <c r="A17008" s="733">
        <v>45209</v>
      </c>
      <c r="B17008" s="40" t="s">
        <v>10376</v>
      </c>
      <c r="C17008" s="669" t="s">
        <v>789</v>
      </c>
      <c r="D17008" s="910" t="s">
        <v>11300</v>
      </c>
      <c r="E17008" s="584">
        <v>2300</v>
      </c>
      <c r="F17008" s="57"/>
      <c r="G17008" s="125">
        <f t="shared" si="271"/>
        <v>-2300</v>
      </c>
      <c r="H17008" s="704" t="s">
        <v>11232</v>
      </c>
    </row>
    <row r="17009" spans="1:8" ht="15" x14ac:dyDescent="0.2">
      <c r="A17009" s="733">
        <v>45209</v>
      </c>
      <c r="B17009" s="40" t="s">
        <v>9766</v>
      </c>
      <c r="C17009" s="669" t="s">
        <v>789</v>
      </c>
      <c r="D17009" s="910" t="s">
        <v>11300</v>
      </c>
      <c r="E17009" s="584">
        <v>2300</v>
      </c>
      <c r="F17009" s="57"/>
      <c r="G17009" s="125">
        <f t="shared" si="271"/>
        <v>-2300</v>
      </c>
      <c r="H17009" s="704" t="s">
        <v>11232</v>
      </c>
    </row>
    <row r="17010" spans="1:8" ht="15" x14ac:dyDescent="0.2">
      <c r="A17010" s="733">
        <v>45209</v>
      </c>
      <c r="B17010" s="40" t="s">
        <v>10898</v>
      </c>
      <c r="C17010" s="669" t="s">
        <v>789</v>
      </c>
      <c r="D17010" s="910" t="s">
        <v>11300</v>
      </c>
      <c r="E17010" s="584">
        <v>2300</v>
      </c>
      <c r="F17010" s="57"/>
      <c r="G17010" s="125">
        <f t="shared" si="271"/>
        <v>-2300</v>
      </c>
      <c r="H17010" s="704" t="s">
        <v>11232</v>
      </c>
    </row>
    <row r="17011" spans="1:8" ht="15" x14ac:dyDescent="0.2">
      <c r="A17011" s="733">
        <v>45209</v>
      </c>
      <c r="B17011" s="40" t="s">
        <v>9983</v>
      </c>
      <c r="C17011" s="669" t="s">
        <v>789</v>
      </c>
      <c r="D17011" s="910" t="s">
        <v>11300</v>
      </c>
      <c r="E17011" s="584">
        <v>2300</v>
      </c>
      <c r="F17011" s="57"/>
      <c r="G17011" s="125">
        <f t="shared" si="271"/>
        <v>-2300</v>
      </c>
      <c r="H17011" s="704" t="s">
        <v>11232</v>
      </c>
    </row>
    <row r="17012" spans="1:8" ht="15" x14ac:dyDescent="0.2">
      <c r="A17012" s="733">
        <v>45209</v>
      </c>
      <c r="B17012" s="40" t="s">
        <v>10573</v>
      </c>
      <c r="C17012" s="669" t="s">
        <v>789</v>
      </c>
      <c r="D17012" s="910" t="s">
        <v>11300</v>
      </c>
      <c r="E17012" s="584">
        <v>2300</v>
      </c>
      <c r="F17012" s="57"/>
      <c r="G17012" s="125">
        <f t="shared" si="271"/>
        <v>-2300</v>
      </c>
      <c r="H17012" s="704" t="s">
        <v>11232</v>
      </c>
    </row>
    <row r="17013" spans="1:8" ht="15" x14ac:dyDescent="0.2">
      <c r="A17013" s="733">
        <v>45209</v>
      </c>
      <c r="B17013" s="40" t="s">
        <v>11081</v>
      </c>
      <c r="C17013" s="669" t="s">
        <v>789</v>
      </c>
      <c r="D17013" s="910" t="s">
        <v>11300</v>
      </c>
      <c r="E17013" s="584">
        <v>2300</v>
      </c>
      <c r="F17013" s="57"/>
      <c r="G17013" s="125">
        <f t="shared" si="271"/>
        <v>-2300</v>
      </c>
      <c r="H17013" s="704" t="s">
        <v>11232</v>
      </c>
    </row>
    <row r="17014" spans="1:8" ht="15" x14ac:dyDescent="0.2">
      <c r="A17014" s="733">
        <v>45209</v>
      </c>
      <c r="B17014" s="40" t="s">
        <v>11259</v>
      </c>
      <c r="C17014" s="669" t="s">
        <v>789</v>
      </c>
      <c r="D17014" s="910" t="s">
        <v>11300</v>
      </c>
      <c r="E17014" s="584">
        <v>2300</v>
      </c>
      <c r="F17014" s="57"/>
      <c r="G17014" s="125">
        <f t="shared" si="271"/>
        <v>-2300</v>
      </c>
      <c r="H17014" s="704" t="s">
        <v>11232</v>
      </c>
    </row>
    <row r="17015" spans="1:8" ht="15" x14ac:dyDescent="0.2">
      <c r="A17015" s="733">
        <v>45209</v>
      </c>
      <c r="B17015" s="40" t="s">
        <v>11077</v>
      </c>
      <c r="C17015" s="669" t="s">
        <v>789</v>
      </c>
      <c r="D17015" s="910" t="s">
        <v>11300</v>
      </c>
      <c r="E17015" s="584">
        <v>2300</v>
      </c>
      <c r="F17015" s="57"/>
      <c r="G17015" s="125">
        <f t="shared" si="271"/>
        <v>-2300</v>
      </c>
      <c r="H17015" s="704" t="s">
        <v>11232</v>
      </c>
    </row>
    <row r="17016" spans="1:8" ht="15" x14ac:dyDescent="0.2">
      <c r="A17016" s="733">
        <v>45209</v>
      </c>
      <c r="B17016" s="40" t="s">
        <v>11259</v>
      </c>
      <c r="C17016" s="62" t="s">
        <v>10855</v>
      </c>
      <c r="D17016" s="789" t="s">
        <v>11301</v>
      </c>
      <c r="E17016" s="57">
        <v>460000</v>
      </c>
      <c r="F17016" s="57"/>
      <c r="G17016" s="125">
        <f t="shared" si="271"/>
        <v>-460000</v>
      </c>
      <c r="H17016" s="704" t="s">
        <v>11232</v>
      </c>
    </row>
    <row r="17017" spans="1:8" ht="15" x14ac:dyDescent="0.2">
      <c r="A17017" s="733">
        <v>45209</v>
      </c>
      <c r="B17017" s="40" t="s">
        <v>10573</v>
      </c>
      <c r="C17017" s="62" t="s">
        <v>285</v>
      </c>
      <c r="D17017" s="789" t="s">
        <v>9892</v>
      </c>
      <c r="E17017" s="57">
        <v>1100</v>
      </c>
      <c r="F17017" s="57"/>
      <c r="G17017" s="125">
        <f t="shared" si="271"/>
        <v>-1100</v>
      </c>
      <c r="H17017" s="704" t="s">
        <v>11232</v>
      </c>
    </row>
    <row r="17018" spans="1:8" ht="15" x14ac:dyDescent="0.2">
      <c r="A17018" s="733">
        <v>45209</v>
      </c>
      <c r="B17018" s="40" t="s">
        <v>10229</v>
      </c>
      <c r="C17018" s="62" t="s">
        <v>10442</v>
      </c>
      <c r="D17018" s="789" t="s">
        <v>11304</v>
      </c>
      <c r="E17018" s="57">
        <v>1000000</v>
      </c>
      <c r="F17018" s="57"/>
      <c r="G17018" s="125">
        <f t="shared" si="271"/>
        <v>-1000000</v>
      </c>
      <c r="H17018" s="704" t="s">
        <v>11232</v>
      </c>
    </row>
    <row r="17019" spans="1:8" ht="15" x14ac:dyDescent="0.2">
      <c r="A17019" s="733">
        <v>45209</v>
      </c>
      <c r="B17019" s="40" t="s">
        <v>11295</v>
      </c>
      <c r="C17019" s="62" t="s">
        <v>10981</v>
      </c>
      <c r="D17019" s="789" t="s">
        <v>10202</v>
      </c>
      <c r="E17019" s="57">
        <v>11715</v>
      </c>
      <c r="F17019" s="57"/>
      <c r="G17019" s="125">
        <f t="shared" si="271"/>
        <v>-11715</v>
      </c>
      <c r="H17019" s="704" t="s">
        <v>11232</v>
      </c>
    </row>
    <row r="17020" spans="1:8" ht="15" x14ac:dyDescent="0.2">
      <c r="A17020" s="733">
        <v>45209</v>
      </c>
      <c r="B17020" s="40" t="s">
        <v>2932</v>
      </c>
      <c r="C17020" s="62" t="s">
        <v>10981</v>
      </c>
      <c r="D17020" s="789" t="s">
        <v>6485</v>
      </c>
      <c r="E17020" s="57">
        <v>10915</v>
      </c>
      <c r="F17020" s="57"/>
      <c r="G17020" s="125">
        <f t="shared" si="271"/>
        <v>-10915</v>
      </c>
      <c r="H17020" s="704" t="s">
        <v>11232</v>
      </c>
    </row>
    <row r="17021" spans="1:8" ht="15" x14ac:dyDescent="0.2">
      <c r="A17021" s="733">
        <v>45210</v>
      </c>
      <c r="B17021" s="40" t="s">
        <v>37</v>
      </c>
      <c r="C17021" s="669" t="s">
        <v>10981</v>
      </c>
      <c r="D17021" s="910" t="s">
        <v>11305</v>
      </c>
      <c r="E17021" s="584">
        <v>5000</v>
      </c>
      <c r="F17021" s="57"/>
      <c r="G17021" s="125">
        <f t="shared" si="271"/>
        <v>-5000</v>
      </c>
      <c r="H17021" s="704" t="s">
        <v>11232</v>
      </c>
    </row>
    <row r="17022" spans="1:8" ht="15" x14ac:dyDescent="0.2">
      <c r="A17022" s="733">
        <v>45210</v>
      </c>
      <c r="B17022" s="40" t="s">
        <v>10995</v>
      </c>
      <c r="C17022" s="669" t="s">
        <v>10981</v>
      </c>
      <c r="D17022" s="910" t="s">
        <v>11305</v>
      </c>
      <c r="E17022" s="584">
        <v>7000</v>
      </c>
      <c r="F17022" s="57"/>
      <c r="G17022" s="125">
        <f t="shared" si="271"/>
        <v>-7000</v>
      </c>
      <c r="H17022" s="704" t="s">
        <v>11232</v>
      </c>
    </row>
    <row r="17023" spans="1:8" ht="15" x14ac:dyDescent="0.2">
      <c r="A17023" s="733">
        <v>45210</v>
      </c>
      <c r="B17023" s="40" t="s">
        <v>10141</v>
      </c>
      <c r="C17023" s="669" t="s">
        <v>10981</v>
      </c>
      <c r="D17023" s="910"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0" t="s">
        <v>11305</v>
      </c>
      <c r="E17024" s="584">
        <v>7000</v>
      </c>
      <c r="F17024" s="57"/>
      <c r="G17024" s="125">
        <f t="shared" si="272"/>
        <v>-7000</v>
      </c>
      <c r="H17024" s="704" t="s">
        <v>11232</v>
      </c>
    </row>
    <row r="17025" spans="1:8" ht="15" x14ac:dyDescent="0.2">
      <c r="A17025" s="733">
        <v>45210</v>
      </c>
      <c r="B17025" s="40" t="s">
        <v>9829</v>
      </c>
      <c r="C17025" s="669" t="s">
        <v>10981</v>
      </c>
      <c r="D17025" s="910" t="s">
        <v>11305</v>
      </c>
      <c r="E17025" s="584">
        <v>7000</v>
      </c>
      <c r="F17025" s="57"/>
      <c r="G17025" s="125">
        <f t="shared" si="272"/>
        <v>-7000</v>
      </c>
      <c r="H17025" s="704" t="s">
        <v>11232</v>
      </c>
    </row>
    <row r="17026" spans="1:8" ht="15" x14ac:dyDescent="0.2">
      <c r="A17026" s="733">
        <v>45210</v>
      </c>
      <c r="B17026" s="40" t="s">
        <v>9983</v>
      </c>
      <c r="C17026" s="669" t="s">
        <v>10981</v>
      </c>
      <c r="D17026" s="910" t="s">
        <v>11305</v>
      </c>
      <c r="E17026" s="584">
        <v>7000</v>
      </c>
      <c r="F17026" s="57"/>
      <c r="G17026" s="125">
        <f t="shared" si="272"/>
        <v>-7000</v>
      </c>
      <c r="H17026" s="704" t="s">
        <v>11232</v>
      </c>
    </row>
    <row r="17027" spans="1:8" ht="15" x14ac:dyDescent="0.2">
      <c r="A17027" s="733">
        <v>45210</v>
      </c>
      <c r="B17027" s="40" t="s">
        <v>8873</v>
      </c>
      <c r="C17027" s="669" t="s">
        <v>10981</v>
      </c>
      <c r="D17027" s="910" t="s">
        <v>11305</v>
      </c>
      <c r="E17027" s="584">
        <v>5000</v>
      </c>
      <c r="F17027" s="57"/>
      <c r="G17027" s="125">
        <f t="shared" si="272"/>
        <v>-5000</v>
      </c>
      <c r="H17027" s="704" t="s">
        <v>11232</v>
      </c>
    </row>
    <row r="17028" spans="1:8" ht="15" x14ac:dyDescent="0.2">
      <c r="A17028" s="733">
        <v>45210</v>
      </c>
      <c r="B17028" s="40" t="s">
        <v>9406</v>
      </c>
      <c r="C17028" s="669" t="s">
        <v>10981</v>
      </c>
      <c r="D17028" s="910" t="s">
        <v>11305</v>
      </c>
      <c r="E17028" s="584">
        <v>16000</v>
      </c>
      <c r="F17028" s="57"/>
      <c r="G17028" s="125">
        <f t="shared" si="272"/>
        <v>-16000</v>
      </c>
      <c r="H17028" s="704" t="s">
        <v>11232</v>
      </c>
    </row>
    <row r="17029" spans="1:8" ht="15" x14ac:dyDescent="0.2">
      <c r="A17029" s="733">
        <v>45210</v>
      </c>
      <c r="B17029" s="40" t="s">
        <v>10898</v>
      </c>
      <c r="C17029" s="62" t="s">
        <v>7221</v>
      </c>
      <c r="D17029" s="789" t="s">
        <v>11304</v>
      </c>
      <c r="E17029" s="57">
        <v>300000</v>
      </c>
      <c r="F17029" s="57"/>
      <c r="G17029" s="125">
        <f t="shared" si="272"/>
        <v>-300000</v>
      </c>
      <c r="H17029" s="704" t="s">
        <v>11232</v>
      </c>
    </row>
    <row r="17030" spans="1:8" ht="15" x14ac:dyDescent="0.2">
      <c r="A17030" s="733">
        <v>45210</v>
      </c>
      <c r="B17030" s="40" t="s">
        <v>10376</v>
      </c>
      <c r="C17030" s="62" t="s">
        <v>10981</v>
      </c>
      <c r="D17030" s="789" t="s">
        <v>11306</v>
      </c>
      <c r="E17030" s="57">
        <v>29000</v>
      </c>
      <c r="F17030" s="57"/>
      <c r="G17030" s="125">
        <f t="shared" si="272"/>
        <v>-29000</v>
      </c>
      <c r="H17030" s="704" t="s">
        <v>11232</v>
      </c>
    </row>
    <row r="17031" spans="1:8" ht="15" x14ac:dyDescent="0.2">
      <c r="A17031" s="733">
        <v>45210</v>
      </c>
      <c r="B17031" s="40" t="s">
        <v>10898</v>
      </c>
      <c r="C17031" s="62" t="s">
        <v>10981</v>
      </c>
      <c r="D17031" s="789" t="s">
        <v>11307</v>
      </c>
      <c r="E17031" s="57">
        <v>4860</v>
      </c>
      <c r="F17031" s="57"/>
      <c r="G17031" s="125">
        <f t="shared" si="272"/>
        <v>-4860</v>
      </c>
      <c r="H17031" s="704" t="s">
        <v>11232</v>
      </c>
    </row>
    <row r="17032" spans="1:8" ht="15" x14ac:dyDescent="0.2">
      <c r="A17032" s="733">
        <v>45210</v>
      </c>
      <c r="B17032" s="40" t="s">
        <v>10898</v>
      </c>
      <c r="C17032" s="62" t="s">
        <v>10981</v>
      </c>
      <c r="D17032" s="789" t="s">
        <v>2271</v>
      </c>
      <c r="E17032" s="57">
        <v>27241</v>
      </c>
      <c r="F17032" s="57"/>
      <c r="G17032" s="125">
        <f t="shared" si="272"/>
        <v>-27241</v>
      </c>
      <c r="H17032" s="704" t="s">
        <v>11232</v>
      </c>
    </row>
    <row r="17033" spans="1:8" ht="15" x14ac:dyDescent="0.2">
      <c r="A17033" s="733">
        <v>45210</v>
      </c>
      <c r="B17033" s="40" t="s">
        <v>10898</v>
      </c>
      <c r="C17033" s="62" t="s">
        <v>5740</v>
      </c>
      <c r="D17033" s="789" t="s">
        <v>369</v>
      </c>
      <c r="E17033" s="57">
        <v>1000</v>
      </c>
      <c r="F17033" s="57"/>
      <c r="G17033" s="125">
        <f t="shared" si="272"/>
        <v>-1000</v>
      </c>
      <c r="H17033" s="704" t="s">
        <v>11232</v>
      </c>
    </row>
    <row r="17034" spans="1:8" ht="15" x14ac:dyDescent="0.2">
      <c r="A17034" s="733">
        <v>45210</v>
      </c>
      <c r="B17034" s="40" t="s">
        <v>10229</v>
      </c>
      <c r="C17034" s="62" t="s">
        <v>5740</v>
      </c>
      <c r="D17034" s="789" t="s">
        <v>369</v>
      </c>
      <c r="E17034" s="57">
        <v>900</v>
      </c>
      <c r="F17034" s="57"/>
      <c r="G17034" s="125">
        <f t="shared" si="272"/>
        <v>-900</v>
      </c>
      <c r="H17034" s="704" t="s">
        <v>11232</v>
      </c>
    </row>
    <row r="17035" spans="1:8" ht="15" x14ac:dyDescent="0.2">
      <c r="A17035" s="733">
        <v>45210</v>
      </c>
      <c r="B17035" s="40" t="s">
        <v>103</v>
      </c>
      <c r="C17035" s="62" t="s">
        <v>103</v>
      </c>
      <c r="D17035" s="789" t="s">
        <v>10208</v>
      </c>
      <c r="E17035" s="57">
        <v>3500</v>
      </c>
      <c r="F17035" s="57"/>
      <c r="G17035" s="125">
        <f t="shared" si="272"/>
        <v>-3500</v>
      </c>
      <c r="H17035" s="704" t="s">
        <v>11232</v>
      </c>
    </row>
    <row r="17036" spans="1:8" ht="15" x14ac:dyDescent="0.2">
      <c r="A17036" s="733">
        <v>45210</v>
      </c>
      <c r="B17036" s="40" t="s">
        <v>10468</v>
      </c>
      <c r="C17036" s="62" t="s">
        <v>10981</v>
      </c>
      <c r="D17036" s="789" t="s">
        <v>11308</v>
      </c>
      <c r="E17036" s="57">
        <v>2000</v>
      </c>
      <c r="F17036" s="57"/>
      <c r="G17036" s="125">
        <f t="shared" si="272"/>
        <v>-2000</v>
      </c>
      <c r="H17036" s="704" t="s">
        <v>11232</v>
      </c>
    </row>
    <row r="17037" spans="1:8" ht="15" x14ac:dyDescent="0.2">
      <c r="A17037" s="733">
        <v>45210</v>
      </c>
      <c r="B17037" s="40" t="s">
        <v>9983</v>
      </c>
      <c r="C17037" s="62" t="s">
        <v>10981</v>
      </c>
      <c r="D17037" s="789" t="s">
        <v>11319</v>
      </c>
      <c r="E17037" s="57">
        <v>14600</v>
      </c>
      <c r="F17037" s="57"/>
      <c r="G17037" s="125">
        <f t="shared" si="272"/>
        <v>-14600</v>
      </c>
      <c r="H17037" s="704" t="s">
        <v>11232</v>
      </c>
    </row>
    <row r="17038" spans="1:8" ht="15" x14ac:dyDescent="0.2">
      <c r="A17038" s="733">
        <v>45210</v>
      </c>
      <c r="B17038" s="40" t="s">
        <v>10229</v>
      </c>
      <c r="C17038" s="62" t="s">
        <v>5740</v>
      </c>
      <c r="D17038" s="789" t="s">
        <v>369</v>
      </c>
      <c r="E17038" s="57">
        <v>3000</v>
      </c>
      <c r="F17038" s="57"/>
      <c r="G17038" s="125">
        <f t="shared" si="272"/>
        <v>-3000</v>
      </c>
      <c r="H17038" s="704" t="s">
        <v>11232</v>
      </c>
    </row>
    <row r="17039" spans="1:8" ht="15" x14ac:dyDescent="0.2">
      <c r="A17039" s="733">
        <v>45210</v>
      </c>
      <c r="B17039" s="40" t="s">
        <v>11295</v>
      </c>
      <c r="C17039" s="62" t="s">
        <v>10981</v>
      </c>
      <c r="D17039" s="789" t="s">
        <v>11297</v>
      </c>
      <c r="E17039" s="57">
        <v>36250</v>
      </c>
      <c r="F17039" s="57"/>
      <c r="G17039" s="125">
        <f t="shared" si="272"/>
        <v>-36250</v>
      </c>
      <c r="H17039" s="704" t="s">
        <v>11232</v>
      </c>
    </row>
    <row r="17040" spans="1:8" ht="15" x14ac:dyDescent="0.2">
      <c r="A17040" s="733">
        <v>45210</v>
      </c>
      <c r="B17040" s="40" t="s">
        <v>9353</v>
      </c>
      <c r="C17040" s="62" t="s">
        <v>5740</v>
      </c>
      <c r="D17040" s="789" t="s">
        <v>369</v>
      </c>
      <c r="E17040" s="57">
        <v>795</v>
      </c>
      <c r="F17040" s="57"/>
      <c r="G17040" s="125">
        <f t="shared" si="272"/>
        <v>-795</v>
      </c>
      <c r="H17040" s="704" t="s">
        <v>11232</v>
      </c>
    </row>
    <row r="17041" spans="1:8" ht="15" x14ac:dyDescent="0.2">
      <c r="A17041" s="733">
        <v>45210</v>
      </c>
      <c r="B17041" s="40" t="s">
        <v>10898</v>
      </c>
      <c r="C17041" s="669" t="s">
        <v>10981</v>
      </c>
      <c r="D17041" s="910" t="s">
        <v>11321</v>
      </c>
      <c r="E17041" s="584">
        <v>184800</v>
      </c>
      <c r="F17041" s="57"/>
      <c r="G17041" s="125">
        <f t="shared" si="272"/>
        <v>-184800</v>
      </c>
      <c r="H17041" s="704" t="s">
        <v>11232</v>
      </c>
    </row>
    <row r="17042" spans="1:8" ht="15" x14ac:dyDescent="0.2">
      <c r="A17042" s="733">
        <v>45210</v>
      </c>
      <c r="B17042" s="40" t="s">
        <v>10573</v>
      </c>
      <c r="C17042" s="669" t="s">
        <v>10981</v>
      </c>
      <c r="D17042" s="910" t="s">
        <v>11322</v>
      </c>
      <c r="E17042" s="584">
        <v>37200</v>
      </c>
      <c r="F17042" s="57"/>
      <c r="G17042" s="125">
        <f t="shared" si="272"/>
        <v>-37200</v>
      </c>
      <c r="H17042" s="704" t="s">
        <v>11232</v>
      </c>
    </row>
    <row r="17043" spans="1:8" ht="15" x14ac:dyDescent="0.2">
      <c r="A17043" s="733">
        <v>45210</v>
      </c>
      <c r="B17043" s="40" t="s">
        <v>9353</v>
      </c>
      <c r="C17043" s="62" t="s">
        <v>9457</v>
      </c>
      <c r="D17043" s="789" t="s">
        <v>11320</v>
      </c>
      <c r="E17043" s="57">
        <v>300000</v>
      </c>
      <c r="F17043" s="57"/>
      <c r="G17043" s="125">
        <f t="shared" si="272"/>
        <v>-300000</v>
      </c>
      <c r="H17043" s="704" t="s">
        <v>11232</v>
      </c>
    </row>
    <row r="17044" spans="1:8" ht="15" x14ac:dyDescent="0.2">
      <c r="A17044" s="733">
        <v>45210</v>
      </c>
      <c r="B17044" s="40" t="s">
        <v>10468</v>
      </c>
      <c r="C17044" s="669" t="s">
        <v>10170</v>
      </c>
      <c r="D17044" s="910" t="s">
        <v>11323</v>
      </c>
      <c r="E17044" s="584">
        <v>140800</v>
      </c>
      <c r="F17044" s="57"/>
      <c r="G17044" s="125">
        <f t="shared" si="272"/>
        <v>-140800</v>
      </c>
      <c r="H17044" s="704" t="s">
        <v>11232</v>
      </c>
    </row>
    <row r="17045" spans="1:8" ht="15" customHeight="1" x14ac:dyDescent="0.2">
      <c r="A17045" s="733">
        <v>45210</v>
      </c>
      <c r="B17045" s="40" t="s">
        <v>9983</v>
      </c>
      <c r="C17045" s="669" t="s">
        <v>10170</v>
      </c>
      <c r="D17045" s="910" t="s">
        <v>11323</v>
      </c>
      <c r="E17045" s="584">
        <v>64000</v>
      </c>
      <c r="F17045" s="57"/>
      <c r="G17045" s="125">
        <f t="shared" si="272"/>
        <v>-64000</v>
      </c>
      <c r="H17045" s="704" t="s">
        <v>11232</v>
      </c>
    </row>
    <row r="17046" spans="1:8" ht="15" x14ac:dyDescent="0.2">
      <c r="A17046" s="733">
        <v>45211</v>
      </c>
      <c r="B17046" s="40" t="s">
        <v>11295</v>
      </c>
      <c r="C17046" s="565" t="s">
        <v>1354</v>
      </c>
      <c r="D17046" s="1033" t="s">
        <v>11324</v>
      </c>
      <c r="E17046" s="629">
        <v>27500</v>
      </c>
      <c r="F17046" s="57"/>
      <c r="G17046" s="125">
        <f t="shared" si="272"/>
        <v>-27500</v>
      </c>
      <c r="H17046" s="704" t="s">
        <v>11232</v>
      </c>
    </row>
    <row r="17047" spans="1:8" ht="15" x14ac:dyDescent="0.2">
      <c r="A17047" s="733">
        <v>45211</v>
      </c>
      <c r="B17047" s="40" t="s">
        <v>10995</v>
      </c>
      <c r="C17047" s="565" t="s">
        <v>1354</v>
      </c>
      <c r="D17047" s="1033" t="s">
        <v>11324</v>
      </c>
      <c r="E17047" s="629">
        <f>7250+7000</f>
        <v>14250</v>
      </c>
      <c r="F17047" s="57"/>
      <c r="G17047" s="125">
        <f t="shared" si="272"/>
        <v>-14250</v>
      </c>
      <c r="H17047" s="704" t="s">
        <v>11232</v>
      </c>
    </row>
    <row r="17048" spans="1:8" ht="15" x14ac:dyDescent="0.2">
      <c r="A17048" s="733">
        <v>45211</v>
      </c>
      <c r="B17048" s="40" t="s">
        <v>10468</v>
      </c>
      <c r="C17048" s="565" t="s">
        <v>1354</v>
      </c>
      <c r="D17048" s="1033" t="s">
        <v>11324</v>
      </c>
      <c r="E17048" s="629">
        <v>6650</v>
      </c>
      <c r="F17048" s="57"/>
      <c r="G17048" s="125">
        <f t="shared" si="272"/>
        <v>-6650</v>
      </c>
      <c r="H17048" s="704" t="s">
        <v>11232</v>
      </c>
    </row>
    <row r="17049" spans="1:8" ht="15" x14ac:dyDescent="0.2">
      <c r="A17049" s="733">
        <v>45211</v>
      </c>
      <c r="B17049" s="40" t="s">
        <v>10468</v>
      </c>
      <c r="C17049" s="565" t="s">
        <v>1354</v>
      </c>
      <c r="D17049" s="1033"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89" t="s">
        <v>11325</v>
      </c>
      <c r="E17050" s="57">
        <v>4700</v>
      </c>
      <c r="F17050" s="57"/>
      <c r="G17050" s="125">
        <f t="shared" si="272"/>
        <v>-4700</v>
      </c>
      <c r="H17050" s="704" t="s">
        <v>11232</v>
      </c>
    </row>
    <row r="17051" spans="1:8" ht="15" x14ac:dyDescent="0.2">
      <c r="A17051" s="733">
        <v>45212</v>
      </c>
      <c r="B17051" s="40" t="s">
        <v>10229</v>
      </c>
      <c r="C17051" s="62" t="s">
        <v>5740</v>
      </c>
      <c r="D17051" s="789" t="s">
        <v>369</v>
      </c>
      <c r="E17051" s="57">
        <v>850</v>
      </c>
      <c r="F17051" s="57"/>
      <c r="G17051" s="125">
        <f t="shared" si="272"/>
        <v>-850</v>
      </c>
      <c r="H17051" s="704" t="s">
        <v>11232</v>
      </c>
    </row>
    <row r="17052" spans="1:8" ht="15" x14ac:dyDescent="0.2">
      <c r="A17052" s="733">
        <v>45212</v>
      </c>
      <c r="B17052" s="40" t="s">
        <v>10898</v>
      </c>
      <c r="C17052" s="62" t="s">
        <v>10981</v>
      </c>
      <c r="D17052" s="789" t="s">
        <v>11326</v>
      </c>
      <c r="E17052" s="57">
        <v>62671</v>
      </c>
      <c r="F17052" s="57"/>
      <c r="G17052" s="125">
        <f t="shared" si="272"/>
        <v>-62671</v>
      </c>
      <c r="H17052" s="704" t="s">
        <v>11232</v>
      </c>
    </row>
    <row r="17053" spans="1:8" ht="15" x14ac:dyDescent="0.2">
      <c r="A17053" s="733">
        <v>45212</v>
      </c>
      <c r="B17053" s="40" t="s">
        <v>10573</v>
      </c>
      <c r="C17053" s="62" t="s">
        <v>10981</v>
      </c>
      <c r="D17053" s="789" t="s">
        <v>11327</v>
      </c>
      <c r="E17053" s="57">
        <v>39600</v>
      </c>
      <c r="F17053" s="57"/>
      <c r="G17053" s="125">
        <f t="shared" si="272"/>
        <v>-39600</v>
      </c>
      <c r="H17053" s="704" t="s">
        <v>11232</v>
      </c>
    </row>
    <row r="17054" spans="1:8" ht="15" x14ac:dyDescent="0.2">
      <c r="A17054" s="733">
        <v>45212</v>
      </c>
      <c r="B17054" s="40" t="s">
        <v>11328</v>
      </c>
      <c r="C17054" s="62" t="s">
        <v>10981</v>
      </c>
      <c r="D17054" s="789" t="s">
        <v>11329</v>
      </c>
      <c r="E17054" s="57">
        <v>940</v>
      </c>
      <c r="F17054" s="57"/>
      <c r="G17054" s="125">
        <f t="shared" si="272"/>
        <v>-940</v>
      </c>
      <c r="H17054" s="704" t="s">
        <v>11232</v>
      </c>
    </row>
    <row r="17055" spans="1:8" ht="15" x14ac:dyDescent="0.2">
      <c r="A17055" s="733">
        <v>45212</v>
      </c>
      <c r="B17055" s="40" t="s">
        <v>9353</v>
      </c>
      <c r="C17055" s="62" t="s">
        <v>10981</v>
      </c>
      <c r="D17055" s="789" t="s">
        <v>7374</v>
      </c>
      <c r="E17055" s="57">
        <v>7855</v>
      </c>
      <c r="F17055" s="57"/>
      <c r="G17055" s="125">
        <f t="shared" si="272"/>
        <v>-7855</v>
      </c>
      <c r="H17055" s="704" t="s">
        <v>11232</v>
      </c>
    </row>
    <row r="17056" spans="1:8" ht="15" x14ac:dyDescent="0.2">
      <c r="A17056" s="733">
        <v>45212</v>
      </c>
      <c r="B17056" s="40" t="s">
        <v>11328</v>
      </c>
      <c r="C17056" s="62" t="s">
        <v>10981</v>
      </c>
      <c r="D17056" s="789" t="s">
        <v>3095</v>
      </c>
      <c r="E17056" s="57">
        <v>8780</v>
      </c>
      <c r="F17056" s="57"/>
      <c r="G17056" s="125">
        <f t="shared" si="272"/>
        <v>-8780</v>
      </c>
      <c r="H17056" s="704" t="s">
        <v>11232</v>
      </c>
    </row>
    <row r="17057" spans="1:8" ht="15" x14ac:dyDescent="0.2">
      <c r="A17057" s="733">
        <v>45212</v>
      </c>
      <c r="B17057" s="40" t="s">
        <v>11328</v>
      </c>
      <c r="C17057" s="62" t="s">
        <v>11330</v>
      </c>
      <c r="D17057" s="789" t="s">
        <v>5138</v>
      </c>
      <c r="E17057" s="57">
        <v>400</v>
      </c>
      <c r="F17057" s="57"/>
      <c r="G17057" s="125">
        <f t="shared" si="272"/>
        <v>-400</v>
      </c>
      <c r="H17057" s="704" t="s">
        <v>11232</v>
      </c>
    </row>
    <row r="17058" spans="1:8" ht="15" x14ac:dyDescent="0.2">
      <c r="A17058" s="733">
        <v>45212</v>
      </c>
      <c r="B17058" s="40" t="s">
        <v>103</v>
      </c>
      <c r="C17058" s="62" t="s">
        <v>103</v>
      </c>
      <c r="D17058" s="789" t="s">
        <v>10208</v>
      </c>
      <c r="E17058" s="57">
        <v>3500</v>
      </c>
      <c r="F17058" s="57"/>
      <c r="G17058" s="125">
        <f t="shared" si="272"/>
        <v>-3500</v>
      </c>
      <c r="H17058" s="704" t="s">
        <v>11232</v>
      </c>
    </row>
    <row r="17059" spans="1:8" ht="15" x14ac:dyDescent="0.2">
      <c r="A17059" s="733">
        <v>45212</v>
      </c>
      <c r="B17059" s="40" t="s">
        <v>10995</v>
      </c>
      <c r="C17059" s="62" t="s">
        <v>391</v>
      </c>
      <c r="D17059" s="789" t="s">
        <v>11331</v>
      </c>
      <c r="E17059" s="57">
        <v>1000</v>
      </c>
      <c r="F17059" s="57"/>
      <c r="G17059" s="125">
        <f t="shared" si="272"/>
        <v>-1000</v>
      </c>
      <c r="H17059" s="704" t="s">
        <v>11232</v>
      </c>
    </row>
    <row r="17060" spans="1:8" ht="15" x14ac:dyDescent="0.2">
      <c r="A17060" s="733">
        <v>45212</v>
      </c>
      <c r="B17060" s="40" t="s">
        <v>10229</v>
      </c>
      <c r="C17060" s="62" t="s">
        <v>5740</v>
      </c>
      <c r="D17060" s="789" t="s">
        <v>369</v>
      </c>
      <c r="E17060" s="57">
        <v>900</v>
      </c>
      <c r="F17060" s="57"/>
      <c r="G17060" s="125">
        <f t="shared" si="272"/>
        <v>-900</v>
      </c>
      <c r="H17060" s="704" t="s">
        <v>11232</v>
      </c>
    </row>
    <row r="17061" spans="1:8" ht="15" x14ac:dyDescent="0.2">
      <c r="A17061" s="733">
        <v>45212</v>
      </c>
      <c r="B17061" s="40" t="s">
        <v>10229</v>
      </c>
      <c r="C17061" s="669" t="s">
        <v>10886</v>
      </c>
      <c r="D17061" s="910" t="s">
        <v>11332</v>
      </c>
      <c r="E17061" s="584">
        <v>36000</v>
      </c>
      <c r="F17061" s="57"/>
      <c r="G17061" s="125">
        <f t="shared" si="272"/>
        <v>-36000</v>
      </c>
      <c r="H17061" s="704" t="s">
        <v>11232</v>
      </c>
    </row>
    <row r="17062" spans="1:8" ht="15" x14ac:dyDescent="0.2">
      <c r="A17062" s="733">
        <v>45212</v>
      </c>
      <c r="B17062" s="40" t="s">
        <v>9353</v>
      </c>
      <c r="C17062" s="669" t="s">
        <v>10886</v>
      </c>
      <c r="D17062" s="910" t="s">
        <v>11332</v>
      </c>
      <c r="E17062" s="584">
        <v>52000</v>
      </c>
      <c r="F17062" s="57"/>
      <c r="G17062" s="125">
        <f t="shared" si="272"/>
        <v>-52000</v>
      </c>
      <c r="H17062" s="704" t="s">
        <v>11232</v>
      </c>
    </row>
    <row r="17063" spans="1:8" ht="15" x14ac:dyDescent="0.2">
      <c r="A17063" s="733">
        <v>45212</v>
      </c>
      <c r="B17063" s="40" t="s">
        <v>10898</v>
      </c>
      <c r="C17063" s="669" t="s">
        <v>10886</v>
      </c>
      <c r="D17063" s="910" t="s">
        <v>11332</v>
      </c>
      <c r="E17063" s="584">
        <v>383000</v>
      </c>
      <c r="F17063" s="57"/>
      <c r="G17063" s="125">
        <f t="shared" si="272"/>
        <v>-383000</v>
      </c>
      <c r="H17063" s="704" t="s">
        <v>11232</v>
      </c>
    </row>
    <row r="17064" spans="1:8" ht="15" x14ac:dyDescent="0.2">
      <c r="A17064" s="733">
        <v>45213</v>
      </c>
      <c r="B17064" s="40" t="s">
        <v>10898</v>
      </c>
      <c r="C17064" s="62" t="s">
        <v>5740</v>
      </c>
      <c r="D17064" s="789" t="s">
        <v>10334</v>
      </c>
      <c r="E17064" s="57">
        <v>280</v>
      </c>
      <c r="F17064" s="57"/>
      <c r="G17064" s="125">
        <f t="shared" si="272"/>
        <v>-280</v>
      </c>
      <c r="H17064" s="704" t="s">
        <v>11232</v>
      </c>
    </row>
    <row r="17065" spans="1:8" ht="15" x14ac:dyDescent="0.2">
      <c r="A17065" s="733">
        <v>45213</v>
      </c>
      <c r="B17065" s="40" t="s">
        <v>25</v>
      </c>
      <c r="C17065" s="62" t="s">
        <v>4064</v>
      </c>
      <c r="D17065" s="789" t="s">
        <v>11347</v>
      </c>
      <c r="E17065" s="57">
        <v>2350</v>
      </c>
      <c r="F17065" s="57"/>
      <c r="G17065" s="125">
        <f t="shared" si="272"/>
        <v>-2350</v>
      </c>
      <c r="H17065" s="704" t="s">
        <v>11232</v>
      </c>
    </row>
    <row r="17066" spans="1:8" ht="15" x14ac:dyDescent="0.2">
      <c r="A17066" s="733">
        <v>45213</v>
      </c>
      <c r="B17066" s="40" t="s">
        <v>9983</v>
      </c>
      <c r="C17066" s="62" t="s">
        <v>5740</v>
      </c>
      <c r="D17066" s="789" t="s">
        <v>369</v>
      </c>
      <c r="E17066" s="57">
        <v>2200</v>
      </c>
      <c r="F17066" s="57"/>
      <c r="G17066" s="125">
        <f t="shared" si="272"/>
        <v>-2200</v>
      </c>
      <c r="H17066" s="704" t="s">
        <v>11232</v>
      </c>
    </row>
    <row r="17067" spans="1:8" ht="15" x14ac:dyDescent="0.2">
      <c r="A17067" s="733">
        <v>45213</v>
      </c>
      <c r="B17067" s="40" t="s">
        <v>9353</v>
      </c>
      <c r="C17067" s="62" t="s">
        <v>14</v>
      </c>
      <c r="D17067" s="789" t="s">
        <v>11348</v>
      </c>
      <c r="E17067" s="57">
        <v>3000</v>
      </c>
      <c r="F17067" s="57"/>
      <c r="G17067" s="125">
        <f t="shared" si="272"/>
        <v>-3000</v>
      </c>
      <c r="H17067" s="704" t="s">
        <v>11232</v>
      </c>
    </row>
    <row r="17068" spans="1:8" ht="15" x14ac:dyDescent="0.2">
      <c r="A17068" s="733">
        <v>45213</v>
      </c>
      <c r="B17068" s="40" t="s">
        <v>11123</v>
      </c>
      <c r="C17068" s="62" t="s">
        <v>10765</v>
      </c>
      <c r="D17068" s="789" t="s">
        <v>11349</v>
      </c>
      <c r="E17068" s="57">
        <v>700000</v>
      </c>
      <c r="F17068" s="57"/>
      <c r="G17068" s="125">
        <f t="shared" si="272"/>
        <v>-700000</v>
      </c>
      <c r="H17068" s="704" t="s">
        <v>11232</v>
      </c>
    </row>
    <row r="17069" spans="1:8" ht="15" x14ac:dyDescent="0.2">
      <c r="A17069" s="733">
        <v>45213</v>
      </c>
      <c r="B17069" s="40" t="s">
        <v>10995</v>
      </c>
      <c r="C17069" s="62" t="s">
        <v>11206</v>
      </c>
      <c r="D17069" s="789" t="s">
        <v>11350</v>
      </c>
      <c r="E17069" s="57">
        <v>65000</v>
      </c>
      <c r="F17069" s="57"/>
      <c r="G17069" s="125">
        <f t="shared" si="272"/>
        <v>-65000</v>
      </c>
      <c r="H17069" s="704" t="s">
        <v>11232</v>
      </c>
    </row>
    <row r="17070" spans="1:8" ht="15" x14ac:dyDescent="0.2">
      <c r="A17070" s="733">
        <v>45213</v>
      </c>
      <c r="B17070" s="40" t="s">
        <v>10229</v>
      </c>
      <c r="C17070" s="62" t="s">
        <v>10981</v>
      </c>
      <c r="D17070" s="789" t="s">
        <v>11351</v>
      </c>
      <c r="E17070" s="57">
        <v>30900</v>
      </c>
      <c r="F17070" s="57"/>
      <c r="G17070" s="125">
        <f t="shared" si="272"/>
        <v>-30900</v>
      </c>
      <c r="H17070" s="704" t="s">
        <v>11232</v>
      </c>
    </row>
    <row r="17071" spans="1:8" ht="15" x14ac:dyDescent="0.2">
      <c r="A17071" s="733">
        <v>45213</v>
      </c>
      <c r="B17071" s="40" t="s">
        <v>9983</v>
      </c>
      <c r="C17071" s="62" t="s">
        <v>10233</v>
      </c>
      <c r="D17071" s="789" t="s">
        <v>11352</v>
      </c>
      <c r="E17071" s="57">
        <v>110300</v>
      </c>
      <c r="F17071" s="57"/>
      <c r="G17071" s="125">
        <f t="shared" si="272"/>
        <v>-110300</v>
      </c>
      <c r="H17071" s="704" t="s">
        <v>11232</v>
      </c>
    </row>
    <row r="17072" spans="1:8" ht="15" x14ac:dyDescent="0.2">
      <c r="A17072" s="733">
        <v>45214</v>
      </c>
      <c r="B17072" s="40" t="s">
        <v>25</v>
      </c>
      <c r="C17072" s="62" t="s">
        <v>8148</v>
      </c>
      <c r="D17072" s="789" t="s">
        <v>6342</v>
      </c>
      <c r="E17072" s="57">
        <v>8700</v>
      </c>
      <c r="F17072" s="57"/>
      <c r="G17072" s="125">
        <f t="shared" si="272"/>
        <v>-8700</v>
      </c>
      <c r="H17072" s="704" t="s">
        <v>11232</v>
      </c>
    </row>
    <row r="17073" spans="1:8" ht="15" x14ac:dyDescent="0.2">
      <c r="A17073" s="733">
        <v>45214</v>
      </c>
      <c r="B17073" s="40" t="s">
        <v>103</v>
      </c>
      <c r="C17073" s="62" t="s">
        <v>8148</v>
      </c>
      <c r="D17073" s="789" t="s">
        <v>6342</v>
      </c>
      <c r="E17073" s="57">
        <v>2100</v>
      </c>
      <c r="F17073" s="57"/>
      <c r="G17073" s="125">
        <f t="shared" si="272"/>
        <v>-2100</v>
      </c>
      <c r="H17073" s="704" t="s">
        <v>11232</v>
      </c>
    </row>
    <row r="17074" spans="1:8" ht="15" x14ac:dyDescent="0.2">
      <c r="A17074" s="733">
        <v>45214</v>
      </c>
      <c r="B17074" s="40" t="s">
        <v>9983</v>
      </c>
      <c r="C17074" s="62" t="s">
        <v>10981</v>
      </c>
      <c r="D17074" s="789" t="s">
        <v>11354</v>
      </c>
      <c r="E17074" s="57">
        <v>161000</v>
      </c>
      <c r="F17074" s="57"/>
      <c r="G17074" s="125">
        <f t="shared" si="272"/>
        <v>-161000</v>
      </c>
      <c r="H17074" s="704" t="s">
        <v>11232</v>
      </c>
    </row>
    <row r="17075" spans="1:8" ht="15" x14ac:dyDescent="0.2">
      <c r="A17075" s="733">
        <v>45214</v>
      </c>
      <c r="B17075" s="40" t="s">
        <v>103</v>
      </c>
      <c r="C17075" s="62" t="s">
        <v>5740</v>
      </c>
      <c r="D17075" s="789" t="s">
        <v>11355</v>
      </c>
      <c r="E17075" s="57">
        <v>250</v>
      </c>
      <c r="F17075" s="57"/>
      <c r="G17075" s="125">
        <f t="shared" si="272"/>
        <v>-250</v>
      </c>
      <c r="H17075" s="704" t="s">
        <v>11232</v>
      </c>
    </row>
    <row r="17076" spans="1:8" ht="15" x14ac:dyDescent="0.2">
      <c r="A17076" s="733">
        <v>45214</v>
      </c>
      <c r="B17076" s="40" t="s">
        <v>103</v>
      </c>
      <c r="C17076" s="62" t="s">
        <v>103</v>
      </c>
      <c r="D17076" s="789" t="s">
        <v>10208</v>
      </c>
      <c r="E17076" s="57">
        <v>3000</v>
      </c>
      <c r="F17076" s="57"/>
      <c r="G17076" s="125">
        <f t="shared" si="272"/>
        <v>-3000</v>
      </c>
      <c r="H17076" s="704" t="s">
        <v>11232</v>
      </c>
    </row>
    <row r="17077" spans="1:8" ht="15" x14ac:dyDescent="0.2">
      <c r="A17077" s="733">
        <v>45214</v>
      </c>
      <c r="B17077" s="40" t="s">
        <v>10468</v>
      </c>
      <c r="C17077" s="62" t="s">
        <v>10981</v>
      </c>
      <c r="D17077" s="789" t="s">
        <v>11363</v>
      </c>
      <c r="E17077" s="57">
        <v>1600</v>
      </c>
      <c r="F17077" s="57"/>
      <c r="G17077" s="125">
        <f t="shared" si="272"/>
        <v>-1600</v>
      </c>
      <c r="H17077" s="704" t="s">
        <v>11232</v>
      </c>
    </row>
    <row r="17078" spans="1:8" ht="15" x14ac:dyDescent="0.2">
      <c r="A17078" s="733">
        <v>45214</v>
      </c>
      <c r="B17078" s="40" t="s">
        <v>9983</v>
      </c>
      <c r="C17078" s="62" t="s">
        <v>6475</v>
      </c>
      <c r="D17078" s="789" t="s">
        <v>11296</v>
      </c>
      <c r="E17078" s="57">
        <v>10000</v>
      </c>
      <c r="F17078" s="57"/>
      <c r="G17078" s="125">
        <f t="shared" si="272"/>
        <v>-10000</v>
      </c>
      <c r="H17078" s="704" t="s">
        <v>11232</v>
      </c>
    </row>
    <row r="17079" spans="1:8" ht="15" x14ac:dyDescent="0.2">
      <c r="A17079" s="733">
        <v>45214</v>
      </c>
      <c r="B17079" s="40" t="s">
        <v>10229</v>
      </c>
      <c r="C17079" s="62" t="s">
        <v>5740</v>
      </c>
      <c r="D17079" s="789" t="s">
        <v>369</v>
      </c>
      <c r="E17079" s="57">
        <v>5000</v>
      </c>
      <c r="F17079" s="57"/>
      <c r="G17079" s="125">
        <f t="shared" si="272"/>
        <v>-5000</v>
      </c>
      <c r="H17079" s="704" t="s">
        <v>11232</v>
      </c>
    </row>
    <row r="17080" spans="1:8" ht="15" x14ac:dyDescent="0.2">
      <c r="A17080" s="733">
        <v>45214</v>
      </c>
      <c r="B17080" s="40" t="s">
        <v>9983</v>
      </c>
      <c r="C17080" s="62" t="s">
        <v>6475</v>
      </c>
      <c r="D17080" s="789" t="s">
        <v>11364</v>
      </c>
      <c r="E17080" s="57">
        <v>15000</v>
      </c>
      <c r="F17080" s="57"/>
      <c r="G17080" s="125">
        <f t="shared" si="272"/>
        <v>-15000</v>
      </c>
      <c r="H17080" s="704" t="s">
        <v>11232</v>
      </c>
    </row>
    <row r="17081" spans="1:8" ht="15" x14ac:dyDescent="0.2">
      <c r="A17081" s="733">
        <v>45214</v>
      </c>
      <c r="B17081" s="40" t="s">
        <v>9983</v>
      </c>
      <c r="C17081" s="62" t="s">
        <v>6475</v>
      </c>
      <c r="D17081" s="789" t="s">
        <v>11365</v>
      </c>
      <c r="E17081" s="57">
        <v>10000</v>
      </c>
      <c r="F17081" s="57"/>
      <c r="G17081" s="125">
        <f t="shared" si="272"/>
        <v>-10000</v>
      </c>
      <c r="H17081" s="704" t="s">
        <v>11232</v>
      </c>
    </row>
    <row r="17082" spans="1:8" ht="15" x14ac:dyDescent="0.2">
      <c r="A17082" s="733">
        <v>45215</v>
      </c>
      <c r="B17082" s="40" t="s">
        <v>10573</v>
      </c>
      <c r="C17082" s="62" t="s">
        <v>8089</v>
      </c>
      <c r="D17082" s="789" t="s">
        <v>11366</v>
      </c>
      <c r="E17082" s="57">
        <v>1000000</v>
      </c>
      <c r="F17082" s="57"/>
      <c r="G17082" s="125">
        <f t="shared" si="272"/>
        <v>-1000000</v>
      </c>
      <c r="H17082" s="704" t="s">
        <v>11232</v>
      </c>
    </row>
    <row r="17083" spans="1:8" ht="15" x14ac:dyDescent="0.2">
      <c r="A17083" s="733">
        <v>45216</v>
      </c>
      <c r="B17083" s="40" t="s">
        <v>10898</v>
      </c>
      <c r="C17083" s="62" t="s">
        <v>11087</v>
      </c>
      <c r="D17083" s="789" t="s">
        <v>11367</v>
      </c>
      <c r="E17083" s="57">
        <v>30000</v>
      </c>
      <c r="F17083" s="57"/>
      <c r="G17083" s="125">
        <f t="shared" si="272"/>
        <v>-30000</v>
      </c>
      <c r="H17083" s="704" t="s">
        <v>11232</v>
      </c>
    </row>
    <row r="17084" spans="1:8" ht="15" x14ac:dyDescent="0.2">
      <c r="A17084" s="733">
        <v>45216</v>
      </c>
      <c r="B17084" s="40" t="s">
        <v>10229</v>
      </c>
      <c r="C17084" s="62" t="s">
        <v>10981</v>
      </c>
      <c r="D17084" s="789" t="s">
        <v>11368</v>
      </c>
      <c r="E17084" s="57">
        <v>42200</v>
      </c>
      <c r="F17084" s="57"/>
      <c r="G17084" s="125">
        <f t="shared" si="272"/>
        <v>-42200</v>
      </c>
      <c r="H17084" s="704" t="s">
        <v>11232</v>
      </c>
    </row>
    <row r="17085" spans="1:8" ht="15" x14ac:dyDescent="0.2">
      <c r="A17085" s="733">
        <v>45216</v>
      </c>
      <c r="B17085" s="40" t="s">
        <v>10229</v>
      </c>
      <c r="C17085" s="62" t="s">
        <v>10981</v>
      </c>
      <c r="D17085" s="789" t="s">
        <v>11369</v>
      </c>
      <c r="E17085" s="57">
        <v>2400</v>
      </c>
      <c r="F17085" s="57"/>
      <c r="G17085" s="125">
        <f t="shared" si="272"/>
        <v>-2400</v>
      </c>
      <c r="H17085" s="704" t="s">
        <v>11232</v>
      </c>
    </row>
    <row r="17086" spans="1:8" ht="15" x14ac:dyDescent="0.2">
      <c r="A17086" s="733">
        <v>45216</v>
      </c>
      <c r="B17086" s="40" t="s">
        <v>10229</v>
      </c>
      <c r="C17086" s="62" t="s">
        <v>5740</v>
      </c>
      <c r="D17086" s="789" t="s">
        <v>369</v>
      </c>
      <c r="E17086" s="57">
        <v>500</v>
      </c>
      <c r="F17086" s="57"/>
      <c r="G17086" s="125">
        <f t="shared" si="272"/>
        <v>-500</v>
      </c>
      <c r="H17086" s="704" t="s">
        <v>11232</v>
      </c>
    </row>
    <row r="17087" spans="1:8" ht="15" x14ac:dyDescent="0.2">
      <c r="A17087" s="733">
        <v>45216</v>
      </c>
      <c r="B17087" s="40" t="s">
        <v>9983</v>
      </c>
      <c r="C17087" s="62" t="s">
        <v>5740</v>
      </c>
      <c r="D17087" s="789"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89" t="s">
        <v>369</v>
      </c>
      <c r="E17088" s="57">
        <v>1000</v>
      </c>
      <c r="F17088" s="57"/>
      <c r="G17088" s="125">
        <f t="shared" si="273"/>
        <v>-1000</v>
      </c>
      <c r="H17088" s="704" t="s">
        <v>11232</v>
      </c>
    </row>
    <row r="17089" spans="1:8" ht="15" x14ac:dyDescent="0.2">
      <c r="A17089" s="733">
        <v>45216</v>
      </c>
      <c r="B17089" s="40" t="s">
        <v>10573</v>
      </c>
      <c r="C17089" s="62" t="s">
        <v>5740</v>
      </c>
      <c r="D17089" s="789" t="s">
        <v>369</v>
      </c>
      <c r="E17089" s="57">
        <v>1000</v>
      </c>
      <c r="F17089" s="57"/>
      <c r="G17089" s="125">
        <f t="shared" si="273"/>
        <v>-1000</v>
      </c>
      <c r="H17089" s="704" t="s">
        <v>11232</v>
      </c>
    </row>
    <row r="17090" spans="1:8" ht="15" x14ac:dyDescent="0.2">
      <c r="A17090" s="733">
        <v>45216</v>
      </c>
      <c r="B17090" s="40" t="s">
        <v>10898</v>
      </c>
      <c r="C17090" s="62" t="s">
        <v>5740</v>
      </c>
      <c r="D17090" s="789" t="s">
        <v>369</v>
      </c>
      <c r="E17090" s="57">
        <v>300</v>
      </c>
      <c r="F17090" s="57"/>
      <c r="G17090" s="125">
        <f t="shared" si="273"/>
        <v>-300</v>
      </c>
      <c r="H17090" s="704" t="s">
        <v>11232</v>
      </c>
    </row>
    <row r="17091" spans="1:8" ht="15" x14ac:dyDescent="0.2">
      <c r="A17091" s="733">
        <v>45216</v>
      </c>
      <c r="B17091" s="40" t="s">
        <v>10229</v>
      </c>
      <c r="C17091" s="62" t="s">
        <v>10981</v>
      </c>
      <c r="D17091" s="789" t="s">
        <v>11370</v>
      </c>
      <c r="E17091" s="57">
        <v>1550</v>
      </c>
      <c r="F17091" s="57"/>
      <c r="G17091" s="125">
        <f t="shared" si="273"/>
        <v>-1550</v>
      </c>
      <c r="H17091" s="704" t="s">
        <v>11232</v>
      </c>
    </row>
    <row r="17092" spans="1:8" ht="15" x14ac:dyDescent="0.2">
      <c r="A17092" s="733">
        <v>45216</v>
      </c>
      <c r="B17092" s="40" t="s">
        <v>3945</v>
      </c>
      <c r="C17092" s="62" t="s">
        <v>285</v>
      </c>
      <c r="D17092" s="789" t="s">
        <v>11371</v>
      </c>
      <c r="E17092" s="57">
        <v>2000</v>
      </c>
      <c r="F17092" s="57"/>
      <c r="G17092" s="125">
        <f t="shared" si="273"/>
        <v>-2000</v>
      </c>
      <c r="H17092" s="704" t="s">
        <v>11232</v>
      </c>
    </row>
    <row r="17093" spans="1:8" ht="15" x14ac:dyDescent="0.2">
      <c r="A17093" s="733">
        <v>45216</v>
      </c>
      <c r="B17093" s="40" t="s">
        <v>3945</v>
      </c>
      <c r="C17093" s="62" t="s">
        <v>10981</v>
      </c>
      <c r="D17093" s="789" t="s">
        <v>11372</v>
      </c>
      <c r="E17093" s="57">
        <v>500</v>
      </c>
      <c r="F17093" s="57"/>
      <c r="G17093" s="125">
        <f t="shared" si="273"/>
        <v>-500</v>
      </c>
      <c r="H17093" s="704" t="s">
        <v>11232</v>
      </c>
    </row>
    <row r="17094" spans="1:8" ht="15" x14ac:dyDescent="0.2">
      <c r="A17094" s="733">
        <v>45216</v>
      </c>
      <c r="B17094" s="40" t="s">
        <v>3945</v>
      </c>
      <c r="C17094" s="62" t="s">
        <v>10981</v>
      </c>
      <c r="D17094" s="789" t="s">
        <v>11373</v>
      </c>
      <c r="E17094" s="57">
        <v>2000</v>
      </c>
      <c r="F17094" s="57"/>
      <c r="G17094" s="125">
        <f t="shared" si="273"/>
        <v>-2000</v>
      </c>
      <c r="H17094" s="704" t="s">
        <v>11232</v>
      </c>
    </row>
    <row r="17095" spans="1:8" ht="15" x14ac:dyDescent="0.2">
      <c r="A17095" s="733">
        <v>45216</v>
      </c>
      <c r="B17095" s="40" t="s">
        <v>9983</v>
      </c>
      <c r="C17095" s="62" t="s">
        <v>5740</v>
      </c>
      <c r="D17095" s="789" t="s">
        <v>369</v>
      </c>
      <c r="E17095" s="57">
        <v>400</v>
      </c>
      <c r="F17095" s="57"/>
      <c r="G17095" s="125">
        <f t="shared" si="273"/>
        <v>-400</v>
      </c>
      <c r="H17095" s="704" t="s">
        <v>11232</v>
      </c>
    </row>
    <row r="17096" spans="1:8" ht="15" x14ac:dyDescent="0.2">
      <c r="A17096" s="733">
        <v>45216</v>
      </c>
      <c r="B17096" s="40" t="s">
        <v>11433</v>
      </c>
      <c r="C17096" s="62" t="s">
        <v>11374</v>
      </c>
      <c r="D17096" s="789" t="s">
        <v>11375</v>
      </c>
      <c r="E17096" s="57">
        <v>150000</v>
      </c>
      <c r="F17096" s="57"/>
      <c r="G17096" s="125">
        <f t="shared" si="273"/>
        <v>-150000</v>
      </c>
      <c r="H17096" s="704" t="s">
        <v>11232</v>
      </c>
    </row>
    <row r="17097" spans="1:8" ht="15" x14ac:dyDescent="0.2">
      <c r="A17097" s="733">
        <v>45216</v>
      </c>
      <c r="B17097" s="40" t="s">
        <v>10148</v>
      </c>
      <c r="C17097" s="550" t="s">
        <v>8391</v>
      </c>
      <c r="D17097" s="902" t="s">
        <v>11387</v>
      </c>
      <c r="E17097" s="582">
        <v>75140</v>
      </c>
      <c r="F17097" s="57"/>
      <c r="G17097" s="125">
        <f t="shared" si="273"/>
        <v>-75140</v>
      </c>
      <c r="H17097" s="704" t="s">
        <v>11232</v>
      </c>
    </row>
    <row r="17098" spans="1:8" ht="15" x14ac:dyDescent="0.2">
      <c r="A17098" s="733">
        <v>45216</v>
      </c>
      <c r="B17098" s="40" t="s">
        <v>9353</v>
      </c>
      <c r="C17098" s="550" t="s">
        <v>8391</v>
      </c>
      <c r="D17098" s="902" t="s">
        <v>11387</v>
      </c>
      <c r="E17098" s="582">
        <v>3763</v>
      </c>
      <c r="F17098" s="57"/>
      <c r="G17098" s="125">
        <f t="shared" si="273"/>
        <v>-3763</v>
      </c>
      <c r="H17098" s="704" t="s">
        <v>11232</v>
      </c>
    </row>
    <row r="17099" spans="1:8" ht="15" x14ac:dyDescent="0.2">
      <c r="A17099" s="733">
        <v>45216</v>
      </c>
      <c r="B17099" s="40" t="s">
        <v>10376</v>
      </c>
      <c r="C17099" s="550" t="s">
        <v>8391</v>
      </c>
      <c r="D17099" s="902" t="s">
        <v>11387</v>
      </c>
      <c r="E17099" s="582">
        <v>17368</v>
      </c>
      <c r="F17099" s="57"/>
      <c r="G17099" s="125">
        <f t="shared" si="273"/>
        <v>-17368</v>
      </c>
      <c r="H17099" s="704" t="s">
        <v>11232</v>
      </c>
    </row>
    <row r="17100" spans="1:8" ht="15" x14ac:dyDescent="0.2">
      <c r="A17100" s="733">
        <v>45216</v>
      </c>
      <c r="B17100" s="40" t="s">
        <v>11063</v>
      </c>
      <c r="C17100" s="550" t="s">
        <v>8391</v>
      </c>
      <c r="D17100" s="902" t="s">
        <v>11387</v>
      </c>
      <c r="E17100" s="582">
        <v>194858</v>
      </c>
      <c r="F17100" s="57"/>
      <c r="G17100" s="125">
        <f t="shared" si="273"/>
        <v>-194858</v>
      </c>
      <c r="H17100" s="704" t="s">
        <v>11232</v>
      </c>
    </row>
    <row r="17101" spans="1:8" ht="15" x14ac:dyDescent="0.2">
      <c r="A17101" s="733">
        <v>45216</v>
      </c>
      <c r="B17101" s="40" t="s">
        <v>10229</v>
      </c>
      <c r="C17101" s="550" t="s">
        <v>8391</v>
      </c>
      <c r="D17101" s="902" t="s">
        <v>11387</v>
      </c>
      <c r="E17101" s="582">
        <v>650000</v>
      </c>
      <c r="F17101" s="57"/>
      <c r="G17101" s="125">
        <f t="shared" si="273"/>
        <v>-650000</v>
      </c>
      <c r="H17101" s="704" t="s">
        <v>11232</v>
      </c>
    </row>
    <row r="17102" spans="1:8" ht="15" x14ac:dyDescent="0.2">
      <c r="A17102" s="733">
        <v>45216</v>
      </c>
      <c r="B17102" s="40" t="s">
        <v>10899</v>
      </c>
      <c r="C17102" s="550" t="s">
        <v>8391</v>
      </c>
      <c r="D17102" s="902" t="s">
        <v>11387</v>
      </c>
      <c r="E17102" s="582">
        <v>308871</v>
      </c>
      <c r="F17102" s="57"/>
      <c r="G17102" s="125">
        <f t="shared" si="273"/>
        <v>-308871</v>
      </c>
      <c r="H17102" s="704" t="s">
        <v>11232</v>
      </c>
    </row>
    <row r="17103" spans="1:8" ht="15" x14ac:dyDescent="0.2">
      <c r="A17103" s="733">
        <v>45216</v>
      </c>
      <c r="B17103" s="40" t="s">
        <v>10573</v>
      </c>
      <c r="C17103" s="550" t="s">
        <v>8391</v>
      </c>
      <c r="D17103" s="902" t="s">
        <v>11387</v>
      </c>
      <c r="E17103" s="582">
        <v>250000</v>
      </c>
      <c r="F17103" s="57"/>
      <c r="G17103" s="125">
        <f t="shared" si="273"/>
        <v>-250000</v>
      </c>
      <c r="H17103" s="704" t="s">
        <v>11232</v>
      </c>
    </row>
    <row r="17104" spans="1:8" ht="15" x14ac:dyDescent="0.2">
      <c r="A17104" s="733">
        <v>45217</v>
      </c>
      <c r="B17104" s="40" t="s">
        <v>9406</v>
      </c>
      <c r="C17104" s="62" t="s">
        <v>11386</v>
      </c>
      <c r="D17104" s="789" t="s">
        <v>11376</v>
      </c>
      <c r="E17104" s="57">
        <v>250000</v>
      </c>
      <c r="F17104" s="57"/>
      <c r="G17104" s="125">
        <f t="shared" si="273"/>
        <v>-250000</v>
      </c>
      <c r="H17104" s="704" t="s">
        <v>11232</v>
      </c>
    </row>
    <row r="17105" spans="1:8" ht="15" x14ac:dyDescent="0.2">
      <c r="A17105" s="733">
        <v>45217</v>
      </c>
      <c r="B17105" s="40" t="s">
        <v>2932</v>
      </c>
      <c r="C17105" s="62" t="s">
        <v>1982</v>
      </c>
      <c r="D17105" s="789" t="s">
        <v>11377</v>
      </c>
      <c r="E17105" s="57">
        <v>150000</v>
      </c>
      <c r="F17105" s="57"/>
      <c r="G17105" s="125">
        <f t="shared" si="273"/>
        <v>-150000</v>
      </c>
      <c r="H17105" s="704" t="s">
        <v>11232</v>
      </c>
    </row>
    <row r="17106" spans="1:8" ht="15" x14ac:dyDescent="0.2">
      <c r="A17106" s="733">
        <v>45217</v>
      </c>
      <c r="B17106" s="40" t="s">
        <v>9983</v>
      </c>
      <c r="C17106" s="62" t="s">
        <v>10981</v>
      </c>
      <c r="D17106" s="789" t="s">
        <v>11378</v>
      </c>
      <c r="E17106" s="57">
        <v>80000</v>
      </c>
      <c r="F17106" s="57"/>
      <c r="G17106" s="125">
        <f t="shared" si="273"/>
        <v>-80000</v>
      </c>
      <c r="H17106" s="704" t="s">
        <v>11232</v>
      </c>
    </row>
    <row r="17107" spans="1:8" ht="15" x14ac:dyDescent="0.2">
      <c r="A17107" s="733">
        <v>45217</v>
      </c>
      <c r="B17107" s="40" t="s">
        <v>103</v>
      </c>
      <c r="C17107" s="62" t="s">
        <v>103</v>
      </c>
      <c r="D17107" s="789" t="s">
        <v>10208</v>
      </c>
      <c r="E17107" s="57">
        <v>3000</v>
      </c>
      <c r="F17107" s="57"/>
      <c r="G17107" s="125">
        <f t="shared" si="273"/>
        <v>-3000</v>
      </c>
      <c r="H17107" s="704" t="s">
        <v>11232</v>
      </c>
    </row>
    <row r="17108" spans="1:8" ht="15" x14ac:dyDescent="0.2">
      <c r="A17108" s="733">
        <v>45217</v>
      </c>
      <c r="B17108" s="40" t="s">
        <v>10229</v>
      </c>
      <c r="C17108" s="62" t="s">
        <v>285</v>
      </c>
      <c r="D17108" s="789" t="s">
        <v>8482</v>
      </c>
      <c r="E17108" s="57">
        <v>1400</v>
      </c>
      <c r="F17108" s="57"/>
      <c r="G17108" s="125">
        <f t="shared" si="273"/>
        <v>-1400</v>
      </c>
      <c r="H17108" s="704" t="s">
        <v>11232</v>
      </c>
    </row>
    <row r="17109" spans="1:8" ht="15" x14ac:dyDescent="0.2">
      <c r="A17109" s="733">
        <v>45217</v>
      </c>
      <c r="B17109" s="40" t="s">
        <v>10573</v>
      </c>
      <c r="C17109" s="62" t="s">
        <v>5740</v>
      </c>
      <c r="D17109" s="789" t="s">
        <v>11379</v>
      </c>
      <c r="E17109" s="57">
        <v>300</v>
      </c>
      <c r="F17109" s="57"/>
      <c r="G17109" s="125">
        <f t="shared" si="273"/>
        <v>-300</v>
      </c>
      <c r="H17109" s="704" t="s">
        <v>11232</v>
      </c>
    </row>
    <row r="17110" spans="1:8" ht="15" x14ac:dyDescent="0.2">
      <c r="A17110" s="733">
        <v>45217</v>
      </c>
      <c r="B17110" s="40" t="s">
        <v>9353</v>
      </c>
      <c r="C17110" s="62" t="s">
        <v>9457</v>
      </c>
      <c r="D17110" s="789" t="s">
        <v>11380</v>
      </c>
      <c r="E17110" s="57">
        <v>100000</v>
      </c>
      <c r="F17110" s="57"/>
      <c r="G17110" s="125">
        <f t="shared" si="273"/>
        <v>-100000</v>
      </c>
      <c r="H17110" s="704" t="s">
        <v>11232</v>
      </c>
    </row>
    <row r="17111" spans="1:8" ht="15" x14ac:dyDescent="0.2">
      <c r="A17111" s="733">
        <v>45217</v>
      </c>
      <c r="B17111" s="40" t="s">
        <v>10468</v>
      </c>
      <c r="C17111" s="62" t="s">
        <v>10981</v>
      </c>
      <c r="D17111" s="789" t="s">
        <v>11381</v>
      </c>
      <c r="E17111" s="57">
        <v>4500</v>
      </c>
      <c r="F17111" s="57"/>
      <c r="G17111" s="125">
        <f t="shared" si="273"/>
        <v>-4500</v>
      </c>
      <c r="H17111" s="704" t="s">
        <v>11232</v>
      </c>
    </row>
    <row r="17112" spans="1:8" ht="15" x14ac:dyDescent="0.2">
      <c r="A17112" s="733">
        <v>45217</v>
      </c>
      <c r="B17112" s="40" t="s">
        <v>9983</v>
      </c>
      <c r="C17112" s="62" t="s">
        <v>5740</v>
      </c>
      <c r="D17112" s="789" t="s">
        <v>369</v>
      </c>
      <c r="E17112" s="57">
        <v>1500</v>
      </c>
      <c r="F17112" s="57"/>
      <c r="G17112" s="125">
        <f t="shared" si="273"/>
        <v>-1500</v>
      </c>
      <c r="H17112" s="704" t="s">
        <v>11232</v>
      </c>
    </row>
    <row r="17113" spans="1:8" ht="15" x14ac:dyDescent="0.2">
      <c r="A17113" s="733">
        <v>45217</v>
      </c>
      <c r="B17113" s="40" t="s">
        <v>10229</v>
      </c>
      <c r="C17113" s="62" t="s">
        <v>6782</v>
      </c>
      <c r="D17113" s="789" t="s">
        <v>7151</v>
      </c>
      <c r="E17113" s="57">
        <v>250000</v>
      </c>
      <c r="F17113" s="57"/>
      <c r="G17113" s="125">
        <f t="shared" si="273"/>
        <v>-250000</v>
      </c>
      <c r="H17113" s="704" t="s">
        <v>11232</v>
      </c>
    </row>
    <row r="17114" spans="1:8" ht="15" x14ac:dyDescent="0.2">
      <c r="A17114" s="733">
        <v>45217</v>
      </c>
      <c r="B17114" s="40" t="s">
        <v>10229</v>
      </c>
      <c r="C17114" s="62" t="s">
        <v>5740</v>
      </c>
      <c r="D17114" s="789" t="s">
        <v>369</v>
      </c>
      <c r="E17114" s="57">
        <v>300</v>
      </c>
      <c r="F17114" s="57"/>
      <c r="G17114" s="125">
        <f t="shared" si="273"/>
        <v>-300</v>
      </c>
      <c r="H17114" s="704" t="s">
        <v>11232</v>
      </c>
    </row>
    <row r="17115" spans="1:8" ht="15" x14ac:dyDescent="0.2">
      <c r="A17115" s="733">
        <v>45217</v>
      </c>
      <c r="B17115" s="40" t="s">
        <v>11259</v>
      </c>
      <c r="C17115" s="62" t="s">
        <v>7995</v>
      </c>
      <c r="D17115" s="789" t="s">
        <v>11382</v>
      </c>
      <c r="E17115" s="57">
        <v>69120</v>
      </c>
      <c r="F17115" s="57"/>
      <c r="G17115" s="125">
        <f t="shared" si="273"/>
        <v>-69120</v>
      </c>
      <c r="H17115" s="704" t="s">
        <v>11232</v>
      </c>
    </row>
    <row r="17116" spans="1:8" ht="15" x14ac:dyDescent="0.2">
      <c r="A17116" s="733">
        <v>45217</v>
      </c>
      <c r="B17116" s="40" t="s">
        <v>11077</v>
      </c>
      <c r="C17116" s="62" t="s">
        <v>11405</v>
      </c>
      <c r="D17116" s="789" t="s">
        <v>11406</v>
      </c>
      <c r="E17116" s="57">
        <v>4200</v>
      </c>
      <c r="F17116" s="57"/>
      <c r="G17116" s="125">
        <f t="shared" si="273"/>
        <v>-4200</v>
      </c>
      <c r="H17116" s="704" t="s">
        <v>11232</v>
      </c>
    </row>
    <row r="17117" spans="1:8" ht="15" x14ac:dyDescent="0.2">
      <c r="A17117" s="733">
        <v>45217</v>
      </c>
      <c r="B17117" s="40" t="s">
        <v>11014</v>
      </c>
      <c r="C17117" s="62" t="s">
        <v>11405</v>
      </c>
      <c r="D17117" s="789" t="s">
        <v>11407</v>
      </c>
      <c r="E17117" s="57">
        <v>1000</v>
      </c>
      <c r="F17117" s="57"/>
      <c r="G17117" s="125">
        <f t="shared" si="273"/>
        <v>-1000</v>
      </c>
      <c r="H17117" s="704" t="s">
        <v>11232</v>
      </c>
    </row>
    <row r="17118" spans="1:8" ht="15" x14ac:dyDescent="0.2">
      <c r="A17118" s="733">
        <v>45217</v>
      </c>
      <c r="B17118" s="40" t="s">
        <v>10898</v>
      </c>
      <c r="C17118" s="62" t="s">
        <v>11405</v>
      </c>
      <c r="D17118" s="789" t="s">
        <v>11408</v>
      </c>
      <c r="E17118" s="57">
        <v>2900</v>
      </c>
      <c r="F17118" s="57"/>
      <c r="G17118" s="125">
        <f t="shared" si="273"/>
        <v>-2900</v>
      </c>
      <c r="H17118" s="704" t="s">
        <v>11232</v>
      </c>
    </row>
    <row r="17119" spans="1:8" ht="15" x14ac:dyDescent="0.2">
      <c r="A17119" s="733">
        <v>45217</v>
      </c>
      <c r="B17119" s="40" t="s">
        <v>10229</v>
      </c>
      <c r="C17119" s="62" t="s">
        <v>11405</v>
      </c>
      <c r="D17119" s="789" t="s">
        <v>11409</v>
      </c>
      <c r="E17119" s="57">
        <v>7500</v>
      </c>
      <c r="F17119" s="57"/>
      <c r="G17119" s="125">
        <f t="shared" si="273"/>
        <v>-7500</v>
      </c>
      <c r="H17119" s="704" t="s">
        <v>11232</v>
      </c>
    </row>
    <row r="17120" spans="1:8" ht="15" x14ac:dyDescent="0.2">
      <c r="A17120" s="733">
        <v>45217</v>
      </c>
      <c r="B17120" s="40" t="s">
        <v>10229</v>
      </c>
      <c r="C17120" s="62" t="s">
        <v>11405</v>
      </c>
      <c r="D17120" s="789" t="s">
        <v>11410</v>
      </c>
      <c r="E17120" s="57">
        <v>39300</v>
      </c>
      <c r="F17120" s="57"/>
      <c r="G17120" s="125">
        <f t="shared" si="273"/>
        <v>-39300</v>
      </c>
      <c r="H17120" s="704" t="s">
        <v>11232</v>
      </c>
    </row>
    <row r="17121" spans="1:8" ht="15" customHeight="1" x14ac:dyDescent="0.2">
      <c r="A17121" s="733">
        <v>45217</v>
      </c>
      <c r="B17121" s="40" t="s">
        <v>10229</v>
      </c>
      <c r="C17121" s="62" t="s">
        <v>5740</v>
      </c>
      <c r="D17121" s="789" t="s">
        <v>369</v>
      </c>
      <c r="E17121" s="57">
        <v>1000</v>
      </c>
      <c r="F17121" s="57"/>
      <c r="G17121" s="125">
        <f t="shared" si="273"/>
        <v>-1000</v>
      </c>
      <c r="H17121" s="704" t="s">
        <v>11232</v>
      </c>
    </row>
    <row r="17122" spans="1:8" ht="15" customHeight="1" x14ac:dyDescent="0.2">
      <c r="A17122" s="733">
        <v>45217</v>
      </c>
      <c r="B17122" s="40" t="s">
        <v>9406</v>
      </c>
      <c r="C17122" s="62" t="s">
        <v>5740</v>
      </c>
      <c r="D17122" s="789" t="s">
        <v>11411</v>
      </c>
      <c r="E17122" s="57">
        <v>250</v>
      </c>
      <c r="F17122" s="57"/>
      <c r="G17122" s="125">
        <f t="shared" si="273"/>
        <v>-250</v>
      </c>
      <c r="H17122" s="704" t="s">
        <v>11232</v>
      </c>
    </row>
    <row r="17123" spans="1:8" ht="15" customHeight="1" x14ac:dyDescent="0.2">
      <c r="A17123" s="733">
        <v>45217</v>
      </c>
      <c r="B17123" s="40" t="s">
        <v>10898</v>
      </c>
      <c r="C17123" s="62" t="s">
        <v>5740</v>
      </c>
      <c r="D17123" s="789" t="s">
        <v>369</v>
      </c>
      <c r="E17123" s="57">
        <v>3300</v>
      </c>
      <c r="F17123" s="57"/>
      <c r="G17123" s="125">
        <f t="shared" si="273"/>
        <v>-3300</v>
      </c>
      <c r="H17123" s="704" t="s">
        <v>11232</v>
      </c>
    </row>
    <row r="17124" spans="1:8" ht="15" customHeight="1" x14ac:dyDescent="0.2">
      <c r="A17124" s="733">
        <v>45217</v>
      </c>
      <c r="B17124" s="40" t="s">
        <v>9353</v>
      </c>
      <c r="C17124" s="550" t="s">
        <v>11405</v>
      </c>
      <c r="D17124" s="902" t="s">
        <v>11427</v>
      </c>
      <c r="E17124" s="582">
        <v>9200</v>
      </c>
      <c r="F17124" s="57"/>
      <c r="G17124" s="125">
        <f t="shared" si="273"/>
        <v>-9200</v>
      </c>
      <c r="H17124" s="704" t="s">
        <v>11232</v>
      </c>
    </row>
    <row r="17125" spans="1:8" ht="15" x14ac:dyDescent="0.2">
      <c r="A17125" s="733">
        <v>45217</v>
      </c>
      <c r="B17125" s="40" t="s">
        <v>10898</v>
      </c>
      <c r="C17125" s="550" t="s">
        <v>11405</v>
      </c>
      <c r="D17125" s="902" t="s">
        <v>11427</v>
      </c>
      <c r="E17125" s="582">
        <v>9200</v>
      </c>
      <c r="F17125" s="57"/>
      <c r="G17125" s="125">
        <f t="shared" si="273"/>
        <v>-9200</v>
      </c>
      <c r="H17125" s="704" t="s">
        <v>11232</v>
      </c>
    </row>
    <row r="17126" spans="1:8" ht="15" x14ac:dyDescent="0.2">
      <c r="A17126" s="733">
        <v>45217</v>
      </c>
      <c r="B17126" s="40" t="s">
        <v>10229</v>
      </c>
      <c r="C17126" s="550" t="s">
        <v>11405</v>
      </c>
      <c r="D17126" s="902" t="s">
        <v>11427</v>
      </c>
      <c r="E17126" s="582">
        <v>9200</v>
      </c>
      <c r="F17126" s="57"/>
      <c r="G17126" s="125">
        <f t="shared" si="273"/>
        <v>-9200</v>
      </c>
      <c r="H17126" s="704" t="s">
        <v>11232</v>
      </c>
    </row>
    <row r="17127" spans="1:8" ht="15" x14ac:dyDescent="0.2">
      <c r="A17127" s="733">
        <v>45217</v>
      </c>
      <c r="B17127" s="40" t="s">
        <v>9353</v>
      </c>
      <c r="C17127" s="62" t="s">
        <v>11412</v>
      </c>
      <c r="D17127" s="789" t="s">
        <v>11413</v>
      </c>
      <c r="E17127" s="57">
        <v>13000</v>
      </c>
      <c r="F17127" s="57"/>
      <c r="G17127" s="125">
        <f t="shared" si="273"/>
        <v>-13000</v>
      </c>
      <c r="H17127" s="704" t="s">
        <v>11232</v>
      </c>
    </row>
    <row r="17128" spans="1:8" ht="15" x14ac:dyDescent="0.2">
      <c r="A17128" s="733">
        <v>45217</v>
      </c>
      <c r="B17128" s="40" t="s">
        <v>10995</v>
      </c>
      <c r="C17128" s="62" t="s">
        <v>5740</v>
      </c>
      <c r="D17128" s="789" t="s">
        <v>369</v>
      </c>
      <c r="E17128" s="57">
        <v>600</v>
      </c>
      <c r="F17128" s="57"/>
      <c r="G17128" s="125">
        <f t="shared" si="273"/>
        <v>-600</v>
      </c>
      <c r="H17128" s="704" t="s">
        <v>11232</v>
      </c>
    </row>
    <row r="17129" spans="1:8" ht="15" x14ac:dyDescent="0.2">
      <c r="A17129" s="733">
        <v>45217</v>
      </c>
      <c r="B17129" s="40" t="s">
        <v>103</v>
      </c>
      <c r="C17129" s="62" t="s">
        <v>103</v>
      </c>
      <c r="D17129" s="789" t="s">
        <v>10208</v>
      </c>
      <c r="E17129" s="57">
        <v>3000</v>
      </c>
      <c r="F17129" s="57"/>
      <c r="G17129" s="125">
        <f t="shared" si="273"/>
        <v>-3000</v>
      </c>
      <c r="H17129" s="704" t="s">
        <v>11232</v>
      </c>
    </row>
    <row r="17130" spans="1:8" ht="15" x14ac:dyDescent="0.2">
      <c r="A17130" s="733">
        <v>45217</v>
      </c>
      <c r="B17130" s="40" t="s">
        <v>10229</v>
      </c>
      <c r="C17130" s="62" t="s">
        <v>5740</v>
      </c>
      <c r="D17130" s="789" t="s">
        <v>369</v>
      </c>
      <c r="E17130" s="57">
        <v>2500</v>
      </c>
      <c r="F17130" s="57"/>
      <c r="G17130" s="125">
        <f t="shared" si="273"/>
        <v>-2500</v>
      </c>
      <c r="H17130" s="704" t="s">
        <v>11232</v>
      </c>
    </row>
    <row r="17131" spans="1:8" ht="15" x14ac:dyDescent="0.2">
      <c r="A17131" s="733">
        <v>45217</v>
      </c>
      <c r="B17131" s="40" t="s">
        <v>11014</v>
      </c>
      <c r="C17131" s="62" t="s">
        <v>11405</v>
      </c>
      <c r="D17131" s="789" t="s">
        <v>4308</v>
      </c>
      <c r="E17131" s="57">
        <v>2500</v>
      </c>
      <c r="F17131" s="57"/>
      <c r="G17131" s="125">
        <f t="shared" si="273"/>
        <v>-2500</v>
      </c>
      <c r="H17131" s="704" t="s">
        <v>11232</v>
      </c>
    </row>
    <row r="17132" spans="1:8" ht="15" x14ac:dyDescent="0.2">
      <c r="A17132" s="733">
        <v>45217</v>
      </c>
      <c r="B17132" s="40" t="s">
        <v>10898</v>
      </c>
      <c r="C17132" s="62" t="s">
        <v>11276</v>
      </c>
      <c r="D17132" s="789" t="s">
        <v>10718</v>
      </c>
      <c r="E17132" s="57">
        <v>25000</v>
      </c>
      <c r="F17132" s="57"/>
      <c r="G17132" s="125">
        <f t="shared" si="273"/>
        <v>-25000</v>
      </c>
      <c r="H17132" s="704" t="s">
        <v>11232</v>
      </c>
    </row>
    <row r="17133" spans="1:8" ht="15" customHeight="1" x14ac:dyDescent="0.2">
      <c r="A17133" s="733">
        <v>45217</v>
      </c>
      <c r="B17133" s="40" t="s">
        <v>10898</v>
      </c>
      <c r="C17133" s="62" t="s">
        <v>11013</v>
      </c>
      <c r="D17133" s="789" t="s">
        <v>11429</v>
      </c>
      <c r="E17133" s="57">
        <v>60000</v>
      </c>
      <c r="F17133" s="57"/>
      <c r="G17133" s="125">
        <f t="shared" si="273"/>
        <v>-60000</v>
      </c>
      <c r="H17133" s="704" t="s">
        <v>11232</v>
      </c>
    </row>
    <row r="17134" spans="1:8" ht="15" x14ac:dyDescent="0.2">
      <c r="A17134" s="733">
        <v>45219</v>
      </c>
      <c r="B17134" s="40" t="s">
        <v>9983</v>
      </c>
      <c r="C17134" s="62" t="s">
        <v>10233</v>
      </c>
      <c r="D17134" s="789" t="s">
        <v>11352</v>
      </c>
      <c r="E17134" s="57">
        <v>75900</v>
      </c>
      <c r="F17134" s="57"/>
      <c r="G17134" s="125">
        <f t="shared" si="273"/>
        <v>-75900</v>
      </c>
      <c r="H17134" s="704" t="s">
        <v>11232</v>
      </c>
    </row>
    <row r="17135" spans="1:8" ht="15" customHeight="1" x14ac:dyDescent="0.2">
      <c r="A17135" s="733">
        <v>45219</v>
      </c>
      <c r="B17135" s="40" t="s">
        <v>9983</v>
      </c>
      <c r="C17135" s="62" t="s">
        <v>10170</v>
      </c>
      <c r="D17135" s="789" t="s">
        <v>11428</v>
      </c>
      <c r="E17135" s="57">
        <v>400000</v>
      </c>
      <c r="F17135" s="57"/>
      <c r="G17135" s="125">
        <f t="shared" si="273"/>
        <v>-400000</v>
      </c>
      <c r="H17135" s="704" t="s">
        <v>11232</v>
      </c>
    </row>
    <row r="17136" spans="1:8" ht="15" x14ac:dyDescent="0.2">
      <c r="A17136" s="733">
        <v>45219</v>
      </c>
      <c r="B17136" s="40" t="s">
        <v>10898</v>
      </c>
      <c r="C17136" s="62" t="s">
        <v>10981</v>
      </c>
      <c r="D17136" s="789" t="s">
        <v>11410</v>
      </c>
      <c r="E17136" s="57">
        <v>45590</v>
      </c>
      <c r="F17136" s="57"/>
      <c r="G17136" s="125">
        <f t="shared" si="273"/>
        <v>-45590</v>
      </c>
      <c r="H17136" s="704" t="s">
        <v>11232</v>
      </c>
    </row>
    <row r="17137" spans="1:8" ht="15" x14ac:dyDescent="0.2">
      <c r="A17137" s="733">
        <v>45219</v>
      </c>
      <c r="B17137" s="40" t="s">
        <v>10229</v>
      </c>
      <c r="C17137" s="62" t="s">
        <v>10981</v>
      </c>
      <c r="D17137" s="789" t="s">
        <v>11410</v>
      </c>
      <c r="E17137" s="57">
        <v>30000</v>
      </c>
      <c r="F17137" s="57"/>
      <c r="G17137" s="125">
        <f t="shared" si="273"/>
        <v>-30000</v>
      </c>
      <c r="H17137" s="704" t="s">
        <v>11232</v>
      </c>
    </row>
    <row r="17138" spans="1:8" ht="15" x14ac:dyDescent="0.2">
      <c r="A17138" s="733">
        <v>45219</v>
      </c>
      <c r="B17138" s="40" t="s">
        <v>9983</v>
      </c>
      <c r="C17138" s="62" t="s">
        <v>10981</v>
      </c>
      <c r="D17138" s="789" t="s">
        <v>11414</v>
      </c>
      <c r="E17138" s="57">
        <v>1670</v>
      </c>
      <c r="F17138" s="57"/>
      <c r="G17138" s="125">
        <f t="shared" si="273"/>
        <v>-1670</v>
      </c>
      <c r="H17138" s="704" t="s">
        <v>11232</v>
      </c>
    </row>
    <row r="17139" spans="1:8" ht="15" x14ac:dyDescent="0.2">
      <c r="A17139" s="733">
        <v>45219</v>
      </c>
      <c r="B17139" s="40" t="s">
        <v>10468</v>
      </c>
      <c r="C17139" s="62" t="s">
        <v>5740</v>
      </c>
      <c r="D17139" s="789" t="s">
        <v>369</v>
      </c>
      <c r="E17139" s="57">
        <v>1500</v>
      </c>
      <c r="F17139" s="57"/>
      <c r="G17139" s="125">
        <f t="shared" si="273"/>
        <v>-1500</v>
      </c>
      <c r="H17139" s="704" t="s">
        <v>11232</v>
      </c>
    </row>
    <row r="17140" spans="1:8" ht="15" x14ac:dyDescent="0.2">
      <c r="A17140" s="733">
        <v>45219</v>
      </c>
      <c r="B17140" s="40" t="s">
        <v>9766</v>
      </c>
      <c r="C17140" s="62" t="s">
        <v>11415</v>
      </c>
      <c r="D17140" s="789" t="s">
        <v>369</v>
      </c>
      <c r="E17140" s="57">
        <v>200000</v>
      </c>
      <c r="F17140" s="57"/>
      <c r="G17140" s="125">
        <f t="shared" si="273"/>
        <v>-200000</v>
      </c>
      <c r="H17140" s="704" t="s">
        <v>11232</v>
      </c>
    </row>
    <row r="17141" spans="1:8" ht="15" x14ac:dyDescent="0.2">
      <c r="A17141" s="733">
        <v>45219</v>
      </c>
      <c r="B17141" s="40" t="s">
        <v>9983</v>
      </c>
      <c r="C17141" s="62" t="s">
        <v>6475</v>
      </c>
      <c r="D17141" s="789" t="s">
        <v>11416</v>
      </c>
      <c r="E17141" s="57">
        <v>100000</v>
      </c>
      <c r="F17141" s="57"/>
      <c r="G17141" s="125">
        <f t="shared" si="273"/>
        <v>-100000</v>
      </c>
      <c r="H17141" s="704" t="s">
        <v>11232</v>
      </c>
    </row>
    <row r="17142" spans="1:8" ht="15" x14ac:dyDescent="0.2">
      <c r="A17142" s="733">
        <v>45219</v>
      </c>
      <c r="B17142" s="40" t="s">
        <v>9983</v>
      </c>
      <c r="C17142" s="62" t="s">
        <v>6475</v>
      </c>
      <c r="D17142" s="789" t="s">
        <v>11417</v>
      </c>
      <c r="E17142" s="57">
        <v>50000</v>
      </c>
      <c r="F17142" s="57"/>
      <c r="G17142" s="125">
        <f t="shared" si="273"/>
        <v>-50000</v>
      </c>
      <c r="H17142" s="704" t="s">
        <v>11232</v>
      </c>
    </row>
    <row r="17143" spans="1:8" ht="15" x14ac:dyDescent="0.2">
      <c r="A17143" s="733">
        <v>45219</v>
      </c>
      <c r="B17143" s="40" t="s">
        <v>103</v>
      </c>
      <c r="C17143" s="62" t="s">
        <v>103</v>
      </c>
      <c r="D17143" s="789" t="s">
        <v>10208</v>
      </c>
      <c r="E17143" s="57">
        <v>2000</v>
      </c>
      <c r="F17143" s="57"/>
      <c r="G17143" s="125">
        <f t="shared" si="273"/>
        <v>-2000</v>
      </c>
      <c r="H17143" s="704" t="s">
        <v>11232</v>
      </c>
    </row>
    <row r="17144" spans="1:8" ht="15" x14ac:dyDescent="0.2">
      <c r="A17144" s="733">
        <v>45219</v>
      </c>
      <c r="B17144" s="40" t="s">
        <v>9983</v>
      </c>
      <c r="C17144" s="62" t="s">
        <v>11405</v>
      </c>
      <c r="D17144" s="789" t="s">
        <v>11418</v>
      </c>
      <c r="E17144" s="57">
        <v>77000</v>
      </c>
      <c r="F17144" s="57"/>
      <c r="G17144" s="125">
        <f t="shared" si="273"/>
        <v>-77000</v>
      </c>
      <c r="H17144" s="704" t="s">
        <v>11232</v>
      </c>
    </row>
    <row r="17145" spans="1:8" ht="15" x14ac:dyDescent="0.2">
      <c r="A17145" s="733">
        <v>45219</v>
      </c>
      <c r="B17145" s="40" t="s">
        <v>9983</v>
      </c>
      <c r="C17145" s="62" t="s">
        <v>5740</v>
      </c>
      <c r="D17145" s="789" t="s">
        <v>369</v>
      </c>
      <c r="E17145" s="57">
        <v>1600</v>
      </c>
      <c r="F17145" s="57"/>
      <c r="G17145" s="125">
        <f t="shared" si="273"/>
        <v>-1600</v>
      </c>
      <c r="H17145" s="704" t="s">
        <v>11232</v>
      </c>
    </row>
    <row r="17146" spans="1:8" ht="15" x14ac:dyDescent="0.2">
      <c r="A17146" s="733">
        <v>45219</v>
      </c>
      <c r="B17146" s="40" t="s">
        <v>103</v>
      </c>
      <c r="C17146" s="62" t="s">
        <v>7927</v>
      </c>
      <c r="D17146" s="789" t="s">
        <v>11419</v>
      </c>
      <c r="E17146" s="57">
        <v>19000</v>
      </c>
      <c r="F17146" s="57"/>
      <c r="G17146" s="125">
        <f t="shared" si="273"/>
        <v>-19000</v>
      </c>
      <c r="H17146" s="704" t="s">
        <v>11232</v>
      </c>
    </row>
    <row r="17147" spans="1:8" ht="15" x14ac:dyDescent="0.2">
      <c r="A17147" s="733">
        <v>45219</v>
      </c>
      <c r="B17147" s="40" t="s">
        <v>103</v>
      </c>
      <c r="C17147" s="62" t="s">
        <v>7927</v>
      </c>
      <c r="D17147" s="789" t="s">
        <v>11420</v>
      </c>
      <c r="E17147" s="57">
        <v>1800</v>
      </c>
      <c r="F17147" s="57"/>
      <c r="G17147" s="125">
        <f t="shared" si="273"/>
        <v>-1800</v>
      </c>
      <c r="H17147" s="704" t="s">
        <v>11232</v>
      </c>
    </row>
    <row r="17148" spans="1:8" ht="15" x14ac:dyDescent="0.2">
      <c r="A17148" s="733">
        <v>45219</v>
      </c>
      <c r="B17148" s="40" t="s">
        <v>103</v>
      </c>
      <c r="C17148" s="62" t="s">
        <v>7927</v>
      </c>
      <c r="D17148" s="789" t="s">
        <v>11421</v>
      </c>
      <c r="E17148" s="57">
        <v>9500</v>
      </c>
      <c r="F17148" s="57"/>
      <c r="G17148" s="125">
        <f t="shared" si="273"/>
        <v>-9500</v>
      </c>
      <c r="H17148" s="704" t="s">
        <v>11232</v>
      </c>
    </row>
    <row r="17149" spans="1:8" ht="15" x14ac:dyDescent="0.2">
      <c r="A17149" s="733">
        <v>45220</v>
      </c>
      <c r="B17149" s="40" t="s">
        <v>10468</v>
      </c>
      <c r="C17149" s="62" t="s">
        <v>11405</v>
      </c>
      <c r="D17149" s="789" t="s">
        <v>11436</v>
      </c>
      <c r="E17149" s="57">
        <v>9300</v>
      </c>
      <c r="F17149" s="57"/>
      <c r="G17149" s="125">
        <f t="shared" si="273"/>
        <v>-9300</v>
      </c>
      <c r="H17149" s="704" t="s">
        <v>11232</v>
      </c>
    </row>
    <row r="17150" spans="1:8" ht="15" x14ac:dyDescent="0.2">
      <c r="A17150" s="733">
        <v>45220</v>
      </c>
      <c r="B17150" s="40" t="s">
        <v>10898</v>
      </c>
      <c r="C17150" s="62" t="s">
        <v>6704</v>
      </c>
      <c r="D17150" s="789" t="s">
        <v>11422</v>
      </c>
      <c r="E17150" s="57">
        <v>324000</v>
      </c>
      <c r="F17150" s="57"/>
      <c r="G17150" s="125">
        <f t="shared" si="273"/>
        <v>-324000</v>
      </c>
      <c r="H17150" s="704" t="s">
        <v>11232</v>
      </c>
    </row>
    <row r="17151" spans="1:8" ht="15" x14ac:dyDescent="0.2">
      <c r="A17151" s="733">
        <v>45220</v>
      </c>
      <c r="B17151" s="40" t="s">
        <v>9983</v>
      </c>
      <c r="C17151" s="62" t="s">
        <v>5740</v>
      </c>
      <c r="D17151" s="789" t="s">
        <v>369</v>
      </c>
      <c r="E17151" s="57">
        <v>1500</v>
      </c>
      <c r="F17151" s="57"/>
      <c r="G17151" s="125">
        <f t="shared" ref="G17151:G17214" si="274">F17151-E17151</f>
        <v>-1500</v>
      </c>
      <c r="H17151" s="704" t="s">
        <v>11232</v>
      </c>
    </row>
    <row r="17152" spans="1:8" ht="15" x14ac:dyDescent="0.2">
      <c r="A17152" s="733">
        <v>45220</v>
      </c>
      <c r="B17152" s="40" t="s">
        <v>103</v>
      </c>
      <c r="C17152" s="62" t="s">
        <v>5740</v>
      </c>
      <c r="D17152" s="789" t="s">
        <v>10334</v>
      </c>
      <c r="E17152" s="57">
        <v>200</v>
      </c>
      <c r="F17152" s="57"/>
      <c r="G17152" s="125">
        <f t="shared" si="274"/>
        <v>-200</v>
      </c>
      <c r="H17152" s="704" t="s">
        <v>11232</v>
      </c>
    </row>
    <row r="17153" spans="1:8" ht="15" x14ac:dyDescent="0.2">
      <c r="A17153" s="733">
        <v>45220</v>
      </c>
      <c r="B17153" s="40" t="s">
        <v>10229</v>
      </c>
      <c r="C17153" s="62" t="s">
        <v>10981</v>
      </c>
      <c r="D17153" s="789" t="s">
        <v>11424</v>
      </c>
      <c r="E17153" s="57">
        <v>500</v>
      </c>
      <c r="F17153" s="57"/>
      <c r="G17153" s="125">
        <f t="shared" si="274"/>
        <v>-500</v>
      </c>
      <c r="H17153" s="704" t="s">
        <v>11232</v>
      </c>
    </row>
    <row r="17154" spans="1:8" ht="15" x14ac:dyDescent="0.2">
      <c r="A17154" s="733">
        <v>45220</v>
      </c>
      <c r="B17154" s="40" t="s">
        <v>103</v>
      </c>
      <c r="C17154" s="62" t="s">
        <v>103</v>
      </c>
      <c r="D17154" s="789" t="s">
        <v>10208</v>
      </c>
      <c r="E17154" s="57">
        <v>2500</v>
      </c>
      <c r="F17154" s="57"/>
      <c r="G17154" s="125">
        <f t="shared" si="274"/>
        <v>-2500</v>
      </c>
      <c r="H17154" s="704" t="s">
        <v>11232</v>
      </c>
    </row>
    <row r="17155" spans="1:8" ht="15" x14ac:dyDescent="0.2">
      <c r="A17155" s="733">
        <v>45220</v>
      </c>
      <c r="B17155" s="40" t="s">
        <v>10229</v>
      </c>
      <c r="C17155" s="62" t="s">
        <v>5740</v>
      </c>
      <c r="D17155" s="789" t="s">
        <v>369</v>
      </c>
      <c r="E17155" s="57">
        <v>1500</v>
      </c>
      <c r="F17155" s="57"/>
      <c r="G17155" s="125">
        <f t="shared" si="274"/>
        <v>-1500</v>
      </c>
      <c r="H17155" s="704" t="s">
        <v>11232</v>
      </c>
    </row>
    <row r="17156" spans="1:8" ht="15" x14ac:dyDescent="0.2">
      <c r="A17156" s="733">
        <v>45220</v>
      </c>
      <c r="B17156" s="40" t="s">
        <v>10898</v>
      </c>
      <c r="C17156" s="62" t="s">
        <v>5740</v>
      </c>
      <c r="D17156" s="789" t="s">
        <v>369</v>
      </c>
      <c r="E17156" s="57">
        <v>3000</v>
      </c>
      <c r="F17156" s="57"/>
      <c r="G17156" s="125">
        <f t="shared" si="274"/>
        <v>-3000</v>
      </c>
      <c r="H17156" s="704" t="s">
        <v>11232</v>
      </c>
    </row>
    <row r="17157" spans="1:8" ht="15" x14ac:dyDescent="0.2">
      <c r="A17157" s="733">
        <v>45220</v>
      </c>
      <c r="B17157" s="40" t="s">
        <v>10898</v>
      </c>
      <c r="C17157" s="62" t="s">
        <v>5740</v>
      </c>
      <c r="D17157" s="789" t="s">
        <v>369</v>
      </c>
      <c r="E17157" s="57">
        <v>250</v>
      </c>
      <c r="F17157" s="57"/>
      <c r="G17157" s="125">
        <f t="shared" si="274"/>
        <v>-250</v>
      </c>
      <c r="H17157" s="704" t="s">
        <v>11232</v>
      </c>
    </row>
    <row r="17158" spans="1:8" ht="15" x14ac:dyDescent="0.2">
      <c r="A17158" s="733">
        <v>45221</v>
      </c>
      <c r="B17158" s="40" t="s">
        <v>25</v>
      </c>
      <c r="C17158" s="62" t="s">
        <v>14</v>
      </c>
      <c r="D17158" s="789" t="s">
        <v>11462</v>
      </c>
      <c r="E17158" s="57">
        <v>254000</v>
      </c>
      <c r="F17158" s="57"/>
      <c r="G17158" s="125">
        <f t="shared" si="274"/>
        <v>-254000</v>
      </c>
      <c r="H17158" s="704" t="s">
        <v>11232</v>
      </c>
    </row>
    <row r="17159" spans="1:8" ht="15" x14ac:dyDescent="0.2">
      <c r="A17159" s="733">
        <v>45222</v>
      </c>
      <c r="B17159" s="40" t="s">
        <v>10229</v>
      </c>
      <c r="C17159" s="62" t="s">
        <v>10981</v>
      </c>
      <c r="D17159" s="789" t="s">
        <v>11425</v>
      </c>
      <c r="E17159" s="57">
        <v>95000</v>
      </c>
      <c r="F17159" s="57"/>
      <c r="G17159" s="125">
        <f t="shared" si="274"/>
        <v>-95000</v>
      </c>
      <c r="H17159" s="704" t="s">
        <v>11232</v>
      </c>
    </row>
    <row r="17160" spans="1:8" ht="15" x14ac:dyDescent="0.2">
      <c r="A17160" s="733">
        <v>45222</v>
      </c>
      <c r="B17160" s="40" t="s">
        <v>10573</v>
      </c>
      <c r="C17160" s="62" t="s">
        <v>11405</v>
      </c>
      <c r="D17160" s="789" t="s">
        <v>7374</v>
      </c>
      <c r="E17160" s="57">
        <v>3070</v>
      </c>
      <c r="F17160" s="57"/>
      <c r="G17160" s="125">
        <f t="shared" si="274"/>
        <v>-3070</v>
      </c>
      <c r="H17160" s="704" t="s">
        <v>11232</v>
      </c>
    </row>
    <row r="17161" spans="1:8" ht="15" x14ac:dyDescent="0.2">
      <c r="A17161" s="733">
        <v>45223</v>
      </c>
      <c r="B17161" s="40" t="s">
        <v>10898</v>
      </c>
      <c r="C17161" s="62" t="s">
        <v>10981</v>
      </c>
      <c r="D17161" s="789" t="s">
        <v>11437</v>
      </c>
      <c r="E17161" s="57">
        <v>2950</v>
      </c>
      <c r="F17161" s="57"/>
      <c r="G17161" s="125">
        <f t="shared" si="274"/>
        <v>-2950</v>
      </c>
      <c r="H17161" s="704" t="s">
        <v>11232</v>
      </c>
    </row>
    <row r="17162" spans="1:8" ht="15" x14ac:dyDescent="0.2">
      <c r="A17162" s="733">
        <v>45223</v>
      </c>
      <c r="B17162" s="40" t="s">
        <v>103</v>
      </c>
      <c r="C17162" s="62" t="s">
        <v>14</v>
      </c>
      <c r="D17162" s="789" t="s">
        <v>11438</v>
      </c>
      <c r="E17162" s="57">
        <v>1050</v>
      </c>
      <c r="F17162" s="57"/>
      <c r="G17162" s="125">
        <f t="shared" si="274"/>
        <v>-1050</v>
      </c>
      <c r="H17162" s="704" t="s">
        <v>11232</v>
      </c>
    </row>
    <row r="17163" spans="1:8" ht="15" x14ac:dyDescent="0.2">
      <c r="A17163" s="733">
        <v>45223</v>
      </c>
      <c r="B17163" s="40" t="s">
        <v>10898</v>
      </c>
      <c r="C17163" s="62" t="s">
        <v>285</v>
      </c>
      <c r="D17163" s="789" t="s">
        <v>8660</v>
      </c>
      <c r="E17163" s="57">
        <v>1300</v>
      </c>
      <c r="F17163" s="57"/>
      <c r="G17163" s="125">
        <f t="shared" si="274"/>
        <v>-1300</v>
      </c>
      <c r="H17163" s="704" t="s">
        <v>11232</v>
      </c>
    </row>
    <row r="17164" spans="1:8" ht="15" x14ac:dyDescent="0.2">
      <c r="A17164" s="733">
        <v>45223</v>
      </c>
      <c r="B17164" s="40" t="s">
        <v>9353</v>
      </c>
      <c r="C17164" s="62" t="s">
        <v>391</v>
      </c>
      <c r="D17164" s="789" t="s">
        <v>6639</v>
      </c>
      <c r="E17164" s="57">
        <v>2080</v>
      </c>
      <c r="F17164" s="57"/>
      <c r="G17164" s="125">
        <f t="shared" si="274"/>
        <v>-2080</v>
      </c>
      <c r="H17164" s="704" t="s">
        <v>11232</v>
      </c>
    </row>
    <row r="17165" spans="1:8" ht="15" x14ac:dyDescent="0.2">
      <c r="A17165" s="733">
        <v>45223</v>
      </c>
      <c r="B17165" s="40" t="s">
        <v>10229</v>
      </c>
      <c r="C17165" s="550" t="s">
        <v>5740</v>
      </c>
      <c r="D17165" s="902" t="s">
        <v>369</v>
      </c>
      <c r="E17165" s="582">
        <v>2767</v>
      </c>
      <c r="F17165" s="57"/>
      <c r="G17165" s="125">
        <f t="shared" si="274"/>
        <v>-2767</v>
      </c>
      <c r="H17165" s="704" t="s">
        <v>11232</v>
      </c>
    </row>
    <row r="17166" spans="1:8" ht="15" x14ac:dyDescent="0.2">
      <c r="A17166" s="733">
        <v>45223</v>
      </c>
      <c r="B17166" s="40" t="s">
        <v>10899</v>
      </c>
      <c r="C17166" s="550" t="s">
        <v>5740</v>
      </c>
      <c r="D17166" s="902" t="s">
        <v>369</v>
      </c>
      <c r="E17166" s="582">
        <v>2767</v>
      </c>
      <c r="F17166" s="57"/>
      <c r="G17166" s="125">
        <f t="shared" si="274"/>
        <v>-2767</v>
      </c>
      <c r="H17166" s="704" t="s">
        <v>11232</v>
      </c>
    </row>
    <row r="17167" spans="1:8" ht="15" x14ac:dyDescent="0.2">
      <c r="A17167" s="733">
        <v>45223</v>
      </c>
      <c r="B17167" s="40" t="s">
        <v>9353</v>
      </c>
      <c r="C17167" s="550" t="s">
        <v>5740</v>
      </c>
      <c r="D17167" s="902" t="s">
        <v>369</v>
      </c>
      <c r="E17167" s="582">
        <v>2767</v>
      </c>
      <c r="F17167" s="57"/>
      <c r="G17167" s="125">
        <f t="shared" si="274"/>
        <v>-2767</v>
      </c>
      <c r="H17167" s="704" t="s">
        <v>11232</v>
      </c>
    </row>
    <row r="17168" spans="1:8" ht="15" customHeight="1" x14ac:dyDescent="0.2">
      <c r="A17168" s="733">
        <v>45223</v>
      </c>
      <c r="B17168" s="40" t="s">
        <v>11014</v>
      </c>
      <c r="C17168" s="62" t="s">
        <v>10967</v>
      </c>
      <c r="D17168" s="789" t="s">
        <v>11439</v>
      </c>
      <c r="E17168" s="57">
        <v>79650</v>
      </c>
      <c r="F17168" s="57"/>
      <c r="G17168" s="125">
        <f t="shared" si="274"/>
        <v>-79650</v>
      </c>
      <c r="H17168" s="704" t="s">
        <v>11232</v>
      </c>
    </row>
    <row r="17169" spans="1:8" ht="15" customHeight="1" x14ac:dyDescent="0.2">
      <c r="A17169" s="733">
        <v>45223</v>
      </c>
      <c r="B17169" s="40" t="s">
        <v>9983</v>
      </c>
      <c r="C17169" s="669" t="s">
        <v>9772</v>
      </c>
      <c r="D17169" s="910" t="s">
        <v>11529</v>
      </c>
      <c r="E17169" s="584">
        <v>73600</v>
      </c>
      <c r="F17169" s="57"/>
      <c r="G17169" s="125">
        <f t="shared" si="274"/>
        <v>-73600</v>
      </c>
      <c r="H17169" s="704" t="s">
        <v>11232</v>
      </c>
    </row>
    <row r="17170" spans="1:8" ht="15" customHeight="1" x14ac:dyDescent="0.2">
      <c r="A17170" s="733">
        <v>45223</v>
      </c>
      <c r="B17170" s="40" t="s">
        <v>9964</v>
      </c>
      <c r="C17170" s="669" t="s">
        <v>9772</v>
      </c>
      <c r="D17170" s="910" t="s">
        <v>11529</v>
      </c>
      <c r="E17170" s="584">
        <v>181880</v>
      </c>
      <c r="F17170" s="57"/>
      <c r="G17170" s="125">
        <f t="shared" si="274"/>
        <v>-181880</v>
      </c>
      <c r="H17170" s="704" t="s">
        <v>11232</v>
      </c>
    </row>
    <row r="17171" spans="1:8" ht="15" customHeight="1" x14ac:dyDescent="0.2">
      <c r="A17171" s="733">
        <v>45223</v>
      </c>
      <c r="B17171" s="40" t="s">
        <v>9983</v>
      </c>
      <c r="C17171" s="62" t="s">
        <v>11442</v>
      </c>
      <c r="D17171" s="789" t="s">
        <v>11366</v>
      </c>
      <c r="E17171" s="57">
        <v>300000</v>
      </c>
      <c r="F17171" s="57"/>
      <c r="G17171" s="125">
        <f t="shared" si="274"/>
        <v>-300000</v>
      </c>
      <c r="H17171" s="704" t="s">
        <v>11232</v>
      </c>
    </row>
    <row r="17172" spans="1:8" ht="15" customHeight="1" x14ac:dyDescent="0.2">
      <c r="A17172" s="733">
        <v>45223</v>
      </c>
      <c r="B17172" s="40" t="s">
        <v>103</v>
      </c>
      <c r="C17172" s="62" t="s">
        <v>103</v>
      </c>
      <c r="D17172" s="789" t="s">
        <v>10208</v>
      </c>
      <c r="E17172" s="57">
        <v>600</v>
      </c>
      <c r="F17172" s="57"/>
      <c r="G17172" s="125">
        <f t="shared" si="274"/>
        <v>-600</v>
      </c>
      <c r="H17172" s="704" t="s">
        <v>11232</v>
      </c>
    </row>
    <row r="17173" spans="1:8" ht="15" customHeight="1" x14ac:dyDescent="0.2">
      <c r="A17173" s="733">
        <v>45223</v>
      </c>
      <c r="B17173" s="40" t="s">
        <v>10229</v>
      </c>
      <c r="C17173" s="62" t="s">
        <v>10981</v>
      </c>
      <c r="D17173" s="789" t="s">
        <v>11443</v>
      </c>
      <c r="E17173" s="57">
        <v>28000</v>
      </c>
      <c r="F17173" s="57"/>
      <c r="G17173" s="125">
        <f t="shared" si="274"/>
        <v>-28000</v>
      </c>
      <c r="H17173" s="704" t="s">
        <v>11232</v>
      </c>
    </row>
    <row r="17174" spans="1:8" ht="15" customHeight="1" x14ac:dyDescent="0.2">
      <c r="A17174" s="733">
        <v>45224</v>
      </c>
      <c r="B17174" s="40" t="s">
        <v>10229</v>
      </c>
      <c r="C17174" s="62" t="s">
        <v>10981</v>
      </c>
      <c r="D17174" s="789" t="s">
        <v>11444</v>
      </c>
      <c r="E17174" s="57">
        <v>45000</v>
      </c>
      <c r="F17174" s="57"/>
      <c r="G17174" s="125">
        <f t="shared" si="274"/>
        <v>-45000</v>
      </c>
      <c r="H17174" s="704" t="s">
        <v>11232</v>
      </c>
    </row>
    <row r="17175" spans="1:8" ht="15" customHeight="1" x14ac:dyDescent="0.2">
      <c r="A17175" s="733">
        <v>45224</v>
      </c>
      <c r="B17175" s="40" t="s">
        <v>10229</v>
      </c>
      <c r="C17175" s="62" t="s">
        <v>5740</v>
      </c>
      <c r="D17175" s="789" t="s">
        <v>369</v>
      </c>
      <c r="E17175" s="57">
        <v>1000</v>
      </c>
      <c r="F17175" s="57"/>
      <c r="G17175" s="125">
        <f t="shared" si="274"/>
        <v>-1000</v>
      </c>
      <c r="H17175" s="704" t="s">
        <v>11232</v>
      </c>
    </row>
    <row r="17176" spans="1:8" ht="15" customHeight="1" x14ac:dyDescent="0.2">
      <c r="A17176" s="733">
        <v>45224</v>
      </c>
      <c r="B17176" s="40" t="s">
        <v>9406</v>
      </c>
      <c r="C17176" s="62" t="s">
        <v>371</v>
      </c>
      <c r="D17176" s="789" t="s">
        <v>2107</v>
      </c>
      <c r="E17176" s="57">
        <v>1000</v>
      </c>
      <c r="F17176" s="57"/>
      <c r="G17176" s="125">
        <f t="shared" si="274"/>
        <v>-1000</v>
      </c>
      <c r="H17176" s="704" t="s">
        <v>11232</v>
      </c>
    </row>
    <row r="17177" spans="1:8" ht="15" customHeight="1" x14ac:dyDescent="0.2">
      <c r="A17177" s="733">
        <v>45224</v>
      </c>
      <c r="B17177" s="40" t="s">
        <v>10229</v>
      </c>
      <c r="C17177" s="62" t="s">
        <v>10981</v>
      </c>
      <c r="D17177" s="789" t="s">
        <v>11445</v>
      </c>
      <c r="E17177" s="57">
        <v>25380</v>
      </c>
      <c r="F17177" s="57"/>
      <c r="G17177" s="125">
        <f t="shared" si="274"/>
        <v>-25380</v>
      </c>
      <c r="H17177" s="704" t="s">
        <v>11232</v>
      </c>
    </row>
    <row r="17178" spans="1:8" ht="15" customHeight="1" x14ac:dyDescent="0.2">
      <c r="A17178" s="733">
        <v>45224</v>
      </c>
      <c r="B17178" s="40" t="s">
        <v>10573</v>
      </c>
      <c r="C17178" s="62" t="s">
        <v>10981</v>
      </c>
      <c r="D17178" s="789" t="s">
        <v>11446</v>
      </c>
      <c r="E17178" s="57">
        <v>34000</v>
      </c>
      <c r="F17178" s="57"/>
      <c r="G17178" s="125">
        <f t="shared" si="274"/>
        <v>-34000</v>
      </c>
      <c r="H17178" s="704" t="s">
        <v>11232</v>
      </c>
    </row>
    <row r="17179" spans="1:8" ht="15" customHeight="1" x14ac:dyDescent="0.2">
      <c r="A17179" s="733">
        <v>45224</v>
      </c>
      <c r="B17179" s="40" t="s">
        <v>11081</v>
      </c>
      <c r="C17179" s="62" t="s">
        <v>10981</v>
      </c>
      <c r="D17179" s="789" t="s">
        <v>11409</v>
      </c>
      <c r="E17179" s="57">
        <v>14025</v>
      </c>
      <c r="F17179" s="57"/>
      <c r="G17179" s="125">
        <f t="shared" si="274"/>
        <v>-14025</v>
      </c>
      <c r="H17179" s="704" t="s">
        <v>11232</v>
      </c>
    </row>
    <row r="17180" spans="1:8" ht="15" customHeight="1" x14ac:dyDescent="0.2">
      <c r="A17180" s="733">
        <v>45224</v>
      </c>
      <c r="B17180" s="40" t="s">
        <v>10898</v>
      </c>
      <c r="C17180" s="62" t="s">
        <v>10981</v>
      </c>
      <c r="D17180" s="789" t="s">
        <v>11445</v>
      </c>
      <c r="E17180" s="57">
        <v>4485</v>
      </c>
      <c r="F17180" s="57"/>
      <c r="G17180" s="125">
        <f t="shared" si="274"/>
        <v>-4485</v>
      </c>
      <c r="H17180" s="704" t="s">
        <v>11232</v>
      </c>
    </row>
    <row r="17181" spans="1:8" ht="15" customHeight="1" x14ac:dyDescent="0.2">
      <c r="A17181" s="733">
        <v>45224</v>
      </c>
      <c r="B17181" s="40" t="s">
        <v>11295</v>
      </c>
      <c r="C17181" s="62" t="s">
        <v>10981</v>
      </c>
      <c r="D17181" s="789" t="s">
        <v>11447</v>
      </c>
      <c r="E17181" s="57">
        <v>19500</v>
      </c>
      <c r="F17181" s="57"/>
      <c r="G17181" s="125">
        <f t="shared" si="274"/>
        <v>-19500</v>
      </c>
      <c r="H17181" s="704" t="s">
        <v>11232</v>
      </c>
    </row>
    <row r="17182" spans="1:8" ht="15" customHeight="1" x14ac:dyDescent="0.2">
      <c r="A17182" s="733">
        <v>45224</v>
      </c>
      <c r="B17182" s="40" t="s">
        <v>11433</v>
      </c>
      <c r="C17182" s="62" t="s">
        <v>10981</v>
      </c>
      <c r="D17182" s="789" t="s">
        <v>11448</v>
      </c>
      <c r="E17182" s="57">
        <v>8400</v>
      </c>
      <c r="F17182" s="57"/>
      <c r="G17182" s="125">
        <f t="shared" si="274"/>
        <v>-8400</v>
      </c>
      <c r="H17182" s="704" t="s">
        <v>11232</v>
      </c>
    </row>
    <row r="17183" spans="1:8" ht="15" customHeight="1" x14ac:dyDescent="0.2">
      <c r="A17183" s="733">
        <v>45224</v>
      </c>
      <c r="B17183" s="40" t="s">
        <v>10898</v>
      </c>
      <c r="C17183" s="62" t="s">
        <v>10981</v>
      </c>
      <c r="D17183" s="789" t="s">
        <v>11449</v>
      </c>
      <c r="E17183" s="57">
        <v>8000</v>
      </c>
      <c r="F17183" s="57"/>
      <c r="G17183" s="125">
        <f t="shared" si="274"/>
        <v>-8000</v>
      </c>
      <c r="H17183" s="704" t="s">
        <v>11232</v>
      </c>
    </row>
    <row r="17184" spans="1:8" ht="15" customHeight="1" x14ac:dyDescent="0.2">
      <c r="A17184" s="733">
        <v>45224</v>
      </c>
      <c r="B17184" s="40" t="s">
        <v>10898</v>
      </c>
      <c r="C17184" s="62" t="s">
        <v>5740</v>
      </c>
      <c r="D17184" s="789" t="s">
        <v>369</v>
      </c>
      <c r="E17184" s="57">
        <v>5000</v>
      </c>
      <c r="F17184" s="57"/>
      <c r="G17184" s="125">
        <f t="shared" si="274"/>
        <v>-5000</v>
      </c>
      <c r="H17184" s="704" t="s">
        <v>11232</v>
      </c>
    </row>
    <row r="17185" spans="1:8" ht="15" customHeight="1" x14ac:dyDescent="0.2">
      <c r="A17185" s="733">
        <v>45224</v>
      </c>
      <c r="B17185" s="40" t="s">
        <v>10573</v>
      </c>
      <c r="C17185" s="62" t="s">
        <v>11051</v>
      </c>
      <c r="D17185" s="789" t="s">
        <v>11450</v>
      </c>
      <c r="E17185" s="57">
        <v>27300</v>
      </c>
      <c r="F17185" s="57"/>
      <c r="G17185" s="125">
        <f t="shared" si="274"/>
        <v>-27300</v>
      </c>
      <c r="H17185" s="704" t="s">
        <v>11232</v>
      </c>
    </row>
    <row r="17186" spans="1:8" ht="15" customHeight="1" x14ac:dyDescent="0.2">
      <c r="A17186" s="733">
        <v>45224</v>
      </c>
      <c r="B17186" s="40" t="s">
        <v>10898</v>
      </c>
      <c r="C17186" s="62" t="s">
        <v>11087</v>
      </c>
      <c r="D17186" s="789" t="s">
        <v>1156</v>
      </c>
      <c r="E17186" s="57">
        <v>25000</v>
      </c>
      <c r="F17186" s="57"/>
      <c r="G17186" s="125">
        <f t="shared" si="274"/>
        <v>-25000</v>
      </c>
      <c r="H17186" s="704" t="s">
        <v>11232</v>
      </c>
    </row>
    <row r="17187" spans="1:8" ht="15" customHeight="1" x14ac:dyDescent="0.2">
      <c r="A17187" s="733">
        <v>45224</v>
      </c>
      <c r="B17187" s="40" t="s">
        <v>10573</v>
      </c>
      <c r="C17187" s="62" t="s">
        <v>5740</v>
      </c>
      <c r="D17187" s="789" t="s">
        <v>10334</v>
      </c>
      <c r="E17187" s="57">
        <v>250</v>
      </c>
      <c r="F17187" s="57"/>
      <c r="G17187" s="125">
        <f t="shared" si="274"/>
        <v>-250</v>
      </c>
      <c r="H17187" s="704" t="s">
        <v>11232</v>
      </c>
    </row>
    <row r="17188" spans="1:8" ht="15" customHeight="1" x14ac:dyDescent="0.2">
      <c r="A17188" s="733">
        <v>45224</v>
      </c>
      <c r="B17188" s="40" t="s">
        <v>37</v>
      </c>
      <c r="C17188" s="62" t="s">
        <v>5740</v>
      </c>
      <c r="D17188" s="789" t="s">
        <v>10334</v>
      </c>
      <c r="E17188" s="57">
        <v>250</v>
      </c>
      <c r="F17188" s="57"/>
      <c r="G17188" s="125">
        <f t="shared" si="274"/>
        <v>-250</v>
      </c>
      <c r="H17188" s="704" t="s">
        <v>11232</v>
      </c>
    </row>
    <row r="17189" spans="1:8" ht="15" customHeight="1" x14ac:dyDescent="0.2">
      <c r="A17189" s="733">
        <v>45224</v>
      </c>
      <c r="B17189" s="40" t="s">
        <v>11014</v>
      </c>
      <c r="C17189" s="62" t="s">
        <v>2795</v>
      </c>
      <c r="D17189" s="789" t="s">
        <v>8289</v>
      </c>
      <c r="E17189" s="57">
        <v>1000</v>
      </c>
      <c r="F17189" s="57"/>
      <c r="G17189" s="125">
        <f t="shared" si="274"/>
        <v>-1000</v>
      </c>
      <c r="H17189" s="704" t="s">
        <v>11232</v>
      </c>
    </row>
    <row r="17190" spans="1:8" ht="15" customHeight="1" x14ac:dyDescent="0.2">
      <c r="A17190" s="733">
        <v>45224</v>
      </c>
      <c r="B17190" s="40" t="s">
        <v>10573</v>
      </c>
      <c r="C17190" s="62" t="s">
        <v>11452</v>
      </c>
      <c r="D17190" s="789" t="s">
        <v>11453</v>
      </c>
      <c r="E17190" s="57">
        <v>2000</v>
      </c>
      <c r="F17190" s="57"/>
      <c r="G17190" s="125">
        <f t="shared" si="274"/>
        <v>-2000</v>
      </c>
      <c r="H17190" s="704" t="s">
        <v>11232</v>
      </c>
    </row>
    <row r="17191" spans="1:8" ht="15" customHeight="1" x14ac:dyDescent="0.2">
      <c r="A17191" s="733">
        <v>45225</v>
      </c>
      <c r="B17191" s="40" t="s">
        <v>103</v>
      </c>
      <c r="C17191" s="62" t="s">
        <v>103</v>
      </c>
      <c r="D17191" s="789" t="s">
        <v>10208</v>
      </c>
      <c r="E17191" s="57">
        <v>900</v>
      </c>
      <c r="F17191" s="57"/>
      <c r="G17191" s="125">
        <f t="shared" si="274"/>
        <v>-900</v>
      </c>
      <c r="H17191" s="704" t="s">
        <v>11232</v>
      </c>
    </row>
    <row r="17192" spans="1:8" ht="15" customHeight="1" x14ac:dyDescent="0.2">
      <c r="A17192" s="733">
        <v>45225</v>
      </c>
      <c r="B17192" s="40" t="s">
        <v>9983</v>
      </c>
      <c r="C17192" s="669" t="s">
        <v>10981</v>
      </c>
      <c r="D17192" s="910" t="s">
        <v>4221</v>
      </c>
      <c r="E17192" s="584">
        <v>24860</v>
      </c>
      <c r="F17192" s="57"/>
      <c r="G17192" s="125">
        <f t="shared" si="274"/>
        <v>-24860</v>
      </c>
      <c r="H17192" s="704" t="s">
        <v>11232</v>
      </c>
    </row>
    <row r="17193" spans="1:8" ht="15" customHeight="1" x14ac:dyDescent="0.2">
      <c r="A17193" s="733">
        <v>45225</v>
      </c>
      <c r="B17193" s="40" t="s">
        <v>11123</v>
      </c>
      <c r="C17193" s="669" t="s">
        <v>10981</v>
      </c>
      <c r="D17193" s="910" t="s">
        <v>4221</v>
      </c>
      <c r="E17193" s="584">
        <v>28870</v>
      </c>
      <c r="F17193" s="57"/>
      <c r="G17193" s="125">
        <f t="shared" si="274"/>
        <v>-28870</v>
      </c>
      <c r="H17193" s="704" t="s">
        <v>11232</v>
      </c>
    </row>
    <row r="17194" spans="1:8" ht="15" customHeight="1" x14ac:dyDescent="0.2">
      <c r="A17194" s="733">
        <v>45225</v>
      </c>
      <c r="B17194" s="40" t="s">
        <v>25</v>
      </c>
      <c r="C17194" s="669" t="s">
        <v>10981</v>
      </c>
      <c r="D17194" s="910" t="s">
        <v>11454</v>
      </c>
      <c r="E17194" s="584">
        <v>42260</v>
      </c>
      <c r="F17194" s="57"/>
      <c r="G17194" s="125">
        <f t="shared" si="274"/>
        <v>-42260</v>
      </c>
      <c r="H17194" s="704" t="s">
        <v>11232</v>
      </c>
    </row>
    <row r="17195" spans="1:8" ht="15" x14ac:dyDescent="0.2">
      <c r="A17195" s="733">
        <v>45225</v>
      </c>
      <c r="B17195" s="40" t="s">
        <v>25</v>
      </c>
      <c r="C17195" s="62" t="s">
        <v>8148</v>
      </c>
      <c r="D17195" s="789" t="s">
        <v>6336</v>
      </c>
      <c r="E17195" s="57">
        <v>45373</v>
      </c>
      <c r="F17195" s="57"/>
      <c r="G17195" s="125">
        <f t="shared" si="274"/>
        <v>-45373</v>
      </c>
      <c r="H17195" s="704" t="s">
        <v>11232</v>
      </c>
    </row>
    <row r="17196" spans="1:8" ht="15" x14ac:dyDescent="0.2">
      <c r="A17196" s="733">
        <v>45225</v>
      </c>
      <c r="B17196" s="40" t="s">
        <v>103</v>
      </c>
      <c r="C17196" s="62" t="s">
        <v>8148</v>
      </c>
      <c r="D17196" s="789" t="s">
        <v>6336</v>
      </c>
      <c r="E17196" s="57">
        <v>74660</v>
      </c>
      <c r="F17196" s="57"/>
      <c r="G17196" s="125">
        <f t="shared" si="274"/>
        <v>-74660</v>
      </c>
      <c r="H17196" s="704" t="s">
        <v>11232</v>
      </c>
    </row>
    <row r="17197" spans="1:8" ht="15" x14ac:dyDescent="0.2">
      <c r="A17197" s="733">
        <v>45225</v>
      </c>
      <c r="B17197" s="40" t="s">
        <v>10229</v>
      </c>
      <c r="C17197" s="550" t="s">
        <v>669</v>
      </c>
      <c r="D17197" s="902" t="s">
        <v>11457</v>
      </c>
      <c r="E17197" s="582">
        <v>13600</v>
      </c>
      <c r="F17197" s="57"/>
      <c r="G17197" s="125">
        <f t="shared" si="274"/>
        <v>-13600</v>
      </c>
      <c r="H17197" s="704" t="s">
        <v>11232</v>
      </c>
    </row>
    <row r="17198" spans="1:8" ht="15" x14ac:dyDescent="0.2">
      <c r="A17198" s="733">
        <v>45225</v>
      </c>
      <c r="B17198" s="40" t="s">
        <v>10899</v>
      </c>
      <c r="C17198" s="550" t="s">
        <v>669</v>
      </c>
      <c r="D17198" s="902" t="s">
        <v>11457</v>
      </c>
      <c r="E17198" s="582">
        <v>13600</v>
      </c>
      <c r="F17198" s="57"/>
      <c r="G17198" s="125">
        <f t="shared" si="274"/>
        <v>-13600</v>
      </c>
      <c r="H17198" s="704" t="s">
        <v>11232</v>
      </c>
    </row>
    <row r="17199" spans="1:8" ht="15" x14ac:dyDescent="0.2">
      <c r="A17199" s="733">
        <v>45225</v>
      </c>
      <c r="B17199" s="40" t="s">
        <v>10573</v>
      </c>
      <c r="C17199" s="550" t="s">
        <v>669</v>
      </c>
      <c r="D17199" s="902" t="s">
        <v>11457</v>
      </c>
      <c r="E17199" s="582">
        <v>13600</v>
      </c>
      <c r="F17199" s="57"/>
      <c r="G17199" s="125">
        <f t="shared" si="274"/>
        <v>-13600</v>
      </c>
      <c r="H17199" s="704" t="s">
        <v>11232</v>
      </c>
    </row>
    <row r="17200" spans="1:8" ht="15" x14ac:dyDescent="0.2">
      <c r="A17200" s="733">
        <v>45225</v>
      </c>
      <c r="B17200" s="40" t="s">
        <v>10229</v>
      </c>
      <c r="C17200" s="62" t="s">
        <v>11455</v>
      </c>
      <c r="D17200" s="789" t="s">
        <v>11456</v>
      </c>
      <c r="E17200" s="57">
        <v>80000</v>
      </c>
      <c r="F17200" s="57"/>
      <c r="G17200" s="125">
        <f t="shared" si="274"/>
        <v>-80000</v>
      </c>
      <c r="H17200" s="704" t="s">
        <v>11232</v>
      </c>
    </row>
    <row r="17201" spans="1:8" ht="15" x14ac:dyDescent="0.2">
      <c r="A17201" s="733">
        <v>45225</v>
      </c>
      <c r="B17201" s="40" t="s">
        <v>11433</v>
      </c>
      <c r="C17201" s="62" t="s">
        <v>10981</v>
      </c>
      <c r="D17201" s="789" t="s">
        <v>11458</v>
      </c>
      <c r="E17201" s="57">
        <v>1200</v>
      </c>
      <c r="F17201" s="57"/>
      <c r="G17201" s="125">
        <f t="shared" si="274"/>
        <v>-1200</v>
      </c>
      <c r="H17201" s="704" t="s">
        <v>11232</v>
      </c>
    </row>
    <row r="17202" spans="1:8" ht="15" x14ac:dyDescent="0.2">
      <c r="A17202" s="733">
        <v>45225</v>
      </c>
      <c r="B17202" s="40" t="s">
        <v>10898</v>
      </c>
      <c r="C17202" s="62" t="s">
        <v>8369</v>
      </c>
      <c r="D17202" s="789" t="s">
        <v>369</v>
      </c>
      <c r="E17202" s="57">
        <v>2670</v>
      </c>
      <c r="F17202" s="57"/>
      <c r="G17202" s="125">
        <f t="shared" si="274"/>
        <v>-2670</v>
      </c>
      <c r="H17202" s="704" t="s">
        <v>11232</v>
      </c>
    </row>
    <row r="17203" spans="1:8" ht="15" x14ac:dyDescent="0.2">
      <c r="A17203" s="733">
        <v>45225</v>
      </c>
      <c r="B17203" s="40" t="s">
        <v>10229</v>
      </c>
      <c r="C17203" s="62" t="s">
        <v>5740</v>
      </c>
      <c r="D17203" s="789" t="s">
        <v>369</v>
      </c>
      <c r="E17203" s="57">
        <v>4000</v>
      </c>
      <c r="F17203" s="57"/>
      <c r="G17203" s="125">
        <f t="shared" si="274"/>
        <v>-4000</v>
      </c>
      <c r="H17203" s="704" t="s">
        <v>11232</v>
      </c>
    </row>
    <row r="17204" spans="1:8" ht="15" x14ac:dyDescent="0.2">
      <c r="A17204" s="733">
        <v>45225</v>
      </c>
      <c r="B17204" s="40" t="s">
        <v>10898</v>
      </c>
      <c r="C17204" s="62" t="s">
        <v>5740</v>
      </c>
      <c r="D17204" s="789" t="s">
        <v>369</v>
      </c>
      <c r="E17204" s="57">
        <v>200</v>
      </c>
      <c r="F17204" s="57"/>
      <c r="G17204" s="125">
        <f t="shared" si="274"/>
        <v>-200</v>
      </c>
      <c r="H17204" s="704" t="s">
        <v>11232</v>
      </c>
    </row>
    <row r="17205" spans="1:8" ht="15" x14ac:dyDescent="0.2">
      <c r="A17205" s="733">
        <v>45225</v>
      </c>
      <c r="B17205" s="40" t="s">
        <v>10898</v>
      </c>
      <c r="C17205" s="62" t="s">
        <v>5740</v>
      </c>
      <c r="D17205" s="789" t="s">
        <v>10334</v>
      </c>
      <c r="E17205" s="57">
        <v>500</v>
      </c>
      <c r="F17205" s="57"/>
      <c r="G17205" s="125">
        <f t="shared" si="274"/>
        <v>-500</v>
      </c>
      <c r="H17205" s="704" t="s">
        <v>11232</v>
      </c>
    </row>
    <row r="17206" spans="1:8" ht="15" x14ac:dyDescent="0.2">
      <c r="A17206" s="733">
        <v>45225</v>
      </c>
      <c r="B17206" s="40" t="s">
        <v>2932</v>
      </c>
      <c r="C17206" s="62" t="s">
        <v>10981</v>
      </c>
      <c r="D17206" s="789" t="s">
        <v>6485</v>
      </c>
      <c r="E17206" s="57">
        <v>12420</v>
      </c>
      <c r="F17206" s="57"/>
      <c r="G17206" s="125">
        <f t="shared" si="274"/>
        <v>-12420</v>
      </c>
      <c r="H17206" s="704" t="s">
        <v>11232</v>
      </c>
    </row>
    <row r="17207" spans="1:8" ht="15" x14ac:dyDescent="0.2">
      <c r="A17207" s="733">
        <v>45225</v>
      </c>
      <c r="B17207" s="40" t="s">
        <v>10468</v>
      </c>
      <c r="C17207" s="62" t="s">
        <v>10981</v>
      </c>
      <c r="D17207" s="789" t="s">
        <v>6639</v>
      </c>
      <c r="E17207" s="57">
        <v>6000</v>
      </c>
      <c r="F17207" s="57"/>
      <c r="G17207" s="125">
        <f t="shared" si="274"/>
        <v>-6000</v>
      </c>
      <c r="H17207" s="704" t="s">
        <v>11232</v>
      </c>
    </row>
    <row r="17208" spans="1:8" ht="15" x14ac:dyDescent="0.2">
      <c r="A17208" s="733">
        <v>45225</v>
      </c>
      <c r="B17208" s="40" t="s">
        <v>10468</v>
      </c>
      <c r="C17208" s="62" t="s">
        <v>9457</v>
      </c>
      <c r="D17208" s="789" t="s">
        <v>11460</v>
      </c>
      <c r="E17208" s="57">
        <v>30000</v>
      </c>
      <c r="F17208" s="57"/>
      <c r="G17208" s="125">
        <f t="shared" si="274"/>
        <v>-30000</v>
      </c>
      <c r="H17208" s="704" t="s">
        <v>11232</v>
      </c>
    </row>
    <row r="17209" spans="1:8" ht="15" x14ac:dyDescent="0.2">
      <c r="A17209" s="733">
        <v>45225</v>
      </c>
      <c r="B17209" s="40" t="s">
        <v>25</v>
      </c>
      <c r="C17209" s="62" t="s">
        <v>7593</v>
      </c>
      <c r="D17209" s="789" t="s">
        <v>11461</v>
      </c>
      <c r="E17209" s="57">
        <v>120000</v>
      </c>
      <c r="F17209" s="57"/>
      <c r="G17209" s="125">
        <f t="shared" si="274"/>
        <v>-120000</v>
      </c>
      <c r="H17209" s="704" t="s">
        <v>11232</v>
      </c>
    </row>
    <row r="17210" spans="1:8" ht="15" x14ac:dyDescent="0.2">
      <c r="A17210" s="733">
        <v>45225</v>
      </c>
      <c r="B17210" s="40" t="s">
        <v>103</v>
      </c>
      <c r="C17210" s="62" t="s">
        <v>103</v>
      </c>
      <c r="D17210" s="789" t="s">
        <v>10208</v>
      </c>
      <c r="E17210" s="57">
        <v>4000</v>
      </c>
      <c r="F17210" s="57"/>
      <c r="G17210" s="125">
        <f t="shared" si="274"/>
        <v>-4000</v>
      </c>
      <c r="H17210" s="704" t="s">
        <v>11232</v>
      </c>
    </row>
    <row r="17211" spans="1:8" ht="15" x14ac:dyDescent="0.2">
      <c r="A17211" s="733">
        <v>45227</v>
      </c>
      <c r="B17211" s="40" t="s">
        <v>9406</v>
      </c>
      <c r="C17211" s="62" t="s">
        <v>5409</v>
      </c>
      <c r="D17211" s="789" t="s">
        <v>11492</v>
      </c>
      <c r="E17211" s="57">
        <v>20000</v>
      </c>
      <c r="F17211" s="57"/>
      <c r="G17211" s="125">
        <f t="shared" si="274"/>
        <v>-20000</v>
      </c>
      <c r="H17211" s="704" t="s">
        <v>11232</v>
      </c>
    </row>
    <row r="17212" spans="1:8" ht="15" x14ac:dyDescent="0.2">
      <c r="A17212" s="733">
        <v>45227</v>
      </c>
      <c r="B17212" s="40" t="s">
        <v>2932</v>
      </c>
      <c r="C17212" s="62" t="s">
        <v>5409</v>
      </c>
      <c r="D17212" s="789" t="s">
        <v>11493</v>
      </c>
      <c r="E17212" s="57">
        <v>10000</v>
      </c>
      <c r="F17212" s="57"/>
      <c r="G17212" s="125">
        <f t="shared" si="274"/>
        <v>-10000</v>
      </c>
      <c r="H17212" s="704" t="s">
        <v>11232</v>
      </c>
    </row>
    <row r="17213" spans="1:8" ht="15" x14ac:dyDescent="0.2">
      <c r="A17213" s="733">
        <v>45227</v>
      </c>
      <c r="B17213" s="40" t="s">
        <v>9353</v>
      </c>
      <c r="C17213" s="62" t="s">
        <v>14</v>
      </c>
      <c r="D17213" s="789" t="s">
        <v>11494</v>
      </c>
      <c r="E17213" s="57">
        <v>3000</v>
      </c>
      <c r="F17213" s="57"/>
      <c r="G17213" s="125">
        <f t="shared" si="274"/>
        <v>-3000</v>
      </c>
      <c r="H17213" s="704" t="s">
        <v>11232</v>
      </c>
    </row>
    <row r="17214" spans="1:8" ht="15" x14ac:dyDescent="0.2">
      <c r="A17214" s="733">
        <v>45227</v>
      </c>
      <c r="B17214" s="40" t="s">
        <v>11433</v>
      </c>
      <c r="C17214" s="62" t="s">
        <v>10981</v>
      </c>
      <c r="D17214" s="789" t="s">
        <v>11495</v>
      </c>
      <c r="E17214" s="57">
        <v>1600</v>
      </c>
      <c r="F17214" s="57"/>
      <c r="G17214" s="125">
        <f t="shared" si="274"/>
        <v>-1600</v>
      </c>
      <c r="H17214" s="704" t="s">
        <v>11232</v>
      </c>
    </row>
    <row r="17215" spans="1:8" ht="15" x14ac:dyDescent="0.2">
      <c r="A17215" s="733">
        <v>45227</v>
      </c>
      <c r="B17215" s="40" t="s">
        <v>10898</v>
      </c>
      <c r="C17215" s="62" t="s">
        <v>10981</v>
      </c>
      <c r="D17215" s="789" t="s">
        <v>9543</v>
      </c>
      <c r="E17215" s="57">
        <v>3700</v>
      </c>
      <c r="F17215" s="57"/>
      <c r="G17215" s="125">
        <f t="shared" ref="G17215:G17278" si="275">F17215-E17215</f>
        <v>-3700</v>
      </c>
      <c r="H17215" s="704" t="s">
        <v>11232</v>
      </c>
    </row>
    <row r="17216" spans="1:8" ht="15" x14ac:dyDescent="0.2">
      <c r="A17216" s="733">
        <v>45227</v>
      </c>
      <c r="B17216" s="40" t="s">
        <v>103</v>
      </c>
      <c r="C17216" s="62" t="s">
        <v>103</v>
      </c>
      <c r="D17216" s="789" t="s">
        <v>10208</v>
      </c>
      <c r="E17216" s="57">
        <v>4000</v>
      </c>
      <c r="F17216" s="57"/>
      <c r="G17216" s="125">
        <f t="shared" si="275"/>
        <v>-4000</v>
      </c>
      <c r="H17216" s="704" t="s">
        <v>11232</v>
      </c>
    </row>
    <row r="17217" spans="1:8" ht="15" x14ac:dyDescent="0.2">
      <c r="A17217" s="733">
        <v>45227</v>
      </c>
      <c r="B17217" s="40" t="s">
        <v>10573</v>
      </c>
      <c r="C17217" s="62" t="s">
        <v>5409</v>
      </c>
      <c r="D17217" s="789" t="s">
        <v>11496</v>
      </c>
      <c r="E17217" s="57">
        <v>10500</v>
      </c>
      <c r="F17217" s="57"/>
      <c r="G17217" s="125">
        <f t="shared" si="275"/>
        <v>-10500</v>
      </c>
      <c r="H17217" s="704" t="s">
        <v>11232</v>
      </c>
    </row>
    <row r="17218" spans="1:8" ht="15" x14ac:dyDescent="0.2">
      <c r="A17218" s="733">
        <v>45227</v>
      </c>
      <c r="B17218" s="40" t="s">
        <v>11295</v>
      </c>
      <c r="C17218" s="62" t="s">
        <v>10981</v>
      </c>
      <c r="D17218" s="789" t="s">
        <v>11497</v>
      </c>
      <c r="E17218" s="57">
        <v>280</v>
      </c>
      <c r="F17218" s="57"/>
      <c r="G17218" s="125">
        <f t="shared" si="275"/>
        <v>-280</v>
      </c>
      <c r="H17218" s="704" t="s">
        <v>11232</v>
      </c>
    </row>
    <row r="17219" spans="1:8" ht="15" x14ac:dyDescent="0.2">
      <c r="A17219" s="733">
        <v>45227</v>
      </c>
      <c r="B17219" s="40" t="s">
        <v>11295</v>
      </c>
      <c r="C17219" s="62" t="s">
        <v>5740</v>
      </c>
      <c r="D17219" s="789" t="s">
        <v>369</v>
      </c>
      <c r="E17219" s="57">
        <v>3000</v>
      </c>
      <c r="F17219" s="57"/>
      <c r="G17219" s="125">
        <f t="shared" si="275"/>
        <v>-3000</v>
      </c>
      <c r="H17219" s="704" t="s">
        <v>11232</v>
      </c>
    </row>
    <row r="17220" spans="1:8" ht="15" x14ac:dyDescent="0.2">
      <c r="A17220" s="733">
        <v>45227</v>
      </c>
      <c r="B17220" s="40" t="s">
        <v>10468</v>
      </c>
      <c r="C17220" s="62" t="s">
        <v>5740</v>
      </c>
      <c r="D17220" s="789" t="s">
        <v>369</v>
      </c>
      <c r="E17220" s="57">
        <v>3000</v>
      </c>
      <c r="F17220" s="57"/>
      <c r="G17220" s="125">
        <f t="shared" si="275"/>
        <v>-3000</v>
      </c>
      <c r="H17220" s="704" t="s">
        <v>11232</v>
      </c>
    </row>
    <row r="17221" spans="1:8" ht="15" x14ac:dyDescent="0.2">
      <c r="A17221" s="733">
        <v>45227</v>
      </c>
      <c r="B17221" s="40" t="s">
        <v>10898</v>
      </c>
      <c r="C17221" s="62" t="s">
        <v>5740</v>
      </c>
      <c r="D17221" s="789" t="s">
        <v>369</v>
      </c>
      <c r="E17221" s="57">
        <v>3000</v>
      </c>
      <c r="F17221" s="57"/>
      <c r="G17221" s="125">
        <f t="shared" si="275"/>
        <v>-3000</v>
      </c>
      <c r="H17221" s="704" t="s">
        <v>11232</v>
      </c>
    </row>
    <row r="17222" spans="1:8" ht="15" x14ac:dyDescent="0.2">
      <c r="A17222" s="733">
        <v>45227</v>
      </c>
      <c r="B17222" s="40" t="s">
        <v>11498</v>
      </c>
      <c r="C17222" s="62" t="s">
        <v>10981</v>
      </c>
      <c r="D17222" s="789" t="s">
        <v>11499</v>
      </c>
      <c r="E17222" s="57">
        <v>35150</v>
      </c>
      <c r="F17222" s="57"/>
      <c r="G17222" s="125">
        <f t="shared" si="275"/>
        <v>-35150</v>
      </c>
      <c r="H17222" s="704" t="s">
        <v>11232</v>
      </c>
    </row>
    <row r="17223" spans="1:8" ht="15" x14ac:dyDescent="0.2">
      <c r="A17223" s="733">
        <v>45227</v>
      </c>
      <c r="B17223" s="40" t="s">
        <v>11014</v>
      </c>
      <c r="C17223" s="62" t="s">
        <v>11405</v>
      </c>
      <c r="D17223" s="789" t="s">
        <v>11500</v>
      </c>
      <c r="E17223" s="57">
        <v>850</v>
      </c>
      <c r="F17223" s="57"/>
      <c r="G17223" s="125">
        <f t="shared" si="275"/>
        <v>-850</v>
      </c>
      <c r="H17223" s="704" t="s">
        <v>11232</v>
      </c>
    </row>
    <row r="17224" spans="1:8" ht="15" x14ac:dyDescent="0.2">
      <c r="A17224" s="733">
        <v>45227</v>
      </c>
      <c r="B17224" s="40" t="s">
        <v>11433</v>
      </c>
      <c r="C17224" s="62" t="s">
        <v>11405</v>
      </c>
      <c r="D17224" s="789" t="s">
        <v>11501</v>
      </c>
      <c r="E17224" s="57">
        <v>2340</v>
      </c>
      <c r="F17224" s="57"/>
      <c r="G17224" s="125">
        <f t="shared" si="275"/>
        <v>-2340</v>
      </c>
      <c r="H17224" s="704" t="s">
        <v>11232</v>
      </c>
    </row>
    <row r="17225" spans="1:8" ht="15" x14ac:dyDescent="0.2">
      <c r="A17225" s="733">
        <v>45227</v>
      </c>
      <c r="B17225" s="40" t="s">
        <v>11433</v>
      </c>
      <c r="C17225" s="62" t="s">
        <v>5740</v>
      </c>
      <c r="D17225" s="789" t="s">
        <v>10334</v>
      </c>
      <c r="E17225" s="57">
        <v>200</v>
      </c>
      <c r="F17225" s="57"/>
      <c r="G17225" s="125">
        <f t="shared" si="275"/>
        <v>-200</v>
      </c>
      <c r="H17225" s="704" t="s">
        <v>11232</v>
      </c>
    </row>
    <row r="17226" spans="1:8" ht="15" x14ac:dyDescent="0.2">
      <c r="A17226" s="733">
        <v>45227</v>
      </c>
      <c r="B17226" s="40" t="s">
        <v>10573</v>
      </c>
      <c r="C17226" s="62" t="s">
        <v>10981</v>
      </c>
      <c r="D17226" s="789" t="s">
        <v>11502</v>
      </c>
      <c r="E17226" s="57">
        <v>600</v>
      </c>
      <c r="F17226" s="57"/>
      <c r="G17226" s="125">
        <f t="shared" si="275"/>
        <v>-600</v>
      </c>
      <c r="H17226" s="704" t="s">
        <v>11232</v>
      </c>
    </row>
    <row r="17227" spans="1:8" ht="15" x14ac:dyDescent="0.2">
      <c r="A17227" s="733">
        <v>45227</v>
      </c>
      <c r="B17227" s="40" t="s">
        <v>11433</v>
      </c>
      <c r="C17227" s="550" t="s">
        <v>10981</v>
      </c>
      <c r="D17227" s="902" t="s">
        <v>11503</v>
      </c>
      <c r="E17227" s="582">
        <v>100900</v>
      </c>
      <c r="F17227" s="57"/>
      <c r="G17227" s="125">
        <f t="shared" si="275"/>
        <v>-100900</v>
      </c>
      <c r="H17227" s="704" t="s">
        <v>11232</v>
      </c>
    </row>
    <row r="17228" spans="1:8" ht="15" x14ac:dyDescent="0.2">
      <c r="A17228" s="733">
        <v>45227</v>
      </c>
      <c r="B17228" s="40" t="s">
        <v>9983</v>
      </c>
      <c r="C17228" s="550" t="s">
        <v>10981</v>
      </c>
      <c r="D17228" s="902" t="s">
        <v>11503</v>
      </c>
      <c r="E17228" s="582">
        <v>51240</v>
      </c>
      <c r="F17228" s="57"/>
      <c r="G17228" s="125">
        <f t="shared" si="275"/>
        <v>-51240</v>
      </c>
      <c r="H17228" s="704" t="s">
        <v>11232</v>
      </c>
    </row>
    <row r="17229" spans="1:8" ht="15" x14ac:dyDescent="0.2">
      <c r="A17229" s="733">
        <v>45227</v>
      </c>
      <c r="B17229" s="40" t="s">
        <v>10468</v>
      </c>
      <c r="C17229" s="62" t="s">
        <v>10981</v>
      </c>
      <c r="D17229" s="789" t="s">
        <v>11504</v>
      </c>
      <c r="E17229" s="57">
        <v>5450</v>
      </c>
      <c r="F17229" s="57"/>
      <c r="G17229" s="125">
        <f t="shared" si="275"/>
        <v>-5450</v>
      </c>
      <c r="H17229" s="704" t="s">
        <v>11232</v>
      </c>
    </row>
    <row r="17230" spans="1:8" ht="15" x14ac:dyDescent="0.2">
      <c r="A17230" s="733">
        <v>45227</v>
      </c>
      <c r="B17230" s="40" t="s">
        <v>11433</v>
      </c>
      <c r="C17230" s="62" t="s">
        <v>11505</v>
      </c>
      <c r="D17230" s="789" t="s">
        <v>11506</v>
      </c>
      <c r="E17230" s="57">
        <v>1300</v>
      </c>
      <c r="F17230" s="57"/>
      <c r="G17230" s="125">
        <f t="shared" si="275"/>
        <v>-1300</v>
      </c>
      <c r="H17230" s="704" t="s">
        <v>11232</v>
      </c>
    </row>
    <row r="17231" spans="1:8" ht="15" x14ac:dyDescent="0.2">
      <c r="A17231" s="733">
        <v>45227</v>
      </c>
      <c r="B17231" s="40" t="s">
        <v>3945</v>
      </c>
      <c r="C17231" s="550" t="s">
        <v>299</v>
      </c>
      <c r="D17231" s="902" t="s">
        <v>11507</v>
      </c>
      <c r="E17231" s="582">
        <v>48000</v>
      </c>
      <c r="F17231" s="57"/>
      <c r="G17231" s="125">
        <f t="shared" si="275"/>
        <v>-48000</v>
      </c>
      <c r="H17231" s="704" t="s">
        <v>11232</v>
      </c>
    </row>
    <row r="17232" spans="1:8" ht="15" x14ac:dyDescent="0.2">
      <c r="A17232" s="733">
        <v>45227</v>
      </c>
      <c r="B17232" s="40" t="s">
        <v>3944</v>
      </c>
      <c r="C17232" s="550" t="s">
        <v>299</v>
      </c>
      <c r="D17232" s="902" t="s">
        <v>11507</v>
      </c>
      <c r="E17232" s="582">
        <v>48000</v>
      </c>
      <c r="F17232" s="57"/>
      <c r="G17232" s="125">
        <f t="shared" si="275"/>
        <v>-48000</v>
      </c>
      <c r="H17232" s="704" t="s">
        <v>11232</v>
      </c>
    </row>
    <row r="17233" spans="1:8" ht="15" x14ac:dyDescent="0.2">
      <c r="A17233" s="733">
        <v>45227</v>
      </c>
      <c r="B17233" s="40" t="s">
        <v>37</v>
      </c>
      <c r="C17233" s="550" t="s">
        <v>299</v>
      </c>
      <c r="D17233" s="902" t="s">
        <v>11507</v>
      </c>
      <c r="E17233" s="582">
        <v>22301</v>
      </c>
      <c r="F17233" s="57"/>
      <c r="G17233" s="125">
        <f t="shared" si="275"/>
        <v>-22301</v>
      </c>
      <c r="H17233" s="704" t="s">
        <v>11232</v>
      </c>
    </row>
    <row r="17234" spans="1:8" ht="15" customHeight="1" x14ac:dyDescent="0.2">
      <c r="A17234" s="733">
        <v>45229</v>
      </c>
      <c r="B17234" s="40" t="s">
        <v>10995</v>
      </c>
      <c r="C17234" s="62" t="s">
        <v>14</v>
      </c>
      <c r="D17234" s="789" t="s">
        <v>11508</v>
      </c>
      <c r="E17234" s="57">
        <v>500</v>
      </c>
      <c r="F17234" s="57"/>
      <c r="G17234" s="125">
        <f t="shared" si="275"/>
        <v>-500</v>
      </c>
      <c r="H17234" s="704" t="s">
        <v>11232</v>
      </c>
    </row>
    <row r="17235" spans="1:8" ht="15" x14ac:dyDescent="0.2">
      <c r="A17235" s="733">
        <v>45229</v>
      </c>
      <c r="B17235" s="40" t="s">
        <v>10573</v>
      </c>
      <c r="C17235" s="62" t="s">
        <v>5740</v>
      </c>
      <c r="D17235" s="789" t="s">
        <v>369</v>
      </c>
      <c r="E17235" s="57">
        <v>2000</v>
      </c>
      <c r="F17235" s="57"/>
      <c r="G17235" s="125">
        <f t="shared" si="275"/>
        <v>-2000</v>
      </c>
      <c r="H17235" s="704" t="s">
        <v>11232</v>
      </c>
    </row>
    <row r="17236" spans="1:8" ht="15" x14ac:dyDescent="0.2">
      <c r="A17236" s="733">
        <v>45229</v>
      </c>
      <c r="B17236" s="40" t="s">
        <v>11014</v>
      </c>
      <c r="C17236" s="62" t="s">
        <v>14</v>
      </c>
      <c r="D17236" s="789" t="s">
        <v>3990</v>
      </c>
      <c r="E17236" s="57">
        <v>3890</v>
      </c>
      <c r="F17236" s="57"/>
      <c r="G17236" s="125">
        <f t="shared" si="275"/>
        <v>-3890</v>
      </c>
      <c r="H17236" s="704" t="s">
        <v>11232</v>
      </c>
    </row>
    <row r="17237" spans="1:8" ht="15" x14ac:dyDescent="0.2">
      <c r="A17237" s="733">
        <v>45229</v>
      </c>
      <c r="B17237" s="40" t="s">
        <v>11433</v>
      </c>
      <c r="C17237" s="62" t="s">
        <v>10981</v>
      </c>
      <c r="D17237" s="789" t="s">
        <v>11511</v>
      </c>
      <c r="E17237" s="57">
        <v>80000</v>
      </c>
      <c r="F17237" s="57"/>
      <c r="G17237" s="125">
        <f t="shared" si="275"/>
        <v>-80000</v>
      </c>
      <c r="H17237" s="704" t="s">
        <v>11232</v>
      </c>
    </row>
    <row r="17238" spans="1:8" ht="15" x14ac:dyDescent="0.2">
      <c r="A17238" s="733">
        <v>45229</v>
      </c>
      <c r="B17238" s="40" t="s">
        <v>10229</v>
      </c>
      <c r="C17238" s="62" t="s">
        <v>10981</v>
      </c>
      <c r="D17238" s="789" t="s">
        <v>11512</v>
      </c>
      <c r="E17238" s="57">
        <v>16000</v>
      </c>
      <c r="F17238" s="57"/>
      <c r="G17238" s="125">
        <f t="shared" si="275"/>
        <v>-16000</v>
      </c>
      <c r="H17238" s="704" t="s">
        <v>11232</v>
      </c>
    </row>
    <row r="17239" spans="1:8" ht="15" x14ac:dyDescent="0.2">
      <c r="A17239" s="733">
        <v>45229</v>
      </c>
      <c r="B17239" s="40" t="s">
        <v>10898</v>
      </c>
      <c r="C17239" s="62" t="s">
        <v>10981</v>
      </c>
      <c r="D17239" s="789" t="s">
        <v>11512</v>
      </c>
      <c r="E17239" s="57">
        <v>39000</v>
      </c>
      <c r="F17239" s="57"/>
      <c r="G17239" s="125">
        <f t="shared" si="275"/>
        <v>-39000</v>
      </c>
      <c r="H17239" s="704" t="s">
        <v>11232</v>
      </c>
    </row>
    <row r="17240" spans="1:8" ht="15" x14ac:dyDescent="0.2">
      <c r="A17240" s="733">
        <v>45229</v>
      </c>
      <c r="B17240" s="40" t="s">
        <v>11433</v>
      </c>
      <c r="C17240" s="62" t="s">
        <v>5740</v>
      </c>
      <c r="D17240" s="789" t="s">
        <v>369</v>
      </c>
      <c r="E17240" s="57">
        <v>2700</v>
      </c>
      <c r="F17240" s="57"/>
      <c r="G17240" s="125">
        <f t="shared" si="275"/>
        <v>-2700</v>
      </c>
      <c r="H17240" s="704" t="s">
        <v>11232</v>
      </c>
    </row>
    <row r="17241" spans="1:8" ht="15" x14ac:dyDescent="0.2">
      <c r="A17241" s="733">
        <v>45229</v>
      </c>
      <c r="B17241" s="40" t="s">
        <v>9983</v>
      </c>
      <c r="C17241" s="62" t="s">
        <v>5740</v>
      </c>
      <c r="D17241" s="789" t="s">
        <v>369</v>
      </c>
      <c r="E17241" s="57">
        <v>1300</v>
      </c>
      <c r="F17241" s="57"/>
      <c r="G17241" s="125">
        <f t="shared" si="275"/>
        <v>-1300</v>
      </c>
      <c r="H17241" s="704" t="s">
        <v>11232</v>
      </c>
    </row>
    <row r="17242" spans="1:8" ht="15" x14ac:dyDescent="0.2">
      <c r="A17242" s="733">
        <v>45229</v>
      </c>
      <c r="B17242" s="40" t="s">
        <v>10573</v>
      </c>
      <c r="C17242" s="62" t="s">
        <v>5740</v>
      </c>
      <c r="D17242" s="789" t="s">
        <v>369</v>
      </c>
      <c r="E17242" s="57">
        <v>1500</v>
      </c>
      <c r="F17242" s="57"/>
      <c r="G17242" s="125">
        <f t="shared" si="275"/>
        <v>-1500</v>
      </c>
      <c r="H17242" s="704" t="s">
        <v>11232</v>
      </c>
    </row>
    <row r="17243" spans="1:8" ht="15" x14ac:dyDescent="0.2">
      <c r="A17243" s="733">
        <v>45229</v>
      </c>
      <c r="B17243" s="40" t="s">
        <v>10573</v>
      </c>
      <c r="C17243" s="550" t="s">
        <v>10981</v>
      </c>
      <c r="D17243" s="902" t="s">
        <v>11521</v>
      </c>
      <c r="E17243" s="582">
        <v>9100</v>
      </c>
      <c r="F17243" s="57"/>
      <c r="G17243" s="125">
        <f t="shared" si="275"/>
        <v>-9100</v>
      </c>
      <c r="H17243" s="704" t="s">
        <v>11232</v>
      </c>
    </row>
    <row r="17244" spans="1:8" ht="15" x14ac:dyDescent="0.2">
      <c r="A17244" s="733">
        <v>45229</v>
      </c>
      <c r="B17244" s="40" t="s">
        <v>10898</v>
      </c>
      <c r="C17244" s="550" t="s">
        <v>10981</v>
      </c>
      <c r="D17244" s="902" t="s">
        <v>11521</v>
      </c>
      <c r="E17244" s="582">
        <v>9100</v>
      </c>
      <c r="F17244" s="57"/>
      <c r="G17244" s="125">
        <f t="shared" si="275"/>
        <v>-9100</v>
      </c>
      <c r="H17244" s="704" t="s">
        <v>11232</v>
      </c>
    </row>
    <row r="17245" spans="1:8" ht="15" x14ac:dyDescent="0.2">
      <c r="A17245" s="733">
        <v>45229</v>
      </c>
      <c r="B17245" s="40" t="s">
        <v>10229</v>
      </c>
      <c r="C17245" s="550" t="s">
        <v>10981</v>
      </c>
      <c r="D17245" s="902" t="s">
        <v>11521</v>
      </c>
      <c r="E17245" s="582">
        <v>9100</v>
      </c>
      <c r="F17245" s="57"/>
      <c r="G17245" s="125">
        <f t="shared" si="275"/>
        <v>-9100</v>
      </c>
      <c r="H17245" s="704" t="s">
        <v>11232</v>
      </c>
    </row>
    <row r="17246" spans="1:8" ht="15" x14ac:dyDescent="0.2">
      <c r="A17246" s="733">
        <v>45229</v>
      </c>
      <c r="B17246" s="40" t="s">
        <v>10573</v>
      </c>
      <c r="C17246" s="633" t="s">
        <v>10981</v>
      </c>
      <c r="D17246" s="1040" t="s">
        <v>11522</v>
      </c>
      <c r="E17246" s="734">
        <v>4800</v>
      </c>
      <c r="F17246" s="57"/>
      <c r="G17246" s="125">
        <f t="shared" si="275"/>
        <v>-4800</v>
      </c>
      <c r="H17246" s="704" t="s">
        <v>11232</v>
      </c>
    </row>
    <row r="17247" spans="1:8" ht="15" x14ac:dyDescent="0.2">
      <c r="A17247" s="733">
        <v>45229</v>
      </c>
      <c r="B17247" s="40" t="s">
        <v>10898</v>
      </c>
      <c r="C17247" s="633" t="s">
        <v>10981</v>
      </c>
      <c r="D17247" s="1040" t="s">
        <v>11522</v>
      </c>
      <c r="E17247" s="734">
        <v>4800</v>
      </c>
      <c r="F17247" s="57"/>
      <c r="G17247" s="125">
        <f t="shared" si="275"/>
        <v>-4800</v>
      </c>
      <c r="H17247" s="704" t="s">
        <v>11232</v>
      </c>
    </row>
    <row r="17248" spans="1:8" ht="15" x14ac:dyDescent="0.2">
      <c r="A17248" s="733">
        <v>45229</v>
      </c>
      <c r="B17248" s="40" t="s">
        <v>10229</v>
      </c>
      <c r="C17248" s="633" t="s">
        <v>10981</v>
      </c>
      <c r="D17248" s="1040" t="s">
        <v>11522</v>
      </c>
      <c r="E17248" s="734">
        <v>4800</v>
      </c>
      <c r="F17248" s="57"/>
      <c r="G17248" s="125">
        <f t="shared" si="275"/>
        <v>-4800</v>
      </c>
      <c r="H17248" s="704" t="s">
        <v>11232</v>
      </c>
    </row>
    <row r="17249" spans="1:8" ht="15" x14ac:dyDescent="0.2">
      <c r="A17249" s="733">
        <v>45229</v>
      </c>
      <c r="B17249" s="40" t="s">
        <v>10995</v>
      </c>
      <c r="C17249" s="62" t="s">
        <v>6622</v>
      </c>
      <c r="D17249" s="789" t="s">
        <v>11513</v>
      </c>
      <c r="E17249" s="57">
        <v>20000</v>
      </c>
      <c r="F17249" s="57"/>
      <c r="G17249" s="125">
        <f t="shared" si="275"/>
        <v>-20000</v>
      </c>
      <c r="H17249" s="704" t="s">
        <v>11232</v>
      </c>
    </row>
    <row r="17250" spans="1:8" ht="15" x14ac:dyDescent="0.2">
      <c r="A17250" s="733">
        <v>45229</v>
      </c>
      <c r="B17250" s="40" t="s">
        <v>10468</v>
      </c>
      <c r="C17250" s="62" t="s">
        <v>14</v>
      </c>
      <c r="D17250" s="789" t="s">
        <v>11520</v>
      </c>
      <c r="E17250" s="57">
        <v>3000</v>
      </c>
      <c r="F17250" s="57"/>
      <c r="G17250" s="125">
        <f t="shared" si="275"/>
        <v>-3000</v>
      </c>
      <c r="H17250" s="704" t="s">
        <v>11232</v>
      </c>
    </row>
    <row r="17251" spans="1:8" ht="15" x14ac:dyDescent="0.2">
      <c r="A17251" s="733">
        <v>45230</v>
      </c>
      <c r="B17251" s="40" t="s">
        <v>10898</v>
      </c>
      <c r="C17251" s="62" t="s">
        <v>5740</v>
      </c>
      <c r="D17251" s="789" t="s">
        <v>369</v>
      </c>
      <c r="E17251" s="57">
        <v>3000</v>
      </c>
      <c r="F17251" s="57"/>
      <c r="G17251" s="125">
        <f t="shared" si="275"/>
        <v>-3000</v>
      </c>
      <c r="H17251" s="704" t="s">
        <v>11232</v>
      </c>
    </row>
    <row r="17252" spans="1:8" ht="15" x14ac:dyDescent="0.2">
      <c r="A17252" s="733">
        <v>45230</v>
      </c>
      <c r="B17252" s="40" t="s">
        <v>10229</v>
      </c>
      <c r="C17252" s="62" t="s">
        <v>10981</v>
      </c>
      <c r="D17252" s="789" t="s">
        <v>11514</v>
      </c>
      <c r="E17252" s="57">
        <v>33600</v>
      </c>
      <c r="F17252" s="57"/>
      <c r="G17252" s="125">
        <f t="shared" si="275"/>
        <v>-33600</v>
      </c>
      <c r="H17252" s="704" t="s">
        <v>11232</v>
      </c>
    </row>
    <row r="17253" spans="1:8" ht="15" x14ac:dyDescent="0.2">
      <c r="A17253" s="733">
        <v>45230</v>
      </c>
      <c r="B17253" s="40" t="s">
        <v>10468</v>
      </c>
      <c r="C17253" s="62" t="s">
        <v>10981</v>
      </c>
      <c r="D17253" s="789" t="s">
        <v>10865</v>
      </c>
      <c r="E17253" s="57">
        <v>8700</v>
      </c>
      <c r="F17253" s="57"/>
      <c r="G17253" s="125">
        <f t="shared" si="275"/>
        <v>-8700</v>
      </c>
      <c r="H17253" s="704" t="s">
        <v>11232</v>
      </c>
    </row>
    <row r="17254" spans="1:8" ht="15" x14ac:dyDescent="0.2">
      <c r="A17254" s="733">
        <v>45230</v>
      </c>
      <c r="B17254" s="40" t="s">
        <v>10573</v>
      </c>
      <c r="C17254" s="62" t="s">
        <v>10981</v>
      </c>
      <c r="D17254" s="789" t="s">
        <v>11515</v>
      </c>
      <c r="E17254" s="57">
        <v>10000</v>
      </c>
      <c r="F17254" s="57"/>
      <c r="G17254" s="125">
        <f t="shared" si="275"/>
        <v>-10000</v>
      </c>
      <c r="H17254" s="704" t="s">
        <v>11232</v>
      </c>
    </row>
    <row r="17255" spans="1:8" ht="15" x14ac:dyDescent="0.2">
      <c r="A17255" s="733">
        <v>45230</v>
      </c>
      <c r="B17255" s="40" t="s">
        <v>10229</v>
      </c>
      <c r="C17255" s="669" t="s">
        <v>10981</v>
      </c>
      <c r="D17255" s="910"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0"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0"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89" t="s">
        <v>11265</v>
      </c>
      <c r="E17258" s="57">
        <v>2400</v>
      </c>
      <c r="F17258" s="57"/>
      <c r="G17258" s="125">
        <f t="shared" si="275"/>
        <v>-2400</v>
      </c>
      <c r="H17258" s="704" t="s">
        <v>11232</v>
      </c>
    </row>
    <row r="17259" spans="1:8" ht="15" x14ac:dyDescent="0.2">
      <c r="A17259" s="733">
        <v>45230</v>
      </c>
      <c r="B17259" s="40" t="s">
        <v>10573</v>
      </c>
      <c r="C17259" s="62" t="s">
        <v>10981</v>
      </c>
      <c r="D17259" s="789" t="s">
        <v>11516</v>
      </c>
      <c r="E17259" s="57">
        <v>4180</v>
      </c>
      <c r="F17259" s="57"/>
      <c r="G17259" s="125">
        <f t="shared" si="275"/>
        <v>-4180</v>
      </c>
      <c r="H17259" s="704" t="s">
        <v>11232</v>
      </c>
    </row>
    <row r="17260" spans="1:8" ht="15" x14ac:dyDescent="0.2">
      <c r="A17260" s="733">
        <v>45230</v>
      </c>
      <c r="B17260" s="40" t="s">
        <v>10468</v>
      </c>
      <c r="C17260" s="62" t="s">
        <v>10981</v>
      </c>
      <c r="D17260" s="789" t="s">
        <v>11517</v>
      </c>
      <c r="E17260" s="57">
        <v>5800</v>
      </c>
      <c r="F17260" s="57"/>
      <c r="G17260" s="125">
        <f t="shared" si="275"/>
        <v>-5800</v>
      </c>
      <c r="H17260" s="704" t="s">
        <v>11232</v>
      </c>
    </row>
    <row r="17261" spans="1:8" ht="15" customHeight="1" x14ac:dyDescent="0.2">
      <c r="A17261" s="733">
        <v>45230</v>
      </c>
      <c r="B17261" s="40" t="s">
        <v>10898</v>
      </c>
      <c r="C17261" s="62" t="s">
        <v>5740</v>
      </c>
      <c r="D17261" s="789" t="s">
        <v>369</v>
      </c>
      <c r="E17261" s="57">
        <v>750</v>
      </c>
      <c r="F17261" s="57"/>
      <c r="G17261" s="125">
        <f t="shared" si="275"/>
        <v>-750</v>
      </c>
      <c r="H17261" s="704" t="s">
        <v>11232</v>
      </c>
    </row>
    <row r="17262" spans="1:8" ht="15" x14ac:dyDescent="0.2">
      <c r="A17262" s="733">
        <v>45230</v>
      </c>
      <c r="B17262" s="40" t="s">
        <v>25</v>
      </c>
      <c r="C17262" s="62" t="s">
        <v>8148</v>
      </c>
      <c r="D17262" s="789" t="s">
        <v>6309</v>
      </c>
      <c r="E17262" s="57">
        <v>280</v>
      </c>
      <c r="F17262" s="57"/>
      <c r="G17262" s="125">
        <f t="shared" si="275"/>
        <v>-280</v>
      </c>
      <c r="H17262" s="704" t="s">
        <v>11232</v>
      </c>
    </row>
    <row r="17263" spans="1:8" ht="15" customHeight="1" x14ac:dyDescent="0.2">
      <c r="A17263" s="733">
        <v>45230</v>
      </c>
      <c r="B17263" s="40" t="s">
        <v>103</v>
      </c>
      <c r="C17263" s="62" t="s">
        <v>8148</v>
      </c>
      <c r="D17263" s="789" t="s">
        <v>6309</v>
      </c>
      <c r="E17263" s="57">
        <v>180</v>
      </c>
      <c r="F17263" s="57"/>
      <c r="G17263" s="125">
        <f t="shared" si="275"/>
        <v>-180</v>
      </c>
      <c r="H17263" s="704" t="s">
        <v>11232</v>
      </c>
    </row>
    <row r="17264" spans="1:8" ht="15" x14ac:dyDescent="0.2">
      <c r="A17264" s="733">
        <v>45230</v>
      </c>
      <c r="B17264" s="40" t="s">
        <v>11123</v>
      </c>
      <c r="C17264" s="62" t="s">
        <v>793</v>
      </c>
      <c r="D17264" s="789" t="s">
        <v>11272</v>
      </c>
      <c r="E17264" s="57">
        <v>41000</v>
      </c>
      <c r="F17264" s="57"/>
      <c r="G17264" s="125">
        <f t="shared" si="275"/>
        <v>-41000</v>
      </c>
      <c r="H17264" s="704" t="s">
        <v>11232</v>
      </c>
    </row>
    <row r="17265" spans="1:8" ht="15" x14ac:dyDescent="0.2">
      <c r="A17265" s="733">
        <v>45230</v>
      </c>
      <c r="B17265" s="40" t="s">
        <v>10229</v>
      </c>
      <c r="C17265" s="62" t="s">
        <v>793</v>
      </c>
      <c r="D17265" s="789" t="s">
        <v>11552</v>
      </c>
      <c r="E17265" s="57">
        <v>43000</v>
      </c>
      <c r="F17265" s="57"/>
      <c r="G17265" s="125">
        <f t="shared" si="275"/>
        <v>-43000</v>
      </c>
      <c r="H17265" s="704" t="s">
        <v>11232</v>
      </c>
    </row>
    <row r="17266" spans="1:8" ht="15" x14ac:dyDescent="0.2">
      <c r="A17266" s="733">
        <v>45230</v>
      </c>
      <c r="B17266" s="40" t="s">
        <v>103</v>
      </c>
      <c r="C17266" s="62" t="s">
        <v>793</v>
      </c>
      <c r="D17266" s="789" t="s">
        <v>11553</v>
      </c>
      <c r="E17266" s="57">
        <v>65000</v>
      </c>
      <c r="F17266" s="57"/>
      <c r="G17266" s="125">
        <f t="shared" si="275"/>
        <v>-65000</v>
      </c>
      <c r="H17266" s="704" t="s">
        <v>11232</v>
      </c>
    </row>
    <row r="17267" spans="1:8" ht="15" x14ac:dyDescent="0.2">
      <c r="A17267" s="733">
        <v>45230</v>
      </c>
      <c r="B17267" s="40" t="s">
        <v>103</v>
      </c>
      <c r="C17267" s="62" t="s">
        <v>793</v>
      </c>
      <c r="D17267" s="789" t="s">
        <v>11554</v>
      </c>
      <c r="E17267" s="57">
        <v>22000</v>
      </c>
      <c r="F17267" s="57"/>
      <c r="G17267" s="125">
        <f t="shared" si="275"/>
        <v>-22000</v>
      </c>
      <c r="H17267" s="704" t="s">
        <v>11232</v>
      </c>
    </row>
    <row r="17268" spans="1:8" ht="15" x14ac:dyDescent="0.2">
      <c r="A17268" s="733">
        <v>45230</v>
      </c>
      <c r="B17268" s="40" t="s">
        <v>9353</v>
      </c>
      <c r="C17268" s="62" t="s">
        <v>793</v>
      </c>
      <c r="D17268" s="789" t="s">
        <v>11555</v>
      </c>
      <c r="E17268" s="57">
        <v>40800</v>
      </c>
      <c r="F17268" s="57"/>
      <c r="G17268" s="125">
        <f t="shared" si="275"/>
        <v>-40800</v>
      </c>
      <c r="H17268" s="704" t="s">
        <v>11232</v>
      </c>
    </row>
    <row r="17269" spans="1:8" ht="15" x14ac:dyDescent="0.2">
      <c r="A17269" s="733">
        <v>45230</v>
      </c>
      <c r="B17269" s="40" t="s">
        <v>10573</v>
      </c>
      <c r="C17269" s="62" t="s">
        <v>793</v>
      </c>
      <c r="D17269" s="789" t="s">
        <v>11576</v>
      </c>
      <c r="E17269" s="57">
        <v>39200</v>
      </c>
      <c r="F17269" s="57"/>
      <c r="G17269" s="125">
        <f t="shared" si="275"/>
        <v>-39200</v>
      </c>
      <c r="H17269" s="704" t="s">
        <v>11232</v>
      </c>
    </row>
    <row r="17270" spans="1:8" ht="15" x14ac:dyDescent="0.2">
      <c r="A17270" s="733">
        <v>45230</v>
      </c>
      <c r="B17270" s="40" t="s">
        <v>37</v>
      </c>
      <c r="C17270" s="62" t="s">
        <v>793</v>
      </c>
      <c r="D17270" s="789" t="s">
        <v>10094</v>
      </c>
      <c r="E17270" s="57">
        <v>128774.19354838709</v>
      </c>
      <c r="F17270" s="57"/>
      <c r="G17270" s="125">
        <f t="shared" si="275"/>
        <v>-128774.19354838709</v>
      </c>
      <c r="H17270" s="704" t="s">
        <v>11232</v>
      </c>
    </row>
    <row r="17271" spans="1:8" ht="15" x14ac:dyDescent="0.2">
      <c r="A17271" s="733">
        <v>45230</v>
      </c>
      <c r="B17271" s="40" t="s">
        <v>3945</v>
      </c>
      <c r="C17271" s="62" t="s">
        <v>793</v>
      </c>
      <c r="D17271" s="789" t="s">
        <v>11579</v>
      </c>
      <c r="E17271" s="57">
        <v>120084.67741935485</v>
      </c>
      <c r="F17271" s="57"/>
      <c r="G17271" s="125">
        <f t="shared" si="275"/>
        <v>-120084.67741935485</v>
      </c>
      <c r="H17271" s="704" t="s">
        <v>11232</v>
      </c>
    </row>
    <row r="17272" spans="1:8" ht="15" x14ac:dyDescent="0.2">
      <c r="A17272" s="733">
        <v>45230</v>
      </c>
      <c r="B17272" s="40" t="s">
        <v>3945</v>
      </c>
      <c r="C17272" s="62" t="s">
        <v>793</v>
      </c>
      <c r="D17272" s="789" t="s">
        <v>11580</v>
      </c>
      <c r="E17272" s="57">
        <v>20000</v>
      </c>
      <c r="F17272" s="57"/>
      <c r="G17272" s="125">
        <f t="shared" si="275"/>
        <v>-20000</v>
      </c>
      <c r="H17272" s="704" t="s">
        <v>11232</v>
      </c>
    </row>
    <row r="17273" spans="1:8" ht="15" x14ac:dyDescent="0.2">
      <c r="A17273" s="733">
        <v>45230</v>
      </c>
      <c r="B17273" s="40" t="s">
        <v>9983</v>
      </c>
      <c r="C17273" s="62" t="s">
        <v>793</v>
      </c>
      <c r="D17273" s="789" t="s">
        <v>11585</v>
      </c>
      <c r="E17273" s="57">
        <v>36800</v>
      </c>
      <c r="F17273" s="57"/>
      <c r="G17273" s="125">
        <f t="shared" si="275"/>
        <v>-36800</v>
      </c>
      <c r="H17273" s="704" t="s">
        <v>11232</v>
      </c>
    </row>
    <row r="17274" spans="1:8" ht="15" x14ac:dyDescent="0.2">
      <c r="A17274" s="733">
        <v>45230</v>
      </c>
      <c r="B17274" s="40" t="s">
        <v>11081</v>
      </c>
      <c r="C17274" s="62" t="s">
        <v>793</v>
      </c>
      <c r="D17274" s="789"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89" t="s">
        <v>11588</v>
      </c>
      <c r="E17281" s="57">
        <v>63910</v>
      </c>
      <c r="F17281" s="57"/>
      <c r="G17281" s="125">
        <f t="shared" si="276"/>
        <v>-63910</v>
      </c>
      <c r="H17281" s="704" t="s">
        <v>11232</v>
      </c>
    </row>
    <row r="17282" spans="1:8" ht="15" x14ac:dyDescent="0.2">
      <c r="A17282" s="733">
        <v>45230</v>
      </c>
      <c r="B17282" s="40" t="s">
        <v>103</v>
      </c>
      <c r="C17282" s="62" t="s">
        <v>793</v>
      </c>
      <c r="D17282" s="789" t="s">
        <v>11593</v>
      </c>
      <c r="E17282" s="57">
        <v>39000</v>
      </c>
      <c r="F17282" s="57"/>
      <c r="G17282" s="125">
        <f t="shared" si="276"/>
        <v>-39000</v>
      </c>
      <c r="H17282" s="704" t="s">
        <v>11232</v>
      </c>
    </row>
    <row r="17283" spans="1:8" ht="15" x14ac:dyDescent="0.2">
      <c r="A17283" s="733">
        <v>45230</v>
      </c>
      <c r="B17283" s="40" t="s">
        <v>9983</v>
      </c>
      <c r="C17283" s="62" t="s">
        <v>793</v>
      </c>
      <c r="D17283" s="789" t="s">
        <v>11597</v>
      </c>
      <c r="E17283" s="57">
        <v>200000</v>
      </c>
      <c r="F17283" s="57"/>
      <c r="G17283" s="125">
        <f t="shared" si="276"/>
        <v>-200000</v>
      </c>
      <c r="H17283" s="704" t="s">
        <v>11232</v>
      </c>
    </row>
    <row r="17284" spans="1:8" ht="15" x14ac:dyDescent="0.2">
      <c r="A17284" s="733">
        <v>45230</v>
      </c>
      <c r="B17284" s="40" t="s">
        <v>9406</v>
      </c>
      <c r="C17284" s="62" t="s">
        <v>793</v>
      </c>
      <c r="D17284" s="789" t="s">
        <v>11592</v>
      </c>
      <c r="E17284" s="57">
        <v>75060</v>
      </c>
      <c r="F17284" s="57"/>
      <c r="G17284" s="125">
        <f t="shared" si="276"/>
        <v>-75060</v>
      </c>
      <c r="H17284" s="704" t="s">
        <v>11232</v>
      </c>
    </row>
    <row r="17285" spans="1:8" ht="15" x14ac:dyDescent="0.2">
      <c r="A17285" s="733">
        <v>45230</v>
      </c>
      <c r="B17285" s="40" t="s">
        <v>2932</v>
      </c>
      <c r="C17285" s="62" t="s">
        <v>793</v>
      </c>
      <c r="D17285" s="789" t="s">
        <v>11015</v>
      </c>
      <c r="E17285" s="57">
        <v>325011.49193548388</v>
      </c>
      <c r="F17285" s="57"/>
      <c r="G17285" s="125">
        <f t="shared" si="276"/>
        <v>-325011.49193548388</v>
      </c>
      <c r="H17285" s="704" t="s">
        <v>11232</v>
      </c>
    </row>
    <row r="17286" spans="1:8" ht="15" x14ac:dyDescent="0.2">
      <c r="A17286" s="733">
        <v>45230</v>
      </c>
      <c r="B17286" s="40" t="s">
        <v>11602</v>
      </c>
      <c r="C17286" s="62" t="s">
        <v>793</v>
      </c>
      <c r="D17286" s="789" t="s">
        <v>11603</v>
      </c>
      <c r="E17286" s="57">
        <v>65000</v>
      </c>
      <c r="F17286" s="57"/>
      <c r="G17286" s="125">
        <f t="shared" si="276"/>
        <v>-65000</v>
      </c>
      <c r="H17286" s="704" t="s">
        <v>11232</v>
      </c>
    </row>
    <row r="17287" spans="1:8" ht="15" x14ac:dyDescent="0.2">
      <c r="A17287" s="733">
        <v>45230</v>
      </c>
      <c r="B17287" s="40" t="s">
        <v>9983</v>
      </c>
      <c r="C17287" s="62" t="s">
        <v>793</v>
      </c>
      <c r="D17287" s="789" t="s">
        <v>11607</v>
      </c>
      <c r="E17287" s="57">
        <v>5000</v>
      </c>
      <c r="F17287" s="57"/>
      <c r="G17287" s="125">
        <f t="shared" si="276"/>
        <v>-5000</v>
      </c>
      <c r="H17287" s="704" t="s">
        <v>11232</v>
      </c>
    </row>
    <row r="17288" spans="1:8" ht="15" x14ac:dyDescent="0.2">
      <c r="A17288" s="733">
        <v>45230</v>
      </c>
      <c r="B17288" s="40" t="s">
        <v>103</v>
      </c>
      <c r="C17288" s="62" t="s">
        <v>793</v>
      </c>
      <c r="D17288" s="789" t="s">
        <v>11608</v>
      </c>
      <c r="E17288" s="57">
        <v>60000</v>
      </c>
      <c r="F17288" s="57"/>
      <c r="G17288" s="125">
        <f t="shared" si="276"/>
        <v>-60000</v>
      </c>
      <c r="H17288" s="704" t="s">
        <v>11232</v>
      </c>
    </row>
    <row r="17289" spans="1:8" ht="15" x14ac:dyDescent="0.2">
      <c r="A17289" s="733">
        <v>45230</v>
      </c>
      <c r="B17289" s="40" t="s">
        <v>9353</v>
      </c>
      <c r="C17289" s="62" t="s">
        <v>793</v>
      </c>
      <c r="D17289" s="789" t="s">
        <v>11609</v>
      </c>
      <c r="E17289" s="57">
        <v>33450</v>
      </c>
      <c r="F17289" s="57"/>
      <c r="G17289" s="125">
        <f t="shared" si="276"/>
        <v>-33450</v>
      </c>
      <c r="H17289" s="704" t="s">
        <v>11232</v>
      </c>
    </row>
    <row r="17290" spans="1:8" ht="15" x14ac:dyDescent="0.2">
      <c r="A17290" s="733">
        <v>45230</v>
      </c>
      <c r="B17290" s="40" t="s">
        <v>11498</v>
      </c>
      <c r="C17290" s="62" t="s">
        <v>793</v>
      </c>
      <c r="D17290" s="789" t="s">
        <v>11656</v>
      </c>
      <c r="E17290" s="57">
        <v>170000</v>
      </c>
      <c r="F17290" s="57"/>
      <c r="G17290" s="125">
        <f t="shared" si="276"/>
        <v>-170000</v>
      </c>
      <c r="H17290" s="704" t="s">
        <v>11232</v>
      </c>
    </row>
    <row r="17291" spans="1:8" ht="15" x14ac:dyDescent="0.2">
      <c r="A17291" s="733">
        <v>45230</v>
      </c>
      <c r="B17291" s="40" t="s">
        <v>3944</v>
      </c>
      <c r="C17291" s="62" t="s">
        <v>793</v>
      </c>
      <c r="D17291" s="789" t="s">
        <v>11616</v>
      </c>
      <c r="E17291" s="57">
        <v>135890</v>
      </c>
      <c r="F17291" s="57"/>
      <c r="G17291" s="125">
        <f t="shared" si="276"/>
        <v>-135890</v>
      </c>
      <c r="H17291" s="704" t="s">
        <v>11232</v>
      </c>
    </row>
    <row r="17292" spans="1:8" ht="15" x14ac:dyDescent="0.2">
      <c r="A17292" s="733">
        <v>45230</v>
      </c>
      <c r="B17292" s="40" t="s">
        <v>9353</v>
      </c>
      <c r="C17292" s="62" t="s">
        <v>793</v>
      </c>
      <c r="D17292" s="789" t="s">
        <v>11619</v>
      </c>
      <c r="E17292" s="57">
        <v>1600</v>
      </c>
      <c r="F17292" s="57"/>
      <c r="G17292" s="125">
        <f t="shared" si="276"/>
        <v>-1600</v>
      </c>
      <c r="H17292" s="704" t="s">
        <v>11232</v>
      </c>
    </row>
    <row r="17293" spans="1:8" ht="15" x14ac:dyDescent="0.2">
      <c r="A17293" s="733">
        <v>45230</v>
      </c>
      <c r="B17293" s="40" t="s">
        <v>103</v>
      </c>
      <c r="C17293" s="62" t="s">
        <v>103</v>
      </c>
      <c r="D17293" s="789"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0" t="s">
        <v>11220</v>
      </c>
      <c r="E17317" s="91"/>
      <c r="F17317" s="91">
        <v>1000000</v>
      </c>
      <c r="G17317" s="175">
        <f t="shared" si="276"/>
        <v>1000000</v>
      </c>
      <c r="H17317" s="701" t="s">
        <v>11232</v>
      </c>
    </row>
    <row r="17318" spans="1:8" ht="15" x14ac:dyDescent="0.2">
      <c r="A17318" s="729">
        <v>45202</v>
      </c>
      <c r="B17318" s="90" t="s">
        <v>10468</v>
      </c>
      <c r="C17318" s="93" t="s">
        <v>558</v>
      </c>
      <c r="D17318" s="890" t="s">
        <v>11221</v>
      </c>
      <c r="E17318" s="91"/>
      <c r="F17318" s="91">
        <v>1380000</v>
      </c>
      <c r="G17318" s="175">
        <f t="shared" si="276"/>
        <v>1380000</v>
      </c>
      <c r="H17318" s="701" t="s">
        <v>11232</v>
      </c>
    </row>
    <row r="17319" spans="1:8" ht="15" x14ac:dyDescent="0.2">
      <c r="A17319" s="729">
        <v>45202</v>
      </c>
      <c r="B17319" s="90" t="s">
        <v>8041</v>
      </c>
      <c r="C17319" s="93" t="s">
        <v>558</v>
      </c>
      <c r="D17319" s="890" t="s">
        <v>11221</v>
      </c>
      <c r="E17319" s="91"/>
      <c r="F17319" s="91">
        <v>2000000</v>
      </c>
      <c r="G17319" s="175">
        <f t="shared" si="276"/>
        <v>2000000</v>
      </c>
      <c r="H17319" s="701" t="s">
        <v>11232</v>
      </c>
    </row>
    <row r="17320" spans="1:8" ht="15" x14ac:dyDescent="0.2">
      <c r="A17320" s="729">
        <v>45205</v>
      </c>
      <c r="B17320" s="90" t="s">
        <v>11259</v>
      </c>
      <c r="C17320" s="93" t="s">
        <v>558</v>
      </c>
      <c r="D17320" s="890" t="s">
        <v>11258</v>
      </c>
      <c r="E17320" s="91"/>
      <c r="F17320" s="91">
        <v>1300000</v>
      </c>
      <c r="G17320" s="175">
        <f t="shared" si="276"/>
        <v>1300000</v>
      </c>
      <c r="H17320" s="701" t="s">
        <v>11232</v>
      </c>
    </row>
    <row r="17321" spans="1:8" ht="15" x14ac:dyDescent="0.2">
      <c r="A17321" s="729">
        <v>45208</v>
      </c>
      <c r="B17321" s="90" t="s">
        <v>3944</v>
      </c>
      <c r="C17321" s="93" t="s">
        <v>558</v>
      </c>
      <c r="D17321" s="890" t="s">
        <v>11294</v>
      </c>
      <c r="E17321" s="91"/>
      <c r="F17321" s="91">
        <v>333522</v>
      </c>
      <c r="G17321" s="175">
        <f t="shared" si="276"/>
        <v>333522</v>
      </c>
      <c r="H17321" s="701" t="s">
        <v>11232</v>
      </c>
    </row>
    <row r="17322" spans="1:8" ht="15" x14ac:dyDescent="0.2">
      <c r="A17322" s="729">
        <v>45209</v>
      </c>
      <c r="B17322" s="90" t="s">
        <v>9406</v>
      </c>
      <c r="C17322" s="93" t="s">
        <v>558</v>
      </c>
      <c r="D17322" s="890" t="s">
        <v>11315</v>
      </c>
      <c r="E17322" s="91"/>
      <c r="F17322" s="91">
        <v>3144567</v>
      </c>
      <c r="G17322" s="175">
        <f t="shared" si="276"/>
        <v>3144567</v>
      </c>
      <c r="H17322" s="701" t="s">
        <v>11232</v>
      </c>
    </row>
    <row r="17323" spans="1:8" ht="15" x14ac:dyDescent="0.2">
      <c r="A17323" s="729">
        <v>45212</v>
      </c>
      <c r="B17323" s="90" t="s">
        <v>10995</v>
      </c>
      <c r="C17323" s="93" t="s">
        <v>558</v>
      </c>
      <c r="D17323" s="890" t="s">
        <v>11357</v>
      </c>
      <c r="E17323" s="91"/>
      <c r="F17323" s="91">
        <v>500000</v>
      </c>
      <c r="G17323" s="175">
        <f t="shared" si="276"/>
        <v>500000</v>
      </c>
      <c r="H17323" s="701" t="s">
        <v>11232</v>
      </c>
    </row>
    <row r="17324" spans="1:8" ht="15" x14ac:dyDescent="0.2">
      <c r="A17324" s="729">
        <v>45216</v>
      </c>
      <c r="B17324" s="90" t="s">
        <v>3945</v>
      </c>
      <c r="C17324" s="93" t="s">
        <v>558</v>
      </c>
      <c r="D17324" s="890" t="s">
        <v>11361</v>
      </c>
      <c r="E17324" s="91"/>
      <c r="F17324" s="91">
        <v>359992</v>
      </c>
      <c r="G17324" s="175">
        <f t="shared" si="276"/>
        <v>359992</v>
      </c>
      <c r="H17324" s="701" t="s">
        <v>11232</v>
      </c>
    </row>
    <row r="17325" spans="1:8" ht="15" x14ac:dyDescent="0.2">
      <c r="A17325" s="729">
        <v>45216</v>
      </c>
      <c r="B17325" s="90" t="s">
        <v>10573</v>
      </c>
      <c r="C17325" s="93" t="s">
        <v>558</v>
      </c>
      <c r="D17325" s="890" t="s">
        <v>11362</v>
      </c>
      <c r="E17325" s="91"/>
      <c r="F17325" s="91">
        <v>8710033</v>
      </c>
      <c r="G17325" s="175">
        <f t="shared" si="276"/>
        <v>8710033</v>
      </c>
      <c r="H17325" s="701" t="s">
        <v>11232</v>
      </c>
    </row>
    <row r="17326" spans="1:8" ht="15" x14ac:dyDescent="0.2">
      <c r="A17326" s="729">
        <v>45223</v>
      </c>
      <c r="B17326" s="90" t="s">
        <v>9353</v>
      </c>
      <c r="C17326" s="93" t="s">
        <v>558</v>
      </c>
      <c r="D17326" s="890"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0" t="s">
        <v>11440</v>
      </c>
      <c r="E17327" s="175"/>
      <c r="F17327" s="175">
        <v>2352000</v>
      </c>
      <c r="G17327" s="175">
        <f t="shared" si="276"/>
        <v>2352000</v>
      </c>
      <c r="H17327" s="701" t="s">
        <v>11232</v>
      </c>
    </row>
    <row r="17328" spans="1:8" ht="15" x14ac:dyDescent="0.2">
      <c r="A17328" s="729">
        <v>45225</v>
      </c>
      <c r="B17328" s="90" t="s">
        <v>10573</v>
      </c>
      <c r="C17328" s="93" t="s">
        <v>558</v>
      </c>
      <c r="D17328" s="890" t="s">
        <v>11459</v>
      </c>
      <c r="E17328" s="91"/>
      <c r="F17328" s="91">
        <v>16172173</v>
      </c>
      <c r="G17328" s="175">
        <f t="shared" si="276"/>
        <v>16172173</v>
      </c>
      <c r="H17328" s="701" t="s">
        <v>11232</v>
      </c>
    </row>
    <row r="17329" spans="1:8" ht="15" x14ac:dyDescent="0.2">
      <c r="A17329" s="729">
        <v>45230</v>
      </c>
      <c r="B17329" s="90" t="s">
        <v>10468</v>
      </c>
      <c r="C17329" s="93" t="s">
        <v>558</v>
      </c>
      <c r="D17329" s="890" t="s">
        <v>11491</v>
      </c>
      <c r="E17329" s="91"/>
      <c r="F17329" s="91">
        <v>1500000</v>
      </c>
      <c r="G17329" s="175">
        <f t="shared" si="276"/>
        <v>1500000</v>
      </c>
      <c r="H17329" s="701" t="s">
        <v>11232</v>
      </c>
    </row>
    <row r="17330" spans="1:8" ht="15" x14ac:dyDescent="0.2">
      <c r="A17330" s="733">
        <v>45231</v>
      </c>
      <c r="B17330" s="40" t="s">
        <v>10898</v>
      </c>
      <c r="C17330" s="62" t="s">
        <v>10981</v>
      </c>
      <c r="D17330" s="789" t="s">
        <v>11518</v>
      </c>
      <c r="E17330" s="57">
        <v>1820</v>
      </c>
      <c r="F17330" s="57"/>
      <c r="G17330" s="125">
        <f t="shared" si="276"/>
        <v>-1820</v>
      </c>
      <c r="H17330" s="704" t="s">
        <v>11510</v>
      </c>
    </row>
    <row r="17331" spans="1:8" ht="15" x14ac:dyDescent="0.2">
      <c r="A17331" s="733">
        <v>45231</v>
      </c>
      <c r="B17331" s="40" t="s">
        <v>11081</v>
      </c>
      <c r="C17331" s="62" t="s">
        <v>5740</v>
      </c>
      <c r="D17331" s="789" t="s">
        <v>11519</v>
      </c>
      <c r="E17331" s="57">
        <v>1500</v>
      </c>
      <c r="F17331" s="57"/>
      <c r="G17331" s="125">
        <f t="shared" si="276"/>
        <v>-1500</v>
      </c>
      <c r="H17331" s="704" t="s">
        <v>11510</v>
      </c>
    </row>
    <row r="17332" spans="1:8" ht="15" x14ac:dyDescent="0.2">
      <c r="A17332" s="733">
        <v>45231</v>
      </c>
      <c r="B17332" s="40" t="s">
        <v>25</v>
      </c>
      <c r="C17332" s="62" t="s">
        <v>14</v>
      </c>
      <c r="D17332" s="789" t="s">
        <v>11538</v>
      </c>
      <c r="E17332" s="57">
        <v>15000</v>
      </c>
      <c r="F17332" s="57"/>
      <c r="G17332" s="125">
        <f t="shared" si="276"/>
        <v>-15000</v>
      </c>
      <c r="H17332" s="704" t="s">
        <v>11510</v>
      </c>
    </row>
    <row r="17333" spans="1:8" ht="15" x14ac:dyDescent="0.2">
      <c r="A17333" s="733">
        <v>45231</v>
      </c>
      <c r="B17333" s="40" t="s">
        <v>11081</v>
      </c>
      <c r="C17333" s="62" t="s">
        <v>11539</v>
      </c>
      <c r="D17333" s="789" t="s">
        <v>11540</v>
      </c>
      <c r="E17333" s="57">
        <v>8000</v>
      </c>
      <c r="F17333" s="57"/>
      <c r="G17333" s="125">
        <f t="shared" si="276"/>
        <v>-8000</v>
      </c>
      <c r="H17333" s="704" t="s">
        <v>11510</v>
      </c>
    </row>
    <row r="17334" spans="1:8" ht="15" x14ac:dyDescent="0.2">
      <c r="A17334" s="733">
        <v>45231</v>
      </c>
      <c r="B17334" s="40" t="s">
        <v>11433</v>
      </c>
      <c r="C17334" s="62" t="s">
        <v>5740</v>
      </c>
      <c r="D17334" s="789" t="s">
        <v>369</v>
      </c>
      <c r="E17334" s="57">
        <v>3000</v>
      </c>
      <c r="F17334" s="57"/>
      <c r="G17334" s="125">
        <f t="shared" si="276"/>
        <v>-3000</v>
      </c>
      <c r="H17334" s="704" t="s">
        <v>11510</v>
      </c>
    </row>
    <row r="17335" spans="1:8" ht="15" x14ac:dyDescent="0.2">
      <c r="A17335" s="733">
        <v>45231</v>
      </c>
      <c r="B17335" s="40" t="s">
        <v>103</v>
      </c>
      <c r="C17335" s="62" t="s">
        <v>103</v>
      </c>
      <c r="D17335" s="789" t="s">
        <v>10208</v>
      </c>
      <c r="E17335" s="57">
        <v>3000</v>
      </c>
      <c r="F17335" s="57"/>
      <c r="G17335" s="125">
        <f t="shared" si="276"/>
        <v>-3000</v>
      </c>
      <c r="H17335" s="704" t="s">
        <v>11510</v>
      </c>
    </row>
    <row r="17336" spans="1:8" ht="15" x14ac:dyDescent="0.2">
      <c r="A17336" s="733">
        <v>45231</v>
      </c>
      <c r="B17336" s="40" t="s">
        <v>9983</v>
      </c>
      <c r="C17336" s="62" t="s">
        <v>10981</v>
      </c>
      <c r="D17336" s="789" t="s">
        <v>6056</v>
      </c>
      <c r="E17336" s="57">
        <v>14370</v>
      </c>
      <c r="F17336" s="57"/>
      <c r="G17336" s="125">
        <f t="shared" si="276"/>
        <v>-14370</v>
      </c>
      <c r="H17336" s="704" t="s">
        <v>11510</v>
      </c>
    </row>
    <row r="17337" spans="1:8" ht="15" x14ac:dyDescent="0.2">
      <c r="A17337" s="733">
        <v>45231</v>
      </c>
      <c r="B17337" s="40" t="s">
        <v>9983</v>
      </c>
      <c r="C17337" s="62" t="s">
        <v>10981</v>
      </c>
      <c r="D17337" s="789" t="s">
        <v>6056</v>
      </c>
      <c r="E17337" s="57">
        <v>7440</v>
      </c>
      <c r="F17337" s="57"/>
      <c r="G17337" s="125">
        <f t="shared" si="276"/>
        <v>-7440</v>
      </c>
      <c r="H17337" s="704" t="s">
        <v>11510</v>
      </c>
    </row>
    <row r="17338" spans="1:8" ht="15" x14ac:dyDescent="0.2">
      <c r="A17338" s="733">
        <v>45231</v>
      </c>
      <c r="B17338" s="40" t="s">
        <v>9983</v>
      </c>
      <c r="C17338" s="62" t="s">
        <v>10981</v>
      </c>
      <c r="D17338" s="789" t="s">
        <v>6056</v>
      </c>
      <c r="E17338" s="57">
        <v>15360</v>
      </c>
      <c r="F17338" s="57"/>
      <c r="G17338" s="125">
        <f t="shared" si="276"/>
        <v>-15360</v>
      </c>
      <c r="H17338" s="704" t="s">
        <v>11510</v>
      </c>
    </row>
    <row r="17339" spans="1:8" ht="15" x14ac:dyDescent="0.2">
      <c r="A17339" s="733">
        <v>45231</v>
      </c>
      <c r="B17339" s="40" t="s">
        <v>9983</v>
      </c>
      <c r="C17339" s="62" t="s">
        <v>10981</v>
      </c>
      <c r="D17339" s="789" t="s">
        <v>6056</v>
      </c>
      <c r="E17339" s="57">
        <v>18350</v>
      </c>
      <c r="F17339" s="57"/>
      <c r="G17339" s="125">
        <f t="shared" si="276"/>
        <v>-18350</v>
      </c>
      <c r="H17339" s="704" t="s">
        <v>11510</v>
      </c>
    </row>
    <row r="17340" spans="1:8" ht="15" x14ac:dyDescent="0.2">
      <c r="A17340" s="733">
        <v>45231</v>
      </c>
      <c r="B17340" s="40" t="s">
        <v>9983</v>
      </c>
      <c r="C17340" s="62" t="s">
        <v>10981</v>
      </c>
      <c r="D17340" s="789" t="s">
        <v>6056</v>
      </c>
      <c r="E17340" s="57">
        <v>139900</v>
      </c>
      <c r="F17340" s="57"/>
      <c r="G17340" s="125">
        <f t="shared" si="276"/>
        <v>-139900</v>
      </c>
      <c r="H17340" s="704" t="s">
        <v>11510</v>
      </c>
    </row>
    <row r="17341" spans="1:8" ht="15" x14ac:dyDescent="0.2">
      <c r="A17341" s="733">
        <v>45232</v>
      </c>
      <c r="B17341" s="40" t="s">
        <v>11541</v>
      </c>
      <c r="C17341" s="62"/>
      <c r="D17341" s="789" t="s">
        <v>11542</v>
      </c>
      <c r="E17341" s="57">
        <v>12500</v>
      </c>
      <c r="F17341" s="57"/>
      <c r="G17341" s="125">
        <f t="shared" si="276"/>
        <v>-12500</v>
      </c>
      <c r="H17341" s="704" t="s">
        <v>11510</v>
      </c>
    </row>
    <row r="17342" spans="1:8" ht="15" x14ac:dyDescent="0.2">
      <c r="A17342" s="733">
        <v>45232</v>
      </c>
      <c r="B17342" s="40" t="s">
        <v>10376</v>
      </c>
      <c r="C17342" s="62" t="s">
        <v>391</v>
      </c>
      <c r="D17342" s="789" t="s">
        <v>11543</v>
      </c>
      <c r="E17342" s="57">
        <v>650</v>
      </c>
      <c r="F17342" s="57"/>
      <c r="G17342" s="125">
        <f t="shared" si="276"/>
        <v>-650</v>
      </c>
      <c r="H17342" s="704" t="s">
        <v>11510</v>
      </c>
    </row>
    <row r="17343" spans="1:8" ht="15" customHeight="1" x14ac:dyDescent="0.2">
      <c r="A17343" s="733">
        <v>45232</v>
      </c>
      <c r="B17343" s="40" t="s">
        <v>9766</v>
      </c>
      <c r="C17343" s="62" t="s">
        <v>5740</v>
      </c>
      <c r="D17343" s="789"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89" t="s">
        <v>11544</v>
      </c>
      <c r="E17344" s="57">
        <v>2350</v>
      </c>
      <c r="F17344" s="57"/>
      <c r="G17344" s="125">
        <f t="shared" si="277"/>
        <v>-2350</v>
      </c>
      <c r="H17344" s="704" t="s">
        <v>11510</v>
      </c>
    </row>
    <row r="17345" spans="1:8" ht="15" customHeight="1" x14ac:dyDescent="0.2">
      <c r="A17345" s="733">
        <v>45232</v>
      </c>
      <c r="B17345" s="40" t="s">
        <v>11433</v>
      </c>
      <c r="C17345" s="62" t="s">
        <v>10981</v>
      </c>
      <c r="D17345" s="789" t="s">
        <v>10865</v>
      </c>
      <c r="E17345" s="57">
        <v>9000</v>
      </c>
      <c r="F17345" s="57"/>
      <c r="G17345" s="125">
        <f t="shared" si="277"/>
        <v>-9000</v>
      </c>
      <c r="H17345" s="704" t="s">
        <v>11510</v>
      </c>
    </row>
    <row r="17346" spans="1:8" ht="15" customHeight="1" x14ac:dyDescent="0.2">
      <c r="A17346" s="733">
        <v>45232</v>
      </c>
      <c r="B17346" s="40" t="s">
        <v>9983</v>
      </c>
      <c r="C17346" s="62" t="s">
        <v>5740</v>
      </c>
      <c r="D17346" s="789" t="s">
        <v>369</v>
      </c>
      <c r="E17346" s="57">
        <v>3000</v>
      </c>
      <c r="F17346" s="57"/>
      <c r="G17346" s="125">
        <f t="shared" si="277"/>
        <v>-3000</v>
      </c>
      <c r="H17346" s="704" t="s">
        <v>11510</v>
      </c>
    </row>
    <row r="17347" spans="1:8" ht="15" customHeight="1" x14ac:dyDescent="0.2">
      <c r="A17347" s="733">
        <v>45232</v>
      </c>
      <c r="B17347" s="40" t="s">
        <v>9983</v>
      </c>
      <c r="C17347" s="62" t="s">
        <v>5740</v>
      </c>
      <c r="D17347" s="789" t="s">
        <v>369</v>
      </c>
      <c r="E17347" s="57">
        <v>200</v>
      </c>
      <c r="F17347" s="57"/>
      <c r="G17347" s="125">
        <f t="shared" si="277"/>
        <v>-200</v>
      </c>
      <c r="H17347" s="704" t="s">
        <v>11510</v>
      </c>
    </row>
    <row r="17348" spans="1:8" ht="15" customHeight="1" x14ac:dyDescent="0.2">
      <c r="A17348" s="733">
        <v>45232</v>
      </c>
      <c r="B17348" s="40" t="s">
        <v>10898</v>
      </c>
      <c r="C17348" s="62" t="s">
        <v>11545</v>
      </c>
      <c r="D17348" s="789" t="s">
        <v>11546</v>
      </c>
      <c r="E17348" s="57">
        <v>147310</v>
      </c>
      <c r="F17348" s="57"/>
      <c r="G17348" s="125">
        <f t="shared" si="277"/>
        <v>-147310</v>
      </c>
      <c r="H17348" s="704" t="s">
        <v>11510</v>
      </c>
    </row>
    <row r="17349" spans="1:8" ht="15" customHeight="1" x14ac:dyDescent="0.2">
      <c r="A17349" s="733">
        <v>45232</v>
      </c>
      <c r="B17349" s="40" t="s">
        <v>11433</v>
      </c>
      <c r="C17349" s="62" t="s">
        <v>11547</v>
      </c>
      <c r="D17349" s="789" t="s">
        <v>10718</v>
      </c>
      <c r="E17349" s="57">
        <v>100000</v>
      </c>
      <c r="F17349" s="57"/>
      <c r="G17349" s="125">
        <f t="shared" si="277"/>
        <v>-100000</v>
      </c>
      <c r="H17349" s="704" t="s">
        <v>11510</v>
      </c>
    </row>
    <row r="17350" spans="1:8" ht="15" customHeight="1" x14ac:dyDescent="0.2">
      <c r="A17350" s="733">
        <v>45232</v>
      </c>
      <c r="B17350" s="40" t="s">
        <v>9983</v>
      </c>
      <c r="C17350" s="62" t="s">
        <v>9772</v>
      </c>
      <c r="D17350" s="789" t="s">
        <v>11548</v>
      </c>
      <c r="E17350" s="57">
        <v>56840</v>
      </c>
      <c r="F17350" s="57"/>
      <c r="G17350" s="125">
        <f t="shared" si="277"/>
        <v>-56840</v>
      </c>
      <c r="H17350" s="704" t="s">
        <v>11510</v>
      </c>
    </row>
    <row r="17351" spans="1:8" ht="15" customHeight="1" x14ac:dyDescent="0.2">
      <c r="A17351" s="733">
        <v>45233</v>
      </c>
      <c r="B17351" s="40" t="s">
        <v>10229</v>
      </c>
      <c r="C17351" s="62" t="s">
        <v>10981</v>
      </c>
      <c r="D17351" s="789" t="s">
        <v>11550</v>
      </c>
      <c r="E17351" s="57">
        <v>2880</v>
      </c>
      <c r="F17351" s="57"/>
      <c r="G17351" s="125">
        <f t="shared" si="277"/>
        <v>-2880</v>
      </c>
      <c r="H17351" s="704" t="s">
        <v>11510</v>
      </c>
    </row>
    <row r="17352" spans="1:8" ht="15" customHeight="1" x14ac:dyDescent="0.2">
      <c r="A17352" s="733">
        <v>45233</v>
      </c>
      <c r="B17352" s="40" t="s">
        <v>103</v>
      </c>
      <c r="C17352" s="62" t="s">
        <v>103</v>
      </c>
      <c r="D17352" s="789" t="s">
        <v>10208</v>
      </c>
      <c r="E17352" s="57">
        <v>3000</v>
      </c>
      <c r="F17352" s="57"/>
      <c r="G17352" s="125">
        <f t="shared" si="277"/>
        <v>-3000</v>
      </c>
      <c r="H17352" s="704" t="s">
        <v>11510</v>
      </c>
    </row>
    <row r="17353" spans="1:8" ht="15" customHeight="1" x14ac:dyDescent="0.2">
      <c r="A17353" s="733">
        <v>45233</v>
      </c>
      <c r="B17353" s="40" t="s">
        <v>11259</v>
      </c>
      <c r="C17353" s="62" t="s">
        <v>5386</v>
      </c>
      <c r="D17353" s="789" t="s">
        <v>11551</v>
      </c>
      <c r="E17353" s="57">
        <v>4500</v>
      </c>
      <c r="F17353" s="57"/>
      <c r="G17353" s="125">
        <f t="shared" si="277"/>
        <v>-4500</v>
      </c>
      <c r="H17353" s="704" t="s">
        <v>11510</v>
      </c>
    </row>
    <row r="17354" spans="1:8" ht="15" customHeight="1" x14ac:dyDescent="0.2">
      <c r="A17354" s="733">
        <v>45233</v>
      </c>
      <c r="B17354" s="40" t="s">
        <v>10229</v>
      </c>
      <c r="C17354" s="62" t="s">
        <v>5740</v>
      </c>
      <c r="D17354" s="789"/>
      <c r="E17354" s="57">
        <v>3500</v>
      </c>
      <c r="F17354" s="57"/>
      <c r="G17354" s="125">
        <f t="shared" si="277"/>
        <v>-3500</v>
      </c>
      <c r="H17354" s="704" t="s">
        <v>11510</v>
      </c>
    </row>
    <row r="17355" spans="1:8" ht="15" customHeight="1" x14ac:dyDescent="0.2">
      <c r="A17355" s="733">
        <v>45233</v>
      </c>
      <c r="B17355" s="40" t="s">
        <v>2932</v>
      </c>
      <c r="C17355" s="62" t="s">
        <v>391</v>
      </c>
      <c r="D17355" s="789" t="s">
        <v>6385</v>
      </c>
      <c r="E17355" s="57">
        <v>3000</v>
      </c>
      <c r="F17355" s="57"/>
      <c r="G17355" s="125">
        <f t="shared" si="277"/>
        <v>-3000</v>
      </c>
      <c r="H17355" s="704" t="s">
        <v>11510</v>
      </c>
    </row>
    <row r="17356" spans="1:8" ht="15" customHeight="1" x14ac:dyDescent="0.2">
      <c r="A17356" s="733">
        <v>45233</v>
      </c>
      <c r="B17356" s="40" t="s">
        <v>103</v>
      </c>
      <c r="C17356" s="62" t="s">
        <v>14</v>
      </c>
      <c r="D17356" s="789" t="s">
        <v>10976</v>
      </c>
      <c r="E17356" s="57">
        <v>1400</v>
      </c>
      <c r="F17356" s="57"/>
      <c r="G17356" s="125">
        <f t="shared" si="277"/>
        <v>-1400</v>
      </c>
      <c r="H17356" s="704" t="s">
        <v>11510</v>
      </c>
    </row>
    <row r="17357" spans="1:8" ht="15" customHeight="1" x14ac:dyDescent="0.2">
      <c r="A17357" s="733">
        <v>45233</v>
      </c>
      <c r="B17357" s="40" t="s">
        <v>11259</v>
      </c>
      <c r="C17357" s="62" t="s">
        <v>5740</v>
      </c>
      <c r="D17357" s="789" t="s">
        <v>369</v>
      </c>
      <c r="E17357" s="57">
        <v>250</v>
      </c>
      <c r="F17357" s="57"/>
      <c r="G17357" s="125">
        <f t="shared" si="277"/>
        <v>-250</v>
      </c>
      <c r="H17357" s="704" t="s">
        <v>11510</v>
      </c>
    </row>
    <row r="17358" spans="1:8" ht="15" customHeight="1" x14ac:dyDescent="0.2">
      <c r="A17358" s="733">
        <v>45233</v>
      </c>
      <c r="B17358" s="40" t="s">
        <v>11259</v>
      </c>
      <c r="C17358" s="62" t="s">
        <v>10981</v>
      </c>
      <c r="D17358" s="789" t="s">
        <v>11556</v>
      </c>
      <c r="E17358" s="57">
        <v>4200</v>
      </c>
      <c r="F17358" s="57"/>
      <c r="G17358" s="125">
        <f t="shared" si="277"/>
        <v>-4200</v>
      </c>
      <c r="H17358" s="704" t="s">
        <v>11510</v>
      </c>
    </row>
    <row r="17359" spans="1:8" ht="15" customHeight="1" x14ac:dyDescent="0.2">
      <c r="A17359" s="733">
        <v>45234</v>
      </c>
      <c r="B17359" s="40" t="s">
        <v>9983</v>
      </c>
      <c r="C17359" s="62" t="s">
        <v>11557</v>
      </c>
      <c r="D17359" s="789" t="s">
        <v>11558</v>
      </c>
      <c r="E17359" s="57">
        <v>2000</v>
      </c>
      <c r="F17359" s="57"/>
      <c r="G17359" s="125">
        <f t="shared" si="277"/>
        <v>-2000</v>
      </c>
      <c r="H17359" s="704" t="s">
        <v>11510</v>
      </c>
    </row>
    <row r="17360" spans="1:8" ht="15" customHeight="1" x14ac:dyDescent="0.2">
      <c r="A17360" s="733">
        <v>45234</v>
      </c>
      <c r="B17360" s="40" t="s">
        <v>11259</v>
      </c>
      <c r="C17360" s="62" t="s">
        <v>5386</v>
      </c>
      <c r="D17360" s="789" t="s">
        <v>11549</v>
      </c>
      <c r="E17360" s="57">
        <v>2500</v>
      </c>
      <c r="F17360" s="57"/>
      <c r="G17360" s="125">
        <f t="shared" si="277"/>
        <v>-2500</v>
      </c>
      <c r="H17360" s="704" t="s">
        <v>11510</v>
      </c>
    </row>
    <row r="17361" spans="1:8" ht="15" customHeight="1" x14ac:dyDescent="0.2">
      <c r="A17361" s="733">
        <v>45234</v>
      </c>
      <c r="B17361" s="40" t="s">
        <v>10573</v>
      </c>
      <c r="C17361" s="62" t="s">
        <v>8391</v>
      </c>
      <c r="D17361" s="789" t="s">
        <v>11575</v>
      </c>
      <c r="E17361" s="57">
        <v>1300000</v>
      </c>
      <c r="F17361" s="57"/>
      <c r="G17361" s="125">
        <f t="shared" si="277"/>
        <v>-1300000</v>
      </c>
      <c r="H17361" s="704" t="s">
        <v>11510</v>
      </c>
    </row>
    <row r="17362" spans="1:8" ht="15" customHeight="1" x14ac:dyDescent="0.2">
      <c r="A17362" s="733">
        <v>45234</v>
      </c>
      <c r="B17362" s="40" t="s">
        <v>103</v>
      </c>
      <c r="C17362" s="62" t="s">
        <v>103</v>
      </c>
      <c r="D17362" s="789" t="s">
        <v>10208</v>
      </c>
      <c r="E17362" s="57">
        <v>3000</v>
      </c>
      <c r="F17362" s="57"/>
      <c r="G17362" s="125">
        <f t="shared" si="277"/>
        <v>-3000</v>
      </c>
      <c r="H17362" s="704" t="s">
        <v>11510</v>
      </c>
    </row>
    <row r="17363" spans="1:8" ht="15" customHeight="1" x14ac:dyDescent="0.2">
      <c r="A17363" s="733">
        <v>45234</v>
      </c>
      <c r="B17363" s="40" t="s">
        <v>10573</v>
      </c>
      <c r="C17363" s="62" t="s">
        <v>14</v>
      </c>
      <c r="D17363" s="789" t="s">
        <v>11577</v>
      </c>
      <c r="E17363" s="57">
        <v>400</v>
      </c>
      <c r="F17363" s="57"/>
      <c r="G17363" s="125">
        <f t="shared" si="277"/>
        <v>-400</v>
      </c>
      <c r="H17363" s="704" t="s">
        <v>11510</v>
      </c>
    </row>
    <row r="17364" spans="1:8" ht="15" customHeight="1" x14ac:dyDescent="0.2">
      <c r="A17364" s="733">
        <v>45234</v>
      </c>
      <c r="B17364" s="40" t="s">
        <v>11259</v>
      </c>
      <c r="C17364" s="62" t="s">
        <v>5740</v>
      </c>
      <c r="D17364" s="789" t="s">
        <v>11578</v>
      </c>
      <c r="E17364" s="57">
        <v>1600</v>
      </c>
      <c r="F17364" s="57"/>
      <c r="G17364" s="125">
        <f t="shared" si="277"/>
        <v>-1600</v>
      </c>
      <c r="H17364" s="704" t="s">
        <v>11510</v>
      </c>
    </row>
    <row r="17365" spans="1:8" ht="15" customHeight="1" x14ac:dyDescent="0.2">
      <c r="A17365" s="733">
        <v>45234</v>
      </c>
      <c r="B17365" s="40" t="s">
        <v>37</v>
      </c>
      <c r="C17365" s="62" t="s">
        <v>14</v>
      </c>
      <c r="D17365" s="789" t="s">
        <v>11581</v>
      </c>
      <c r="E17365" s="57">
        <v>3000</v>
      </c>
      <c r="F17365" s="57"/>
      <c r="G17365" s="125">
        <f t="shared" si="277"/>
        <v>-3000</v>
      </c>
      <c r="H17365" s="704" t="s">
        <v>11510</v>
      </c>
    </row>
    <row r="17366" spans="1:8" ht="15" customHeight="1" x14ac:dyDescent="0.2">
      <c r="A17366" s="733">
        <v>45234</v>
      </c>
      <c r="B17366" s="40" t="s">
        <v>2932</v>
      </c>
      <c r="C17366" s="62" t="s">
        <v>10981</v>
      </c>
      <c r="D17366" s="789" t="s">
        <v>6485</v>
      </c>
      <c r="E17366" s="57">
        <v>4880</v>
      </c>
      <c r="F17366" s="57"/>
      <c r="G17366" s="125">
        <f t="shared" si="277"/>
        <v>-4880</v>
      </c>
      <c r="H17366" s="704" t="s">
        <v>11510</v>
      </c>
    </row>
    <row r="17367" spans="1:8" ht="15" customHeight="1" x14ac:dyDescent="0.2">
      <c r="A17367" s="733">
        <v>45234</v>
      </c>
      <c r="B17367" s="40" t="s">
        <v>10995</v>
      </c>
      <c r="C17367" s="62" t="s">
        <v>14</v>
      </c>
      <c r="D17367" s="789" t="s">
        <v>11582</v>
      </c>
      <c r="E17367" s="57">
        <v>730</v>
      </c>
      <c r="F17367" s="57"/>
      <c r="G17367" s="125">
        <f t="shared" si="277"/>
        <v>-730</v>
      </c>
      <c r="H17367" s="704" t="s">
        <v>11510</v>
      </c>
    </row>
    <row r="17368" spans="1:8" ht="15" customHeight="1" x14ac:dyDescent="0.2">
      <c r="A17368" s="733">
        <v>45234</v>
      </c>
      <c r="B17368" s="40" t="s">
        <v>10229</v>
      </c>
      <c r="C17368" s="62" t="s">
        <v>14</v>
      </c>
      <c r="D17368" s="789" t="s">
        <v>11583</v>
      </c>
      <c r="E17368" s="57">
        <v>2000</v>
      </c>
      <c r="F17368" s="57"/>
      <c r="G17368" s="125">
        <f t="shared" si="277"/>
        <v>-2000</v>
      </c>
      <c r="H17368" s="704" t="s">
        <v>11510</v>
      </c>
    </row>
    <row r="17369" spans="1:8" ht="15" customHeight="1" x14ac:dyDescent="0.2">
      <c r="A17369" s="733">
        <v>45234</v>
      </c>
      <c r="B17369" s="40" t="s">
        <v>10573</v>
      </c>
      <c r="C17369" s="62" t="s">
        <v>10981</v>
      </c>
      <c r="D17369" s="789" t="s">
        <v>11584</v>
      </c>
      <c r="E17369" s="57">
        <v>24400</v>
      </c>
      <c r="F17369" s="57"/>
      <c r="G17369" s="125">
        <f t="shared" si="277"/>
        <v>-24400</v>
      </c>
      <c r="H17369" s="704" t="s">
        <v>11510</v>
      </c>
    </row>
    <row r="17370" spans="1:8" ht="15" x14ac:dyDescent="0.2">
      <c r="A17370" s="733">
        <v>45234</v>
      </c>
      <c r="B17370" s="40" t="s">
        <v>9983</v>
      </c>
      <c r="C17370" s="62" t="s">
        <v>5740</v>
      </c>
      <c r="D17370" s="789" t="s">
        <v>369</v>
      </c>
      <c r="E17370" s="57">
        <v>400</v>
      </c>
      <c r="F17370" s="57"/>
      <c r="G17370" s="125">
        <f t="shared" si="277"/>
        <v>-400</v>
      </c>
      <c r="H17370" s="704" t="s">
        <v>11510</v>
      </c>
    </row>
    <row r="17371" spans="1:8" ht="15" x14ac:dyDescent="0.2">
      <c r="A17371" s="733">
        <v>45234</v>
      </c>
      <c r="B17371" s="40" t="s">
        <v>11259</v>
      </c>
      <c r="C17371" s="62" t="s">
        <v>5740</v>
      </c>
      <c r="D17371" s="789" t="s">
        <v>369</v>
      </c>
      <c r="E17371" s="57">
        <v>270</v>
      </c>
      <c r="F17371" s="57"/>
      <c r="G17371" s="125">
        <f t="shared" si="277"/>
        <v>-270</v>
      </c>
      <c r="H17371" s="704" t="s">
        <v>11510</v>
      </c>
    </row>
    <row r="17372" spans="1:8" ht="15" x14ac:dyDescent="0.2">
      <c r="A17372" s="733">
        <v>45236</v>
      </c>
      <c r="B17372" s="40" t="s">
        <v>11295</v>
      </c>
      <c r="C17372" s="62" t="s">
        <v>10981</v>
      </c>
      <c r="D17372" s="789" t="s">
        <v>11586</v>
      </c>
      <c r="E17372" s="57">
        <v>2480</v>
      </c>
      <c r="F17372" s="57"/>
      <c r="G17372" s="125">
        <f t="shared" si="277"/>
        <v>-2480</v>
      </c>
      <c r="H17372" s="704" t="s">
        <v>11510</v>
      </c>
    </row>
    <row r="17373" spans="1:8" ht="15" x14ac:dyDescent="0.2">
      <c r="A17373" s="733">
        <v>45236</v>
      </c>
      <c r="B17373" s="40" t="s">
        <v>10573</v>
      </c>
      <c r="C17373" s="62" t="s">
        <v>10981</v>
      </c>
      <c r="D17373" s="789" t="s">
        <v>11587</v>
      </c>
      <c r="E17373" s="57">
        <v>18850</v>
      </c>
      <c r="F17373" s="57"/>
      <c r="G17373" s="125">
        <f t="shared" si="277"/>
        <v>-18850</v>
      </c>
      <c r="H17373" s="704" t="s">
        <v>11510</v>
      </c>
    </row>
    <row r="17374" spans="1:8" ht="15" x14ac:dyDescent="0.2">
      <c r="A17374" s="733">
        <v>45236</v>
      </c>
      <c r="B17374" s="40" t="s">
        <v>10573</v>
      </c>
      <c r="C17374" s="62" t="s">
        <v>10981</v>
      </c>
      <c r="D17374" s="789" t="s">
        <v>2271</v>
      </c>
      <c r="E17374" s="57">
        <v>1850</v>
      </c>
      <c r="F17374" s="57"/>
      <c r="G17374" s="125">
        <f t="shared" si="277"/>
        <v>-1850</v>
      </c>
      <c r="H17374" s="704" t="s">
        <v>11510</v>
      </c>
    </row>
    <row r="17375" spans="1:8" ht="15" x14ac:dyDescent="0.2">
      <c r="A17375" s="733">
        <v>45236</v>
      </c>
      <c r="B17375" s="40" t="s">
        <v>11259</v>
      </c>
      <c r="C17375" s="62" t="s">
        <v>10981</v>
      </c>
      <c r="D17375" s="789" t="s">
        <v>2271</v>
      </c>
      <c r="E17375" s="57">
        <v>7560</v>
      </c>
      <c r="F17375" s="57"/>
      <c r="G17375" s="125">
        <f t="shared" si="277"/>
        <v>-7560</v>
      </c>
      <c r="H17375" s="704" t="s">
        <v>11510</v>
      </c>
    </row>
    <row r="17376" spans="1:8" ht="15" x14ac:dyDescent="0.2">
      <c r="A17376" s="733">
        <v>45236</v>
      </c>
      <c r="B17376" s="40" t="s">
        <v>11259</v>
      </c>
      <c r="C17376" s="62" t="s">
        <v>10981</v>
      </c>
      <c r="D17376" s="789" t="s">
        <v>2271</v>
      </c>
      <c r="E17376" s="57">
        <v>1500</v>
      </c>
      <c r="F17376" s="57"/>
      <c r="G17376" s="125">
        <f t="shared" si="277"/>
        <v>-1500</v>
      </c>
      <c r="H17376" s="704" t="s">
        <v>11510</v>
      </c>
    </row>
    <row r="17377" spans="1:8" ht="15" x14ac:dyDescent="0.2">
      <c r="A17377" s="733">
        <v>45236</v>
      </c>
      <c r="B17377" s="40" t="s">
        <v>10573</v>
      </c>
      <c r="C17377" s="62" t="s">
        <v>5740</v>
      </c>
      <c r="D17377" s="789" t="s">
        <v>369</v>
      </c>
      <c r="E17377" s="57">
        <v>700</v>
      </c>
      <c r="F17377" s="57"/>
      <c r="G17377" s="125">
        <f t="shared" si="277"/>
        <v>-700</v>
      </c>
      <c r="H17377" s="704" t="s">
        <v>11510</v>
      </c>
    </row>
    <row r="17378" spans="1:8" ht="15" x14ac:dyDescent="0.2">
      <c r="A17378" s="733">
        <v>45236</v>
      </c>
      <c r="B17378" s="40" t="s">
        <v>11259</v>
      </c>
      <c r="C17378" s="62" t="s">
        <v>14</v>
      </c>
      <c r="D17378" s="789" t="s">
        <v>391</v>
      </c>
      <c r="E17378" s="57">
        <v>4100</v>
      </c>
      <c r="F17378" s="57"/>
      <c r="G17378" s="125">
        <f t="shared" si="277"/>
        <v>-4100</v>
      </c>
      <c r="H17378" s="704" t="s">
        <v>11510</v>
      </c>
    </row>
    <row r="17379" spans="1:8" ht="15" x14ac:dyDescent="0.2">
      <c r="A17379" s="733">
        <v>45236</v>
      </c>
      <c r="B17379" s="40" t="s">
        <v>11433</v>
      </c>
      <c r="C17379" s="62" t="s">
        <v>10981</v>
      </c>
      <c r="D17379" s="789" t="s">
        <v>11589</v>
      </c>
      <c r="E17379" s="57">
        <v>9000</v>
      </c>
      <c r="F17379" s="57"/>
      <c r="G17379" s="125">
        <f t="shared" si="277"/>
        <v>-9000</v>
      </c>
      <c r="H17379" s="704" t="s">
        <v>11510</v>
      </c>
    </row>
    <row r="17380" spans="1:8" ht="15" x14ac:dyDescent="0.2">
      <c r="A17380" s="733">
        <v>45236</v>
      </c>
      <c r="B17380" s="40" t="s">
        <v>10898</v>
      </c>
      <c r="C17380" s="62" t="s">
        <v>10981</v>
      </c>
      <c r="D17380" s="789" t="s">
        <v>11590</v>
      </c>
      <c r="E17380" s="57">
        <v>9000</v>
      </c>
      <c r="F17380" s="57"/>
      <c r="G17380" s="125">
        <f t="shared" si="277"/>
        <v>-9000</v>
      </c>
      <c r="H17380" s="704" t="s">
        <v>11510</v>
      </c>
    </row>
    <row r="17381" spans="1:8" ht="15" x14ac:dyDescent="0.2">
      <c r="A17381" s="733">
        <v>45236</v>
      </c>
      <c r="B17381" s="40" t="s">
        <v>10898</v>
      </c>
      <c r="C17381" s="62" t="s">
        <v>5740</v>
      </c>
      <c r="D17381" s="789" t="s">
        <v>369</v>
      </c>
      <c r="E17381" s="57">
        <v>1600</v>
      </c>
      <c r="F17381" s="57"/>
      <c r="G17381" s="125">
        <f t="shared" si="277"/>
        <v>-1600</v>
      </c>
      <c r="H17381" s="704" t="s">
        <v>11510</v>
      </c>
    </row>
    <row r="17382" spans="1:8" ht="15" x14ac:dyDescent="0.2">
      <c r="A17382" s="733">
        <v>45236</v>
      </c>
      <c r="B17382" s="40" t="s">
        <v>10573</v>
      </c>
      <c r="C17382" s="62" t="s">
        <v>10981</v>
      </c>
      <c r="D17382" s="789" t="s">
        <v>10163</v>
      </c>
      <c r="E17382" s="57">
        <v>9750</v>
      </c>
      <c r="F17382" s="57"/>
      <c r="G17382" s="125">
        <f t="shared" si="277"/>
        <v>-9750</v>
      </c>
      <c r="H17382" s="704" t="s">
        <v>11510</v>
      </c>
    </row>
    <row r="17383" spans="1:8" ht="15" x14ac:dyDescent="0.2">
      <c r="A17383" s="733">
        <v>45236</v>
      </c>
      <c r="B17383" s="40" t="s">
        <v>10229</v>
      </c>
      <c r="C17383" s="62" t="s">
        <v>10981</v>
      </c>
      <c r="D17383" s="789" t="s">
        <v>10163</v>
      </c>
      <c r="E17383" s="57">
        <v>9750</v>
      </c>
      <c r="F17383" s="57"/>
      <c r="G17383" s="125">
        <f t="shared" si="277"/>
        <v>-9750</v>
      </c>
      <c r="H17383" s="704" t="s">
        <v>11510</v>
      </c>
    </row>
    <row r="17384" spans="1:8" ht="15" x14ac:dyDescent="0.2">
      <c r="A17384" s="733">
        <v>45236</v>
      </c>
      <c r="B17384" s="40" t="s">
        <v>11490</v>
      </c>
      <c r="C17384" s="62" t="s">
        <v>11591</v>
      </c>
      <c r="D17384" s="789" t="s">
        <v>1156</v>
      </c>
      <c r="E17384" s="57">
        <v>25000</v>
      </c>
      <c r="F17384" s="57"/>
      <c r="G17384" s="125">
        <f t="shared" si="277"/>
        <v>-25000</v>
      </c>
      <c r="H17384" s="704" t="s">
        <v>11510</v>
      </c>
    </row>
    <row r="17385" spans="1:8" ht="15" x14ac:dyDescent="0.2">
      <c r="A17385" s="733">
        <v>45236</v>
      </c>
      <c r="B17385" s="40" t="s">
        <v>103</v>
      </c>
      <c r="C17385" s="62" t="s">
        <v>103</v>
      </c>
      <c r="D17385" s="789" t="s">
        <v>10208</v>
      </c>
      <c r="E17385" s="57">
        <v>3000</v>
      </c>
      <c r="F17385" s="57"/>
      <c r="G17385" s="125">
        <f t="shared" si="277"/>
        <v>-3000</v>
      </c>
      <c r="H17385" s="704" t="s">
        <v>11510</v>
      </c>
    </row>
    <row r="17386" spans="1:8" ht="15" x14ac:dyDescent="0.2">
      <c r="A17386" s="733">
        <v>45237</v>
      </c>
      <c r="B17386" s="40" t="s">
        <v>10229</v>
      </c>
      <c r="C17386" s="62" t="s">
        <v>10981</v>
      </c>
      <c r="D17386" s="789" t="s">
        <v>11594</v>
      </c>
      <c r="E17386" s="57">
        <v>3100</v>
      </c>
      <c r="F17386" s="57"/>
      <c r="G17386" s="125">
        <f t="shared" si="277"/>
        <v>-3100</v>
      </c>
      <c r="H17386" s="704" t="s">
        <v>11510</v>
      </c>
    </row>
    <row r="17387" spans="1:8" ht="15" x14ac:dyDescent="0.2">
      <c r="A17387" s="733">
        <v>45237</v>
      </c>
      <c r="B17387" s="40" t="s">
        <v>10573</v>
      </c>
      <c r="C17387" s="62" t="s">
        <v>14</v>
      </c>
      <c r="D17387" s="789" t="s">
        <v>11595</v>
      </c>
      <c r="E17387" s="57">
        <v>2000</v>
      </c>
      <c r="F17387" s="57"/>
      <c r="G17387" s="125">
        <f t="shared" si="277"/>
        <v>-2000</v>
      </c>
      <c r="H17387" s="704" t="s">
        <v>11510</v>
      </c>
    </row>
    <row r="17388" spans="1:8" ht="15" x14ac:dyDescent="0.2">
      <c r="A17388" s="733">
        <v>45237</v>
      </c>
      <c r="B17388" s="40" t="s">
        <v>2932</v>
      </c>
      <c r="C17388" s="62" t="s">
        <v>10981</v>
      </c>
      <c r="D17388" s="789" t="s">
        <v>7374</v>
      </c>
      <c r="E17388" s="57">
        <v>8110</v>
      </c>
      <c r="F17388" s="57"/>
      <c r="G17388" s="125">
        <f t="shared" si="277"/>
        <v>-8110</v>
      </c>
      <c r="H17388" s="704" t="s">
        <v>11510</v>
      </c>
    </row>
    <row r="17389" spans="1:8" ht="15" x14ac:dyDescent="0.2">
      <c r="A17389" s="733">
        <v>45237</v>
      </c>
      <c r="B17389" s="40" t="s">
        <v>11596</v>
      </c>
      <c r="C17389" s="62" t="s">
        <v>10981</v>
      </c>
      <c r="D17389" s="789" t="s">
        <v>7060</v>
      </c>
      <c r="E17389" s="57">
        <v>964</v>
      </c>
      <c r="F17389" s="57"/>
      <c r="G17389" s="125">
        <f t="shared" si="277"/>
        <v>-964</v>
      </c>
      <c r="H17389" s="704" t="s">
        <v>11510</v>
      </c>
    </row>
    <row r="17390" spans="1:8" ht="15" x14ac:dyDescent="0.2">
      <c r="A17390" s="733">
        <v>45237</v>
      </c>
      <c r="B17390" s="40" t="s">
        <v>10573</v>
      </c>
      <c r="C17390" s="62" t="s">
        <v>10981</v>
      </c>
      <c r="D17390" s="789" t="s">
        <v>11599</v>
      </c>
      <c r="E17390" s="57">
        <v>59990</v>
      </c>
      <c r="F17390" s="57"/>
      <c r="G17390" s="125">
        <f t="shared" si="277"/>
        <v>-59990</v>
      </c>
      <c r="H17390" s="704" t="s">
        <v>11510</v>
      </c>
    </row>
    <row r="17391" spans="1:8" ht="15" x14ac:dyDescent="0.2">
      <c r="A17391" s="733">
        <v>45237</v>
      </c>
      <c r="B17391" s="40" t="s">
        <v>11077</v>
      </c>
      <c r="C17391" s="62" t="s">
        <v>10981</v>
      </c>
      <c r="D17391" s="789" t="s">
        <v>11600</v>
      </c>
      <c r="E17391" s="57">
        <v>15500</v>
      </c>
      <c r="F17391" s="57"/>
      <c r="G17391" s="125">
        <f t="shared" si="277"/>
        <v>-15500</v>
      </c>
      <c r="H17391" s="704" t="s">
        <v>11510</v>
      </c>
    </row>
    <row r="17392" spans="1:8" ht="15" x14ac:dyDescent="0.2">
      <c r="A17392" s="733">
        <v>45237</v>
      </c>
      <c r="B17392" s="40" t="s">
        <v>11433</v>
      </c>
      <c r="C17392" s="62" t="s">
        <v>10981</v>
      </c>
      <c r="D17392" s="789" t="s">
        <v>11601</v>
      </c>
      <c r="E17392" s="57">
        <v>3750</v>
      </c>
      <c r="F17392" s="57"/>
      <c r="G17392" s="125">
        <f t="shared" si="277"/>
        <v>-3750</v>
      </c>
      <c r="H17392" s="704" t="s">
        <v>11510</v>
      </c>
    </row>
    <row r="17393" spans="1:8" ht="15" x14ac:dyDescent="0.2">
      <c r="A17393" s="733">
        <v>45237</v>
      </c>
      <c r="B17393" s="40" t="s">
        <v>103</v>
      </c>
      <c r="C17393" s="62" t="s">
        <v>1494</v>
      </c>
      <c r="D17393" s="789" t="s">
        <v>369</v>
      </c>
      <c r="E17393" s="57">
        <v>2200</v>
      </c>
      <c r="F17393" s="57"/>
      <c r="G17393" s="125">
        <f t="shared" si="277"/>
        <v>-2200</v>
      </c>
      <c r="H17393" s="704" t="s">
        <v>11510</v>
      </c>
    </row>
    <row r="17394" spans="1:8" ht="15" x14ac:dyDescent="0.2">
      <c r="A17394" s="733">
        <v>45237</v>
      </c>
      <c r="B17394" s="40" t="s">
        <v>10573</v>
      </c>
      <c r="C17394" s="62" t="s">
        <v>5740</v>
      </c>
      <c r="D17394" s="789" t="s">
        <v>369</v>
      </c>
      <c r="E17394" s="57">
        <v>1600</v>
      </c>
      <c r="F17394" s="57"/>
      <c r="G17394" s="125">
        <f t="shared" si="277"/>
        <v>-1600</v>
      </c>
      <c r="H17394" s="704" t="s">
        <v>11510</v>
      </c>
    </row>
    <row r="17395" spans="1:8" ht="15" x14ac:dyDescent="0.2">
      <c r="A17395" s="733">
        <v>45237</v>
      </c>
      <c r="B17395" s="40" t="s">
        <v>11433</v>
      </c>
      <c r="C17395" s="62" t="s">
        <v>5740</v>
      </c>
      <c r="D17395" s="789" t="s">
        <v>369</v>
      </c>
      <c r="E17395" s="57">
        <v>500</v>
      </c>
      <c r="F17395" s="57"/>
      <c r="G17395" s="125">
        <f t="shared" si="277"/>
        <v>-500</v>
      </c>
      <c r="H17395" s="704" t="s">
        <v>11510</v>
      </c>
    </row>
    <row r="17396" spans="1:8" ht="15" x14ac:dyDescent="0.2">
      <c r="A17396" s="733">
        <v>45237</v>
      </c>
      <c r="B17396" s="40" t="s">
        <v>11077</v>
      </c>
      <c r="C17396" s="62" t="s">
        <v>5740</v>
      </c>
      <c r="D17396" s="789" t="s">
        <v>369</v>
      </c>
      <c r="E17396" s="57">
        <v>250</v>
      </c>
      <c r="F17396" s="57"/>
      <c r="G17396" s="125">
        <f t="shared" si="277"/>
        <v>-250</v>
      </c>
      <c r="H17396" s="704" t="s">
        <v>11510</v>
      </c>
    </row>
    <row r="17397" spans="1:8" ht="15" x14ac:dyDescent="0.2">
      <c r="A17397" s="733">
        <v>45238</v>
      </c>
      <c r="B17397" s="40" t="s">
        <v>11604</v>
      </c>
      <c r="C17397" s="62" t="s">
        <v>11605</v>
      </c>
      <c r="D17397" s="789" t="s">
        <v>11606</v>
      </c>
      <c r="E17397" s="57">
        <v>20000</v>
      </c>
      <c r="F17397" s="57"/>
      <c r="G17397" s="125">
        <f t="shared" si="277"/>
        <v>-20000</v>
      </c>
      <c r="H17397" s="704" t="s">
        <v>11510</v>
      </c>
    </row>
    <row r="17398" spans="1:8" ht="15" x14ac:dyDescent="0.2">
      <c r="A17398" s="733">
        <v>45238</v>
      </c>
      <c r="B17398" s="40" t="s">
        <v>103</v>
      </c>
      <c r="C17398" s="62" t="s">
        <v>103</v>
      </c>
      <c r="D17398" s="789" t="s">
        <v>10208</v>
      </c>
      <c r="E17398" s="57">
        <v>3000</v>
      </c>
      <c r="F17398" s="57"/>
      <c r="G17398" s="125">
        <f t="shared" si="277"/>
        <v>-3000</v>
      </c>
      <c r="H17398" s="704" t="s">
        <v>11510</v>
      </c>
    </row>
    <row r="17399" spans="1:8" ht="15" x14ac:dyDescent="0.2">
      <c r="A17399" s="733">
        <v>45238</v>
      </c>
      <c r="B17399" s="40" t="s">
        <v>9353</v>
      </c>
      <c r="C17399" s="62" t="s">
        <v>14</v>
      </c>
      <c r="D17399" s="789" t="s">
        <v>11610</v>
      </c>
      <c r="E17399" s="57">
        <v>1000</v>
      </c>
      <c r="F17399" s="57"/>
      <c r="G17399" s="125">
        <f t="shared" si="277"/>
        <v>-1000</v>
      </c>
      <c r="H17399" s="704" t="s">
        <v>11510</v>
      </c>
    </row>
    <row r="17400" spans="1:8" ht="15" x14ac:dyDescent="0.2">
      <c r="A17400" s="733">
        <v>45238</v>
      </c>
      <c r="B17400" s="40" t="s">
        <v>11259</v>
      </c>
      <c r="C17400" s="62" t="s">
        <v>10981</v>
      </c>
      <c r="D17400" s="789" t="s">
        <v>11611</v>
      </c>
      <c r="E17400" s="57">
        <v>4920</v>
      </c>
      <c r="F17400" s="57"/>
      <c r="G17400" s="125">
        <f t="shared" si="277"/>
        <v>-4920</v>
      </c>
      <c r="H17400" s="704" t="s">
        <v>11510</v>
      </c>
    </row>
    <row r="17401" spans="1:8" ht="15" x14ac:dyDescent="0.2">
      <c r="A17401" s="733">
        <v>45238</v>
      </c>
      <c r="B17401" s="40" t="s">
        <v>10573</v>
      </c>
      <c r="C17401" s="62" t="s">
        <v>10981</v>
      </c>
      <c r="D17401" s="789" t="s">
        <v>11611</v>
      </c>
      <c r="E17401" s="57">
        <v>6120</v>
      </c>
      <c r="F17401" s="57"/>
      <c r="G17401" s="125">
        <f t="shared" si="277"/>
        <v>-6120</v>
      </c>
      <c r="H17401" s="704" t="s">
        <v>11510</v>
      </c>
    </row>
    <row r="17402" spans="1:8" ht="15" x14ac:dyDescent="0.2">
      <c r="A17402" s="733">
        <v>45238</v>
      </c>
      <c r="B17402" s="40" t="s">
        <v>11295</v>
      </c>
      <c r="C17402" s="62" t="s">
        <v>11612</v>
      </c>
      <c r="D17402" s="789" t="s">
        <v>11613</v>
      </c>
      <c r="E17402" s="57">
        <v>7200</v>
      </c>
      <c r="F17402" s="57"/>
      <c r="G17402" s="125">
        <f t="shared" si="277"/>
        <v>-7200</v>
      </c>
      <c r="H17402" s="704" t="s">
        <v>11510</v>
      </c>
    </row>
    <row r="17403" spans="1:8" ht="15" x14ac:dyDescent="0.2">
      <c r="A17403" s="733">
        <v>45238</v>
      </c>
      <c r="C17403" s="62" t="s">
        <v>5409</v>
      </c>
      <c r="D17403" s="789" t="s">
        <v>11282</v>
      </c>
      <c r="E17403" s="57">
        <v>5000</v>
      </c>
      <c r="F17403" s="57"/>
      <c r="G17403" s="125">
        <f t="shared" si="277"/>
        <v>-5000</v>
      </c>
      <c r="H17403" s="704" t="s">
        <v>11510</v>
      </c>
    </row>
    <row r="17404" spans="1:8" ht="15" x14ac:dyDescent="0.2">
      <c r="A17404" s="733">
        <v>45238</v>
      </c>
      <c r="B17404" s="40" t="s">
        <v>11614</v>
      </c>
      <c r="C17404" s="62" t="s">
        <v>5740</v>
      </c>
      <c r="D17404" s="789" t="s">
        <v>369</v>
      </c>
      <c r="E17404" s="57">
        <v>2700</v>
      </c>
      <c r="F17404" s="57"/>
      <c r="G17404" s="125">
        <f t="shared" si="277"/>
        <v>-2700</v>
      </c>
      <c r="H17404" s="704" t="s">
        <v>11510</v>
      </c>
    </row>
    <row r="17405" spans="1:8" ht="15" x14ac:dyDescent="0.2">
      <c r="A17405" s="733">
        <v>45238</v>
      </c>
      <c r="B17405" s="40" t="s">
        <v>11259</v>
      </c>
      <c r="C17405" s="62" t="s">
        <v>5740</v>
      </c>
      <c r="D17405" s="789" t="s">
        <v>11615</v>
      </c>
      <c r="E17405" s="57">
        <v>770</v>
      </c>
      <c r="F17405" s="57"/>
      <c r="G17405" s="125">
        <f t="shared" si="277"/>
        <v>-770</v>
      </c>
      <c r="H17405" s="704" t="s">
        <v>11510</v>
      </c>
    </row>
    <row r="17406" spans="1:8" ht="15" x14ac:dyDescent="0.2">
      <c r="A17406" s="733">
        <v>45240</v>
      </c>
      <c r="B17406" s="40" t="s">
        <v>11077</v>
      </c>
      <c r="C17406" s="62" t="s">
        <v>5740</v>
      </c>
      <c r="D17406" s="789" t="s">
        <v>369</v>
      </c>
      <c r="E17406" s="57">
        <v>2400</v>
      </c>
      <c r="F17406" s="57"/>
      <c r="G17406" s="125">
        <f t="shared" si="277"/>
        <v>-2400</v>
      </c>
      <c r="H17406" s="704" t="s">
        <v>11510</v>
      </c>
    </row>
    <row r="17407" spans="1:8" ht="15" x14ac:dyDescent="0.2">
      <c r="A17407" s="733">
        <v>45240</v>
      </c>
      <c r="C17407" s="62" t="s">
        <v>3706</v>
      </c>
      <c r="D17407" s="789"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89" t="s">
        <v>6925</v>
      </c>
      <c r="E17408" s="57">
        <v>50000</v>
      </c>
      <c r="F17408" s="57"/>
      <c r="G17408" s="125">
        <f t="shared" si="278"/>
        <v>-50000</v>
      </c>
      <c r="H17408" s="704" t="s">
        <v>11510</v>
      </c>
    </row>
    <row r="17409" spans="1:8" ht="15" customHeight="1" x14ac:dyDescent="0.2">
      <c r="A17409" s="733">
        <v>45240</v>
      </c>
      <c r="B17409" s="40" t="s">
        <v>10573</v>
      </c>
      <c r="C17409" s="62" t="s">
        <v>2189</v>
      </c>
      <c r="D17409" s="789" t="s">
        <v>11618</v>
      </c>
      <c r="E17409" s="57">
        <v>9500</v>
      </c>
      <c r="F17409" s="57"/>
      <c r="G17409" s="125">
        <f t="shared" si="278"/>
        <v>-9500</v>
      </c>
      <c r="H17409" s="704" t="s">
        <v>11510</v>
      </c>
    </row>
    <row r="17410" spans="1:8" ht="15" x14ac:dyDescent="0.2">
      <c r="A17410" s="733">
        <v>45240</v>
      </c>
      <c r="B17410" s="40" t="s">
        <v>10898</v>
      </c>
      <c r="C17410" s="62" t="s">
        <v>285</v>
      </c>
      <c r="D17410" s="789" t="s">
        <v>8660</v>
      </c>
      <c r="E17410" s="57">
        <v>1000</v>
      </c>
      <c r="F17410" s="57"/>
      <c r="G17410" s="125">
        <f t="shared" si="278"/>
        <v>-1000</v>
      </c>
      <c r="H17410" s="704" t="s">
        <v>11510</v>
      </c>
    </row>
    <row r="17411" spans="1:8" ht="15" x14ac:dyDescent="0.2">
      <c r="A17411" s="733">
        <v>45240</v>
      </c>
      <c r="B17411" s="40" t="s">
        <v>10573</v>
      </c>
      <c r="C17411" s="62" t="s">
        <v>10334</v>
      </c>
      <c r="D17411" s="789" t="s">
        <v>369</v>
      </c>
      <c r="E17411" s="57">
        <v>750</v>
      </c>
      <c r="F17411" s="57"/>
      <c r="G17411" s="125">
        <f t="shared" si="278"/>
        <v>-750</v>
      </c>
      <c r="H17411" s="704" t="s">
        <v>11510</v>
      </c>
    </row>
    <row r="17412" spans="1:8" ht="15" x14ac:dyDescent="0.2">
      <c r="A17412" s="733">
        <v>45240</v>
      </c>
      <c r="B17412" s="40" t="s">
        <v>10229</v>
      </c>
      <c r="C17412" s="62" t="s">
        <v>5740</v>
      </c>
      <c r="D17412" s="789" t="s">
        <v>369</v>
      </c>
      <c r="E17412" s="57">
        <v>4200</v>
      </c>
      <c r="F17412" s="57"/>
      <c r="G17412" s="125">
        <f t="shared" si="278"/>
        <v>-4200</v>
      </c>
      <c r="H17412" s="704" t="s">
        <v>11510</v>
      </c>
    </row>
    <row r="17413" spans="1:8" ht="15" x14ac:dyDescent="0.2">
      <c r="A17413" s="733">
        <v>45240</v>
      </c>
      <c r="B17413" s="40" t="s">
        <v>9983</v>
      </c>
      <c r="C17413" s="62" t="s">
        <v>9457</v>
      </c>
      <c r="D17413" s="789" t="s">
        <v>5857</v>
      </c>
      <c r="E17413" s="57">
        <v>1000</v>
      </c>
      <c r="F17413" s="57"/>
      <c r="G17413" s="125">
        <f t="shared" si="278"/>
        <v>-1000</v>
      </c>
      <c r="H17413" s="704" t="s">
        <v>11510</v>
      </c>
    </row>
    <row r="17414" spans="1:8" ht="15" x14ac:dyDescent="0.2">
      <c r="A17414" s="733">
        <v>45240</v>
      </c>
      <c r="B17414" s="40" t="s">
        <v>10898</v>
      </c>
      <c r="C17414" s="62" t="s">
        <v>5740</v>
      </c>
      <c r="D17414" s="789" t="s">
        <v>369</v>
      </c>
      <c r="E17414" s="57">
        <v>1500</v>
      </c>
      <c r="F17414" s="57"/>
      <c r="G17414" s="125">
        <f t="shared" si="278"/>
        <v>-1500</v>
      </c>
      <c r="H17414" s="704" t="s">
        <v>11510</v>
      </c>
    </row>
    <row r="17415" spans="1:8" ht="15" x14ac:dyDescent="0.2">
      <c r="A17415" s="733">
        <v>45240</v>
      </c>
      <c r="B17415" s="40" t="s">
        <v>11614</v>
      </c>
      <c r="C17415" s="62" t="s">
        <v>285</v>
      </c>
      <c r="D17415" s="789" t="s">
        <v>9892</v>
      </c>
      <c r="E17415" s="57">
        <v>800</v>
      </c>
      <c r="F17415" s="57"/>
      <c r="G17415" s="125">
        <f t="shared" si="278"/>
        <v>-800</v>
      </c>
      <c r="H17415" s="704" t="s">
        <v>11510</v>
      </c>
    </row>
    <row r="17416" spans="1:8" ht="15" x14ac:dyDescent="0.2">
      <c r="A17416" s="733">
        <v>45240</v>
      </c>
      <c r="B17416" s="40" t="s">
        <v>10898</v>
      </c>
      <c r="C17416" s="62" t="s">
        <v>5386</v>
      </c>
      <c r="D17416" s="789" t="s">
        <v>11620</v>
      </c>
      <c r="E17416" s="57">
        <v>10100</v>
      </c>
      <c r="F17416" s="57"/>
      <c r="G17416" s="125">
        <f t="shared" si="278"/>
        <v>-10100</v>
      </c>
      <c r="H17416" s="704" t="s">
        <v>11510</v>
      </c>
    </row>
    <row r="17417" spans="1:8" ht="15" x14ac:dyDescent="0.2">
      <c r="A17417" s="733">
        <v>45240</v>
      </c>
      <c r="B17417" s="40" t="s">
        <v>10898</v>
      </c>
      <c r="C17417" s="62" t="s">
        <v>10981</v>
      </c>
      <c r="D17417" s="789" t="s">
        <v>11621</v>
      </c>
      <c r="E17417" s="57">
        <v>14630</v>
      </c>
      <c r="F17417" s="57"/>
      <c r="G17417" s="125">
        <f t="shared" si="278"/>
        <v>-14630</v>
      </c>
      <c r="H17417" s="704" t="s">
        <v>11510</v>
      </c>
    </row>
    <row r="17418" spans="1:8" ht="15" x14ac:dyDescent="0.2">
      <c r="A17418" s="733">
        <v>45241</v>
      </c>
      <c r="B17418" s="40" t="s">
        <v>103</v>
      </c>
      <c r="C17418" s="62" t="s">
        <v>103</v>
      </c>
      <c r="D17418" s="789" t="s">
        <v>10208</v>
      </c>
      <c r="E17418" s="57">
        <v>1000</v>
      </c>
      <c r="F17418" s="57"/>
      <c r="G17418" s="125">
        <f t="shared" si="278"/>
        <v>-1000</v>
      </c>
      <c r="H17418" s="704" t="s">
        <v>11510</v>
      </c>
    </row>
    <row r="17419" spans="1:8" ht="15" x14ac:dyDescent="0.2">
      <c r="A17419" s="733">
        <v>45241</v>
      </c>
      <c r="B17419" s="40" t="s">
        <v>11596</v>
      </c>
      <c r="C17419" s="62" t="s">
        <v>5740</v>
      </c>
      <c r="D17419" s="789" t="s">
        <v>369</v>
      </c>
      <c r="E17419" s="57">
        <v>1200</v>
      </c>
      <c r="F17419" s="57"/>
      <c r="G17419" s="125">
        <f t="shared" si="278"/>
        <v>-1200</v>
      </c>
      <c r="H17419" s="704" t="s">
        <v>11510</v>
      </c>
    </row>
    <row r="17420" spans="1:8" ht="15" x14ac:dyDescent="0.2">
      <c r="A17420" s="733">
        <v>45241</v>
      </c>
      <c r="B17420" s="40" t="s">
        <v>2932</v>
      </c>
      <c r="C17420" s="62" t="s">
        <v>10981</v>
      </c>
      <c r="D17420" s="789" t="s">
        <v>7374</v>
      </c>
      <c r="E17420" s="57">
        <v>8000</v>
      </c>
      <c r="F17420" s="57"/>
      <c r="G17420" s="125">
        <f t="shared" si="278"/>
        <v>-8000</v>
      </c>
      <c r="H17420" s="704" t="s">
        <v>11510</v>
      </c>
    </row>
    <row r="17421" spans="1:8" ht="15" x14ac:dyDescent="0.2">
      <c r="A17421" s="733">
        <v>45241</v>
      </c>
      <c r="B17421" s="40" t="s">
        <v>11259</v>
      </c>
      <c r="C17421" s="62" t="s">
        <v>10981</v>
      </c>
      <c r="D17421" s="789" t="s">
        <v>7374</v>
      </c>
      <c r="E17421" s="57">
        <v>1750</v>
      </c>
      <c r="F17421" s="57"/>
      <c r="G17421" s="125">
        <f t="shared" si="278"/>
        <v>-1750</v>
      </c>
      <c r="H17421" s="704" t="s">
        <v>11510</v>
      </c>
    </row>
    <row r="17422" spans="1:8" ht="15" customHeight="1" x14ac:dyDescent="0.2">
      <c r="A17422" s="733">
        <v>45241</v>
      </c>
      <c r="B17422" s="40" t="s">
        <v>103</v>
      </c>
      <c r="C17422" s="62" t="s">
        <v>10060</v>
      </c>
      <c r="D17422" s="789" t="s">
        <v>11622</v>
      </c>
      <c r="E17422" s="57">
        <v>3000</v>
      </c>
      <c r="F17422" s="57"/>
      <c r="G17422" s="125">
        <f t="shared" si="278"/>
        <v>-3000</v>
      </c>
      <c r="H17422" s="704" t="s">
        <v>11510</v>
      </c>
    </row>
    <row r="17423" spans="1:8" ht="15" customHeight="1" x14ac:dyDescent="0.2">
      <c r="A17423" s="733">
        <v>45241</v>
      </c>
      <c r="B17423" s="40" t="s">
        <v>11295</v>
      </c>
      <c r="C17423" s="62" t="s">
        <v>14</v>
      </c>
      <c r="D17423" s="789" t="s">
        <v>11623</v>
      </c>
      <c r="E17423" s="57">
        <v>2080</v>
      </c>
      <c r="F17423" s="57"/>
      <c r="G17423" s="125">
        <f t="shared" si="278"/>
        <v>-2080</v>
      </c>
      <c r="H17423" s="704" t="s">
        <v>11510</v>
      </c>
    </row>
    <row r="17424" spans="1:8" ht="15" customHeight="1" x14ac:dyDescent="0.2">
      <c r="A17424" s="733">
        <v>45241</v>
      </c>
      <c r="B17424" s="40" t="s">
        <v>103</v>
      </c>
      <c r="C17424" s="62" t="s">
        <v>2995</v>
      </c>
      <c r="D17424" s="789" t="s">
        <v>369</v>
      </c>
      <c r="E17424" s="57">
        <v>5000</v>
      </c>
      <c r="F17424" s="57"/>
      <c r="G17424" s="125">
        <f t="shared" si="278"/>
        <v>-5000</v>
      </c>
      <c r="H17424" s="704" t="s">
        <v>11510</v>
      </c>
    </row>
    <row r="17425" spans="1:8" ht="15" customHeight="1" x14ac:dyDescent="0.2">
      <c r="A17425" s="733">
        <v>45241</v>
      </c>
      <c r="B17425" s="40" t="s">
        <v>9983</v>
      </c>
      <c r="C17425" s="62" t="s">
        <v>10981</v>
      </c>
      <c r="D17425" s="789" t="s">
        <v>11624</v>
      </c>
      <c r="E17425" s="57">
        <v>4500</v>
      </c>
      <c r="F17425" s="57"/>
      <c r="G17425" s="125">
        <f t="shared" si="278"/>
        <v>-4500</v>
      </c>
      <c r="H17425" s="704" t="s">
        <v>11510</v>
      </c>
    </row>
    <row r="17426" spans="1:8" ht="15" customHeight="1" x14ac:dyDescent="0.2">
      <c r="A17426" s="733">
        <v>45241</v>
      </c>
      <c r="B17426" s="40" t="s">
        <v>103</v>
      </c>
      <c r="C17426" s="62" t="s">
        <v>10981</v>
      </c>
      <c r="D17426" s="789" t="s">
        <v>11624</v>
      </c>
      <c r="E17426" s="57">
        <v>5440</v>
      </c>
      <c r="F17426" s="57"/>
      <c r="G17426" s="125">
        <f t="shared" si="278"/>
        <v>-5440</v>
      </c>
      <c r="H17426" s="704" t="s">
        <v>11510</v>
      </c>
    </row>
    <row r="17427" spans="1:8" ht="15" customHeight="1" x14ac:dyDescent="0.2">
      <c r="A17427" s="733">
        <v>45241</v>
      </c>
      <c r="B17427" s="40" t="s">
        <v>11259</v>
      </c>
      <c r="C17427" s="62" t="s">
        <v>10981</v>
      </c>
      <c r="D17427" s="789" t="s">
        <v>11624</v>
      </c>
      <c r="E17427" s="57">
        <v>3500</v>
      </c>
      <c r="F17427" s="57"/>
      <c r="G17427" s="125">
        <f t="shared" si="278"/>
        <v>-3500</v>
      </c>
      <c r="H17427" s="704" t="s">
        <v>11510</v>
      </c>
    </row>
    <row r="17428" spans="1:8" ht="15" customHeight="1" x14ac:dyDescent="0.2">
      <c r="A17428" s="733">
        <v>45241</v>
      </c>
      <c r="B17428" s="40" t="s">
        <v>11498</v>
      </c>
      <c r="C17428" s="62" t="s">
        <v>10981</v>
      </c>
      <c r="D17428" s="789" t="s">
        <v>11624</v>
      </c>
      <c r="E17428" s="57">
        <v>10000</v>
      </c>
      <c r="F17428" s="57"/>
      <c r="G17428" s="125">
        <f t="shared" si="278"/>
        <v>-10000</v>
      </c>
      <c r="H17428" s="704" t="s">
        <v>11510</v>
      </c>
    </row>
    <row r="17429" spans="1:8" ht="15" x14ac:dyDescent="0.2">
      <c r="A17429" s="733">
        <v>45241</v>
      </c>
      <c r="B17429" s="40" t="s">
        <v>11077</v>
      </c>
      <c r="C17429" s="62" t="s">
        <v>10981</v>
      </c>
      <c r="D17429" s="789" t="s">
        <v>11624</v>
      </c>
      <c r="E17429" s="57">
        <v>5000</v>
      </c>
      <c r="F17429" s="57"/>
      <c r="G17429" s="125">
        <f t="shared" si="278"/>
        <v>-5000</v>
      </c>
      <c r="H17429" s="704" t="s">
        <v>11510</v>
      </c>
    </row>
    <row r="17430" spans="1:8" ht="15" x14ac:dyDescent="0.2">
      <c r="A17430" s="733">
        <v>45241</v>
      </c>
      <c r="B17430" s="40" t="s">
        <v>11433</v>
      </c>
      <c r="C17430" s="550" t="s">
        <v>9772</v>
      </c>
      <c r="D17430" s="902" t="s">
        <v>11640</v>
      </c>
      <c r="E17430" s="582">
        <v>17600</v>
      </c>
      <c r="F17430" s="57"/>
      <c r="G17430" s="125">
        <f t="shared" si="278"/>
        <v>-17600</v>
      </c>
      <c r="H17430" s="704" t="s">
        <v>11510</v>
      </c>
    </row>
    <row r="17431" spans="1:8" ht="15" x14ac:dyDescent="0.2">
      <c r="A17431" s="733">
        <v>45241</v>
      </c>
      <c r="B17431" s="40" t="s">
        <v>9983</v>
      </c>
      <c r="C17431" s="550" t="s">
        <v>9772</v>
      </c>
      <c r="D17431" s="902" t="s">
        <v>11640</v>
      </c>
      <c r="E17431" s="582">
        <v>46320</v>
      </c>
      <c r="F17431" s="57"/>
      <c r="G17431" s="125">
        <f t="shared" si="278"/>
        <v>-46320</v>
      </c>
      <c r="H17431" s="704" t="s">
        <v>11510</v>
      </c>
    </row>
    <row r="17432" spans="1:8" ht="15" x14ac:dyDescent="0.2">
      <c r="A17432" s="733">
        <v>45241</v>
      </c>
      <c r="B17432" s="40" t="s">
        <v>9983</v>
      </c>
      <c r="C17432" s="62" t="s">
        <v>11641</v>
      </c>
      <c r="D17432" s="789" t="s">
        <v>11642</v>
      </c>
      <c r="E17432" s="57">
        <v>60200</v>
      </c>
      <c r="F17432" s="57"/>
      <c r="G17432" s="125">
        <f t="shared" si="278"/>
        <v>-60200</v>
      </c>
      <c r="H17432" s="704" t="s">
        <v>11510</v>
      </c>
    </row>
    <row r="17433" spans="1:8" ht="15" x14ac:dyDescent="0.2">
      <c r="A17433" s="733">
        <v>45241</v>
      </c>
      <c r="B17433" s="40" t="s">
        <v>3945</v>
      </c>
      <c r="C17433" s="62" t="s">
        <v>391</v>
      </c>
      <c r="D17433" s="789" t="s">
        <v>11643</v>
      </c>
      <c r="E17433" s="57">
        <v>5000</v>
      </c>
      <c r="F17433" s="57"/>
      <c r="G17433" s="125">
        <f t="shared" si="278"/>
        <v>-5000</v>
      </c>
      <c r="H17433" s="704" t="s">
        <v>11510</v>
      </c>
    </row>
    <row r="17434" spans="1:8" ht="15" x14ac:dyDescent="0.2">
      <c r="A17434" s="733">
        <v>45241</v>
      </c>
      <c r="B17434" s="40" t="s">
        <v>10898</v>
      </c>
      <c r="C17434" s="62" t="s">
        <v>10981</v>
      </c>
      <c r="D17434" s="789" t="s">
        <v>11644</v>
      </c>
      <c r="E17434" s="57">
        <v>16000</v>
      </c>
      <c r="F17434" s="57"/>
      <c r="G17434" s="125">
        <f t="shared" si="278"/>
        <v>-16000</v>
      </c>
      <c r="H17434" s="704" t="s">
        <v>11510</v>
      </c>
    </row>
    <row r="17435" spans="1:8" ht="15" x14ac:dyDescent="0.2">
      <c r="A17435" s="733">
        <v>45241</v>
      </c>
      <c r="B17435" s="40" t="s">
        <v>10573</v>
      </c>
      <c r="C17435" s="62" t="s">
        <v>10334</v>
      </c>
      <c r="D17435" s="789" t="s">
        <v>369</v>
      </c>
      <c r="E17435" s="57">
        <v>500</v>
      </c>
      <c r="F17435" s="57"/>
      <c r="G17435" s="125">
        <f t="shared" si="278"/>
        <v>-500</v>
      </c>
      <c r="H17435" s="704" t="s">
        <v>11510</v>
      </c>
    </row>
    <row r="17436" spans="1:8" ht="15" x14ac:dyDescent="0.2">
      <c r="A17436" s="733">
        <v>45241</v>
      </c>
      <c r="B17436" s="40" t="s">
        <v>11433</v>
      </c>
      <c r="C17436" s="62" t="s">
        <v>10981</v>
      </c>
      <c r="D17436" s="789" t="s">
        <v>11851</v>
      </c>
      <c r="E17436" s="57">
        <v>44000</v>
      </c>
      <c r="F17436" s="57"/>
      <c r="G17436" s="125">
        <f t="shared" si="278"/>
        <v>-44000</v>
      </c>
      <c r="H17436" s="704" t="s">
        <v>11510</v>
      </c>
    </row>
    <row r="17437" spans="1:8" ht="15" x14ac:dyDescent="0.2">
      <c r="A17437" s="733">
        <v>45243</v>
      </c>
      <c r="B17437" s="40" t="s">
        <v>11433</v>
      </c>
      <c r="C17437" s="62" t="s">
        <v>10981</v>
      </c>
      <c r="D17437" s="789" t="s">
        <v>11645</v>
      </c>
      <c r="E17437" s="57">
        <v>46500</v>
      </c>
      <c r="F17437" s="57"/>
      <c r="G17437" s="125">
        <f t="shared" si="278"/>
        <v>-46500</v>
      </c>
      <c r="H17437" s="704" t="s">
        <v>11510</v>
      </c>
    </row>
    <row r="17438" spans="1:8" ht="15" x14ac:dyDescent="0.2">
      <c r="A17438" s="733">
        <v>45243</v>
      </c>
      <c r="B17438" s="40" t="s">
        <v>11614</v>
      </c>
      <c r="C17438" s="62" t="s">
        <v>12282</v>
      </c>
      <c r="D17438" s="789" t="s">
        <v>11296</v>
      </c>
      <c r="E17438" s="57">
        <v>50000</v>
      </c>
      <c r="F17438" s="57"/>
      <c r="G17438" s="125">
        <f t="shared" si="278"/>
        <v>-50000</v>
      </c>
      <c r="H17438" s="704" t="s">
        <v>11510</v>
      </c>
    </row>
    <row r="17439" spans="1:8" ht="15" x14ac:dyDescent="0.2">
      <c r="A17439" s="733">
        <v>45243</v>
      </c>
      <c r="B17439" s="40" t="s">
        <v>10898</v>
      </c>
      <c r="C17439" s="62" t="s">
        <v>7221</v>
      </c>
      <c r="D17439" s="789" t="s">
        <v>1156</v>
      </c>
      <c r="E17439" s="57">
        <v>100000</v>
      </c>
      <c r="F17439" s="57"/>
      <c r="G17439" s="125">
        <f t="shared" si="278"/>
        <v>-100000</v>
      </c>
      <c r="H17439" s="704" t="s">
        <v>11510</v>
      </c>
    </row>
    <row r="17440" spans="1:8" ht="15" x14ac:dyDescent="0.2">
      <c r="A17440" s="733">
        <v>45243</v>
      </c>
      <c r="B17440" s="40" t="s">
        <v>11433</v>
      </c>
      <c r="C17440" s="62" t="s">
        <v>10981</v>
      </c>
      <c r="D17440" s="789" t="s">
        <v>11645</v>
      </c>
      <c r="E17440" s="57">
        <v>40000</v>
      </c>
      <c r="F17440" s="57"/>
      <c r="G17440" s="125">
        <f t="shared" si="278"/>
        <v>-40000</v>
      </c>
      <c r="H17440" s="704" t="s">
        <v>11510</v>
      </c>
    </row>
    <row r="17441" spans="1:8" ht="15" x14ac:dyDescent="0.2">
      <c r="A17441" s="733">
        <v>45243</v>
      </c>
      <c r="B17441" s="40" t="s">
        <v>11433</v>
      </c>
      <c r="C17441" s="62" t="s">
        <v>10981</v>
      </c>
      <c r="D17441" s="789" t="s">
        <v>11646</v>
      </c>
      <c r="E17441" s="57">
        <v>8600</v>
      </c>
      <c r="F17441" s="57"/>
      <c r="G17441" s="125">
        <f t="shared" si="278"/>
        <v>-8600</v>
      </c>
      <c r="H17441" s="704" t="s">
        <v>11510</v>
      </c>
    </row>
    <row r="17442" spans="1:8" ht="15" x14ac:dyDescent="0.2">
      <c r="A17442" s="733">
        <v>45243</v>
      </c>
      <c r="B17442" s="40" t="s">
        <v>11602</v>
      </c>
      <c r="C17442" s="62" t="s">
        <v>5740</v>
      </c>
      <c r="D17442" s="789" t="s">
        <v>369</v>
      </c>
      <c r="E17442" s="57">
        <v>1500</v>
      </c>
      <c r="F17442" s="57"/>
      <c r="G17442" s="125">
        <f t="shared" si="278"/>
        <v>-1500</v>
      </c>
      <c r="H17442" s="704" t="s">
        <v>11510</v>
      </c>
    </row>
    <row r="17443" spans="1:8" ht="15" x14ac:dyDescent="0.2">
      <c r="A17443" s="733">
        <v>45243</v>
      </c>
      <c r="B17443" s="40" t="s">
        <v>10898</v>
      </c>
      <c r="C17443" s="62" t="s">
        <v>5740</v>
      </c>
      <c r="D17443" s="789" t="s">
        <v>369</v>
      </c>
      <c r="E17443" s="57">
        <v>1600</v>
      </c>
      <c r="F17443" s="57"/>
      <c r="G17443" s="125">
        <f t="shared" si="278"/>
        <v>-1600</v>
      </c>
      <c r="H17443" s="704" t="s">
        <v>11510</v>
      </c>
    </row>
    <row r="17444" spans="1:8" ht="15" x14ac:dyDescent="0.2">
      <c r="A17444" s="733">
        <v>45243</v>
      </c>
      <c r="B17444" s="40" t="s">
        <v>10229</v>
      </c>
      <c r="C17444" s="62" t="s">
        <v>5740</v>
      </c>
      <c r="D17444" s="789" t="s">
        <v>369</v>
      </c>
      <c r="E17444" s="57">
        <v>1600</v>
      </c>
      <c r="F17444" s="57"/>
      <c r="G17444" s="125">
        <f t="shared" si="278"/>
        <v>-1600</v>
      </c>
      <c r="H17444" s="704" t="s">
        <v>11510</v>
      </c>
    </row>
    <row r="17445" spans="1:8" ht="15" x14ac:dyDescent="0.2">
      <c r="A17445" s="733">
        <v>45243</v>
      </c>
      <c r="B17445" s="40" t="s">
        <v>9983</v>
      </c>
      <c r="C17445" s="62" t="s">
        <v>5740</v>
      </c>
      <c r="D17445" s="789" t="s">
        <v>369</v>
      </c>
      <c r="E17445" s="57">
        <v>2000</v>
      </c>
      <c r="F17445" s="57"/>
      <c r="G17445" s="125">
        <f t="shared" si="278"/>
        <v>-2000</v>
      </c>
      <c r="H17445" s="704" t="s">
        <v>11510</v>
      </c>
    </row>
    <row r="17446" spans="1:8" ht="15" x14ac:dyDescent="0.2">
      <c r="A17446" s="733">
        <v>45243</v>
      </c>
      <c r="B17446" s="40" t="s">
        <v>11014</v>
      </c>
      <c r="C17446" s="62" t="s">
        <v>11120</v>
      </c>
      <c r="D17446" s="789" t="s">
        <v>11647</v>
      </c>
      <c r="E17446" s="57">
        <v>20000</v>
      </c>
      <c r="F17446" s="57"/>
      <c r="G17446" s="125">
        <f t="shared" si="278"/>
        <v>-20000</v>
      </c>
      <c r="H17446" s="704" t="s">
        <v>11510</v>
      </c>
    </row>
    <row r="17447" spans="1:8" ht="15" x14ac:dyDescent="0.2">
      <c r="A17447" s="733">
        <v>45243</v>
      </c>
      <c r="B17447" s="40" t="s">
        <v>11498</v>
      </c>
      <c r="C17447" s="62" t="s">
        <v>10981</v>
      </c>
      <c r="D17447" s="789" t="s">
        <v>6485</v>
      </c>
      <c r="E17447" s="57">
        <v>3650</v>
      </c>
      <c r="F17447" s="57"/>
      <c r="G17447" s="125">
        <f t="shared" si="278"/>
        <v>-3650</v>
      </c>
      <c r="H17447" s="704" t="s">
        <v>11510</v>
      </c>
    </row>
    <row r="17448" spans="1:8" ht="15" x14ac:dyDescent="0.2">
      <c r="A17448" s="733">
        <v>45243</v>
      </c>
      <c r="B17448" s="40" t="s">
        <v>11295</v>
      </c>
      <c r="C17448" s="62" t="s">
        <v>10981</v>
      </c>
      <c r="D17448" s="789" t="s">
        <v>11023</v>
      </c>
      <c r="E17448" s="57">
        <v>1840</v>
      </c>
      <c r="F17448" s="57"/>
      <c r="G17448" s="125">
        <f t="shared" si="278"/>
        <v>-1840</v>
      </c>
      <c r="H17448" s="704" t="s">
        <v>11510</v>
      </c>
    </row>
    <row r="17449" spans="1:8" ht="15" x14ac:dyDescent="0.2">
      <c r="A17449" s="733">
        <v>45243</v>
      </c>
      <c r="B17449" s="40" t="s">
        <v>10898</v>
      </c>
      <c r="C17449" s="62" t="s">
        <v>10981</v>
      </c>
      <c r="D17449" s="789" t="s">
        <v>11648</v>
      </c>
      <c r="E17449" s="57">
        <v>58000</v>
      </c>
      <c r="F17449" s="57"/>
      <c r="G17449" s="125">
        <f t="shared" si="278"/>
        <v>-58000</v>
      </c>
      <c r="H17449" s="704" t="s">
        <v>11510</v>
      </c>
    </row>
    <row r="17450" spans="1:8" ht="15" x14ac:dyDescent="0.2">
      <c r="A17450" s="733">
        <v>45243</v>
      </c>
      <c r="B17450" s="40" t="s">
        <v>11433</v>
      </c>
      <c r="C17450" s="62" t="s">
        <v>5740</v>
      </c>
      <c r="D17450" s="789" t="s">
        <v>369</v>
      </c>
      <c r="E17450" s="57">
        <v>1000</v>
      </c>
      <c r="F17450" s="57"/>
      <c r="G17450" s="125">
        <f t="shared" si="278"/>
        <v>-1000</v>
      </c>
      <c r="H17450" s="704" t="s">
        <v>11510</v>
      </c>
    </row>
    <row r="17451" spans="1:8" ht="15" x14ac:dyDescent="0.2">
      <c r="A17451" s="733">
        <v>45243</v>
      </c>
      <c r="B17451" s="40" t="s">
        <v>10898</v>
      </c>
      <c r="C17451" s="62" t="s">
        <v>5740</v>
      </c>
      <c r="D17451" s="789" t="s">
        <v>369</v>
      </c>
      <c r="E17451" s="57">
        <v>1600</v>
      </c>
      <c r="F17451" s="57"/>
      <c r="G17451" s="125">
        <f t="shared" si="278"/>
        <v>-1600</v>
      </c>
      <c r="H17451" s="704" t="s">
        <v>11510</v>
      </c>
    </row>
    <row r="17452" spans="1:8" ht="15" x14ac:dyDescent="0.2">
      <c r="A17452" s="733">
        <v>45243</v>
      </c>
      <c r="B17452" s="40" t="s">
        <v>10898</v>
      </c>
      <c r="C17452" s="62" t="s">
        <v>11042</v>
      </c>
      <c r="D17452" s="789" t="s">
        <v>11649</v>
      </c>
      <c r="E17452" s="57">
        <v>20000</v>
      </c>
      <c r="F17452" s="57"/>
      <c r="G17452" s="125">
        <f t="shared" si="278"/>
        <v>-20000</v>
      </c>
      <c r="H17452" s="704" t="s">
        <v>11510</v>
      </c>
    </row>
    <row r="17453" spans="1:8" ht="15" x14ac:dyDescent="0.2">
      <c r="A17453" s="733">
        <v>45243</v>
      </c>
      <c r="B17453" s="40" t="s">
        <v>9406</v>
      </c>
      <c r="C17453" s="62" t="s">
        <v>10981</v>
      </c>
      <c r="D17453" s="789" t="s">
        <v>11650</v>
      </c>
      <c r="E17453" s="57">
        <v>8000</v>
      </c>
      <c r="F17453" s="57"/>
      <c r="G17453" s="125">
        <f t="shared" si="278"/>
        <v>-8000</v>
      </c>
      <c r="H17453" s="704" t="s">
        <v>11510</v>
      </c>
    </row>
    <row r="17454" spans="1:8" ht="15" customHeight="1" x14ac:dyDescent="0.2">
      <c r="A17454" s="733">
        <v>45243</v>
      </c>
      <c r="B17454" s="40" t="s">
        <v>11295</v>
      </c>
      <c r="C17454" s="62" t="s">
        <v>10981</v>
      </c>
      <c r="D17454" s="789" t="s">
        <v>11650</v>
      </c>
      <c r="E17454" s="57">
        <v>47470</v>
      </c>
      <c r="F17454" s="57"/>
      <c r="G17454" s="125">
        <f t="shared" si="278"/>
        <v>-47470</v>
      </c>
      <c r="H17454" s="704" t="s">
        <v>11510</v>
      </c>
    </row>
    <row r="17455" spans="1:8" ht="15" x14ac:dyDescent="0.2">
      <c r="A17455" s="733">
        <v>45243</v>
      </c>
      <c r="B17455" s="40" t="s">
        <v>25</v>
      </c>
      <c r="C17455" s="62" t="s">
        <v>7593</v>
      </c>
      <c r="D17455" s="789" t="s">
        <v>11657</v>
      </c>
      <c r="E17455" s="57">
        <v>80000</v>
      </c>
      <c r="F17455" s="57"/>
      <c r="G17455" s="125">
        <f t="shared" si="278"/>
        <v>-80000</v>
      </c>
      <c r="H17455" s="704" t="s">
        <v>11510</v>
      </c>
    </row>
    <row r="17456" spans="1:8" ht="15" x14ac:dyDescent="0.2">
      <c r="A17456" s="733">
        <v>45244</v>
      </c>
      <c r="B17456" s="40" t="s">
        <v>11123</v>
      </c>
      <c r="C17456" s="62" t="s">
        <v>11669</v>
      </c>
      <c r="D17456" s="789" t="s">
        <v>9913</v>
      </c>
      <c r="E17456" s="57">
        <v>10000</v>
      </c>
      <c r="F17456" s="57"/>
      <c r="G17456" s="125">
        <f t="shared" si="278"/>
        <v>-10000</v>
      </c>
      <c r="H17456" s="704" t="s">
        <v>11510</v>
      </c>
    </row>
    <row r="17457" spans="1:8" ht="15" x14ac:dyDescent="0.2">
      <c r="A17457" s="733">
        <v>45244</v>
      </c>
      <c r="B17457" s="40" t="s">
        <v>11077</v>
      </c>
      <c r="C17457" s="62" t="s">
        <v>10981</v>
      </c>
      <c r="D17457" s="789" t="s">
        <v>11670</v>
      </c>
      <c r="E17457" s="57">
        <v>1500</v>
      </c>
      <c r="F17457" s="57"/>
      <c r="G17457" s="125">
        <f t="shared" si="278"/>
        <v>-1500</v>
      </c>
      <c r="H17457" s="704" t="s">
        <v>11510</v>
      </c>
    </row>
    <row r="17458" spans="1:8" ht="15" x14ac:dyDescent="0.2">
      <c r="A17458" s="733">
        <v>45244</v>
      </c>
      <c r="B17458" s="40" t="s">
        <v>10468</v>
      </c>
      <c r="C17458" s="62" t="s">
        <v>10981</v>
      </c>
      <c r="D17458" s="789" t="s">
        <v>11671</v>
      </c>
      <c r="E17458" s="57">
        <v>750</v>
      </c>
      <c r="F17458" s="57"/>
      <c r="G17458" s="125">
        <f t="shared" si="278"/>
        <v>-750</v>
      </c>
      <c r="H17458" s="704" t="s">
        <v>11510</v>
      </c>
    </row>
    <row r="17459" spans="1:8" ht="15" x14ac:dyDescent="0.2">
      <c r="A17459" s="733">
        <v>45244</v>
      </c>
      <c r="B17459" s="40" t="s">
        <v>10468</v>
      </c>
      <c r="C17459" s="62" t="s">
        <v>10981</v>
      </c>
      <c r="D17459" s="789" t="s">
        <v>11672</v>
      </c>
      <c r="E17459" s="57">
        <v>1500</v>
      </c>
      <c r="F17459" s="57"/>
      <c r="G17459" s="125">
        <f t="shared" si="278"/>
        <v>-1500</v>
      </c>
      <c r="H17459" s="704" t="s">
        <v>11510</v>
      </c>
    </row>
    <row r="17460" spans="1:8" ht="15" x14ac:dyDescent="0.2">
      <c r="A17460" s="733">
        <v>45244</v>
      </c>
      <c r="B17460" s="40" t="s">
        <v>103</v>
      </c>
      <c r="C17460" s="62" t="s">
        <v>103</v>
      </c>
      <c r="D17460" s="789" t="s">
        <v>10208</v>
      </c>
      <c r="E17460" s="57">
        <v>4000</v>
      </c>
      <c r="F17460" s="57"/>
      <c r="G17460" s="125">
        <f t="shared" si="278"/>
        <v>-4000</v>
      </c>
      <c r="H17460" s="704" t="s">
        <v>11510</v>
      </c>
    </row>
    <row r="17461" spans="1:8" ht="15" x14ac:dyDescent="0.2">
      <c r="A17461" s="733">
        <v>45244</v>
      </c>
      <c r="B17461" s="40" t="s">
        <v>10898</v>
      </c>
      <c r="C17461" s="62" t="s">
        <v>5740</v>
      </c>
      <c r="D17461" s="789" t="s">
        <v>369</v>
      </c>
      <c r="E17461" s="57">
        <v>800</v>
      </c>
      <c r="F17461" s="57"/>
      <c r="G17461" s="125">
        <f t="shared" si="278"/>
        <v>-800</v>
      </c>
      <c r="H17461" s="704" t="s">
        <v>11510</v>
      </c>
    </row>
    <row r="17462" spans="1:8" ht="15" x14ac:dyDescent="0.2">
      <c r="A17462" s="733">
        <v>45244</v>
      </c>
      <c r="B17462" s="40" t="s">
        <v>10898</v>
      </c>
      <c r="C17462" s="62" t="s">
        <v>5740</v>
      </c>
      <c r="D17462" s="789" t="s">
        <v>369</v>
      </c>
      <c r="E17462" s="57">
        <v>2000</v>
      </c>
      <c r="F17462" s="57"/>
      <c r="G17462" s="125">
        <f t="shared" si="278"/>
        <v>-2000</v>
      </c>
      <c r="H17462" s="704" t="s">
        <v>11510</v>
      </c>
    </row>
    <row r="17463" spans="1:8" ht="15" x14ac:dyDescent="0.2">
      <c r="A17463" s="733">
        <v>45244</v>
      </c>
      <c r="B17463" s="40" t="s">
        <v>10898</v>
      </c>
      <c r="C17463" s="62" t="s">
        <v>5740</v>
      </c>
      <c r="D17463" s="789" t="s">
        <v>10334</v>
      </c>
      <c r="E17463" s="57">
        <v>950</v>
      </c>
      <c r="F17463" s="57"/>
      <c r="G17463" s="125">
        <f t="shared" si="278"/>
        <v>-950</v>
      </c>
      <c r="H17463" s="704" t="s">
        <v>11510</v>
      </c>
    </row>
    <row r="17464" spans="1:8" ht="15" x14ac:dyDescent="0.2">
      <c r="A17464" s="733">
        <v>45244</v>
      </c>
      <c r="B17464" s="40" t="s">
        <v>10898</v>
      </c>
      <c r="C17464" s="62" t="s">
        <v>10981</v>
      </c>
      <c r="D17464" s="789" t="s">
        <v>11673</v>
      </c>
      <c r="E17464" s="57">
        <v>1200</v>
      </c>
      <c r="F17464" s="57"/>
      <c r="G17464" s="125">
        <f t="shared" si="278"/>
        <v>-1200</v>
      </c>
      <c r="H17464" s="704" t="s">
        <v>11510</v>
      </c>
    </row>
    <row r="17465" spans="1:8" ht="15" x14ac:dyDescent="0.2">
      <c r="A17465" s="733">
        <v>45244</v>
      </c>
      <c r="B17465" s="40" t="s">
        <v>10229</v>
      </c>
      <c r="C17465" s="62" t="s">
        <v>5740</v>
      </c>
      <c r="D17465" s="789" t="s">
        <v>369</v>
      </c>
      <c r="E17465" s="57">
        <v>3000</v>
      </c>
      <c r="F17465" s="57"/>
      <c r="G17465" s="125">
        <f t="shared" si="278"/>
        <v>-3000</v>
      </c>
      <c r="H17465" s="704" t="s">
        <v>11510</v>
      </c>
    </row>
    <row r="17466" spans="1:8" ht="15" x14ac:dyDescent="0.2">
      <c r="A17466" s="733">
        <v>45244</v>
      </c>
      <c r="B17466" s="40" t="s">
        <v>11614</v>
      </c>
      <c r="C17466" s="62" t="s">
        <v>10981</v>
      </c>
      <c r="D17466" s="789" t="s">
        <v>11674</v>
      </c>
      <c r="E17466" s="57">
        <v>11200</v>
      </c>
      <c r="F17466" s="57"/>
      <c r="G17466" s="125">
        <f t="shared" si="278"/>
        <v>-11200</v>
      </c>
      <c r="H17466" s="704" t="s">
        <v>11510</v>
      </c>
    </row>
    <row r="17467" spans="1:8" ht="15" x14ac:dyDescent="0.2">
      <c r="A17467" s="733">
        <v>45245</v>
      </c>
      <c r="B17467" s="40" t="s">
        <v>25</v>
      </c>
      <c r="C17467" s="62" t="s">
        <v>391</v>
      </c>
      <c r="D17467" s="789" t="s">
        <v>11675</v>
      </c>
      <c r="E17467" s="57">
        <v>1500</v>
      </c>
      <c r="F17467" s="57"/>
      <c r="G17467" s="125">
        <f t="shared" si="278"/>
        <v>-1500</v>
      </c>
      <c r="H17467" s="704" t="s">
        <v>11510</v>
      </c>
    </row>
    <row r="17468" spans="1:8" ht="15" x14ac:dyDescent="0.2">
      <c r="A17468" s="733">
        <v>45245</v>
      </c>
      <c r="B17468" s="40" t="s">
        <v>11295</v>
      </c>
      <c r="C17468" s="62" t="s">
        <v>10060</v>
      </c>
      <c r="D17468" s="789" t="s">
        <v>6925</v>
      </c>
      <c r="E17468" s="57">
        <v>50000</v>
      </c>
      <c r="F17468" s="57"/>
      <c r="G17468" s="125">
        <f t="shared" si="278"/>
        <v>-50000</v>
      </c>
      <c r="H17468" s="704" t="s">
        <v>11510</v>
      </c>
    </row>
    <row r="17469" spans="1:8" ht="15" x14ac:dyDescent="0.2">
      <c r="A17469" s="733">
        <v>45245</v>
      </c>
      <c r="B17469" s="40" t="s">
        <v>10898</v>
      </c>
      <c r="C17469" s="62" t="s">
        <v>5740</v>
      </c>
      <c r="D17469" s="789" t="s">
        <v>369</v>
      </c>
      <c r="E17469" s="57">
        <v>3000</v>
      </c>
      <c r="F17469" s="57"/>
      <c r="G17469" s="125">
        <f t="shared" si="278"/>
        <v>-3000</v>
      </c>
      <c r="H17469" s="704" t="s">
        <v>11510</v>
      </c>
    </row>
    <row r="17470" spans="1:8" ht="15" x14ac:dyDescent="0.2">
      <c r="A17470" s="733">
        <v>45245</v>
      </c>
      <c r="B17470" s="40" t="s">
        <v>103</v>
      </c>
      <c r="C17470" s="62" t="s">
        <v>103</v>
      </c>
      <c r="D17470" s="789" t="s">
        <v>10208</v>
      </c>
      <c r="E17470" s="57">
        <v>4000</v>
      </c>
      <c r="F17470" s="57"/>
      <c r="G17470" s="125">
        <f t="shared" si="278"/>
        <v>-4000</v>
      </c>
      <c r="H17470" s="704" t="s">
        <v>11510</v>
      </c>
    </row>
    <row r="17471" spans="1:8" ht="15" x14ac:dyDescent="0.2">
      <c r="A17471" s="733">
        <v>45245</v>
      </c>
      <c r="B17471" s="40" t="s">
        <v>10898</v>
      </c>
      <c r="C17471" s="62" t="s">
        <v>10981</v>
      </c>
      <c r="D17471" s="789"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89" t="s">
        <v>11674</v>
      </c>
      <c r="E17472" s="57">
        <v>13500</v>
      </c>
      <c r="F17472" s="57"/>
      <c r="G17472" s="125">
        <f t="shared" si="279"/>
        <v>-13500</v>
      </c>
      <c r="H17472" s="704" t="s">
        <v>11510</v>
      </c>
    </row>
    <row r="17473" spans="1:8" ht="15" x14ac:dyDescent="0.2">
      <c r="A17473" s="733">
        <v>45245</v>
      </c>
      <c r="B17473" s="40" t="s">
        <v>10898</v>
      </c>
      <c r="C17473" s="62" t="s">
        <v>10981</v>
      </c>
      <c r="D17473" s="789" t="s">
        <v>11677</v>
      </c>
      <c r="E17473" s="57">
        <v>7200</v>
      </c>
      <c r="F17473" s="57"/>
      <c r="G17473" s="125">
        <f t="shared" si="279"/>
        <v>-7200</v>
      </c>
      <c r="H17473" s="704" t="s">
        <v>11510</v>
      </c>
    </row>
    <row r="17474" spans="1:8" ht="15" x14ac:dyDescent="0.2">
      <c r="A17474" s="733">
        <v>45245</v>
      </c>
      <c r="B17474" s="40" t="s">
        <v>10229</v>
      </c>
      <c r="C17474" s="62" t="s">
        <v>10981</v>
      </c>
      <c r="D17474" s="789" t="s">
        <v>3570</v>
      </c>
      <c r="E17474" s="57">
        <v>600</v>
      </c>
      <c r="F17474" s="57"/>
      <c r="G17474" s="125">
        <f t="shared" si="279"/>
        <v>-600</v>
      </c>
      <c r="H17474" s="704" t="s">
        <v>11510</v>
      </c>
    </row>
    <row r="17475" spans="1:8" ht="15" x14ac:dyDescent="0.2">
      <c r="A17475" s="733">
        <v>45245</v>
      </c>
      <c r="B17475" s="40" t="s">
        <v>10898</v>
      </c>
      <c r="C17475" s="62" t="s">
        <v>10981</v>
      </c>
      <c r="D17475" s="789" t="s">
        <v>11678</v>
      </c>
      <c r="E17475" s="57">
        <v>2250</v>
      </c>
      <c r="F17475" s="57"/>
      <c r="G17475" s="125">
        <f t="shared" si="279"/>
        <v>-2250</v>
      </c>
      <c r="H17475" s="704" t="s">
        <v>11510</v>
      </c>
    </row>
    <row r="17476" spans="1:8" ht="15" x14ac:dyDescent="0.2">
      <c r="A17476" s="733">
        <v>45245</v>
      </c>
      <c r="B17476" s="40" t="s">
        <v>11604</v>
      </c>
      <c r="C17476" s="62" t="s">
        <v>11605</v>
      </c>
      <c r="D17476" s="789" t="s">
        <v>1156</v>
      </c>
      <c r="E17476" s="57">
        <v>15000</v>
      </c>
      <c r="F17476" s="57"/>
      <c r="G17476" s="125">
        <f t="shared" si="279"/>
        <v>-15000</v>
      </c>
      <c r="H17476" s="704" t="s">
        <v>11510</v>
      </c>
    </row>
    <row r="17477" spans="1:8" ht="15" x14ac:dyDescent="0.2">
      <c r="A17477" s="733">
        <v>45245</v>
      </c>
      <c r="B17477" s="40" t="s">
        <v>11614</v>
      </c>
      <c r="C17477" s="62" t="s">
        <v>5740</v>
      </c>
      <c r="D17477" s="789" t="s">
        <v>369</v>
      </c>
      <c r="E17477" s="57">
        <v>3000</v>
      </c>
      <c r="F17477" s="57"/>
      <c r="G17477" s="125">
        <f t="shared" si="279"/>
        <v>-3000</v>
      </c>
      <c r="H17477" s="704" t="s">
        <v>11510</v>
      </c>
    </row>
    <row r="17478" spans="1:8" ht="15" x14ac:dyDescent="0.2">
      <c r="A17478" s="733">
        <v>45245</v>
      </c>
      <c r="B17478" s="40" t="s">
        <v>10898</v>
      </c>
      <c r="C17478" s="62" t="s">
        <v>11523</v>
      </c>
      <c r="D17478" s="789" t="s">
        <v>10718</v>
      </c>
      <c r="E17478" s="57">
        <v>150000</v>
      </c>
      <c r="F17478" s="57"/>
      <c r="G17478" s="125">
        <f t="shared" si="279"/>
        <v>-150000</v>
      </c>
      <c r="H17478" s="704" t="s">
        <v>11510</v>
      </c>
    </row>
    <row r="17479" spans="1:8" ht="15" x14ac:dyDescent="0.2">
      <c r="A17479" s="733">
        <v>45245</v>
      </c>
      <c r="B17479" s="40" t="s">
        <v>11498</v>
      </c>
      <c r="C17479" s="62" t="s">
        <v>10981</v>
      </c>
      <c r="D17479" s="789" t="s">
        <v>11679</v>
      </c>
      <c r="E17479" s="57">
        <v>22600</v>
      </c>
      <c r="F17479" s="57"/>
      <c r="G17479" s="125">
        <f t="shared" si="279"/>
        <v>-22600</v>
      </c>
      <c r="H17479" s="704" t="s">
        <v>11510</v>
      </c>
    </row>
    <row r="17480" spans="1:8" ht="15" x14ac:dyDescent="0.2">
      <c r="A17480" s="733">
        <v>45246</v>
      </c>
      <c r="B17480" s="40" t="s">
        <v>25</v>
      </c>
      <c r="C17480" s="62" t="s">
        <v>8148</v>
      </c>
      <c r="D17480" s="789" t="s">
        <v>11680</v>
      </c>
      <c r="E17480" s="57">
        <v>2000</v>
      </c>
      <c r="F17480" s="57"/>
      <c r="G17480" s="125">
        <f t="shared" si="279"/>
        <v>-2000</v>
      </c>
      <c r="H17480" s="704" t="s">
        <v>11510</v>
      </c>
    </row>
    <row r="17481" spans="1:8" ht="15" x14ac:dyDescent="0.2">
      <c r="A17481" s="733">
        <v>45246</v>
      </c>
      <c r="B17481" s="40" t="s">
        <v>103</v>
      </c>
      <c r="C17481" s="62" t="s">
        <v>8148</v>
      </c>
      <c r="D17481" s="789" t="s">
        <v>11680</v>
      </c>
      <c r="E17481" s="57">
        <v>8700</v>
      </c>
      <c r="F17481" s="57"/>
      <c r="G17481" s="125">
        <f t="shared" si="279"/>
        <v>-8700</v>
      </c>
      <c r="H17481" s="704" t="s">
        <v>11510</v>
      </c>
    </row>
    <row r="17482" spans="1:8" ht="15" x14ac:dyDescent="0.2">
      <c r="A17482" s="733">
        <v>45246</v>
      </c>
      <c r="B17482" s="40" t="s">
        <v>9983</v>
      </c>
      <c r="C17482" s="62" t="s">
        <v>10334</v>
      </c>
      <c r="D17482" s="789" t="s">
        <v>369</v>
      </c>
      <c r="E17482" s="57">
        <v>350</v>
      </c>
      <c r="F17482" s="57"/>
      <c r="G17482" s="125">
        <f t="shared" si="279"/>
        <v>-350</v>
      </c>
      <c r="H17482" s="704" t="s">
        <v>11510</v>
      </c>
    </row>
    <row r="17483" spans="1:8" ht="15" x14ac:dyDescent="0.2">
      <c r="A17483" s="733">
        <v>45247</v>
      </c>
      <c r="B17483" s="40" t="s">
        <v>11123</v>
      </c>
      <c r="C17483" s="62" t="s">
        <v>11669</v>
      </c>
      <c r="D17483" s="789" t="s">
        <v>9913</v>
      </c>
      <c r="E17483" s="57">
        <v>10000</v>
      </c>
      <c r="F17483" s="57"/>
      <c r="G17483" s="125">
        <f t="shared" si="279"/>
        <v>-10000</v>
      </c>
      <c r="H17483" s="704" t="s">
        <v>11510</v>
      </c>
    </row>
    <row r="17484" spans="1:8" ht="15" x14ac:dyDescent="0.2">
      <c r="A17484" s="733">
        <v>45247</v>
      </c>
      <c r="B17484" s="40" t="s">
        <v>10898</v>
      </c>
      <c r="C17484" s="62" t="s">
        <v>10981</v>
      </c>
      <c r="D17484" s="789" t="s">
        <v>11699</v>
      </c>
      <c r="E17484" s="57">
        <v>65000</v>
      </c>
      <c r="F17484" s="57"/>
      <c r="G17484" s="125">
        <f t="shared" si="279"/>
        <v>-65000</v>
      </c>
      <c r="H17484" s="704" t="s">
        <v>11510</v>
      </c>
    </row>
    <row r="17485" spans="1:8" ht="15" x14ac:dyDescent="0.2">
      <c r="A17485" s="733">
        <v>45247</v>
      </c>
      <c r="B17485" s="40" t="s">
        <v>10898</v>
      </c>
      <c r="C17485" s="62" t="s">
        <v>10981</v>
      </c>
      <c r="D17485" s="789" t="s">
        <v>11700</v>
      </c>
      <c r="E17485" s="57">
        <v>4000</v>
      </c>
      <c r="F17485" s="57"/>
      <c r="G17485" s="125">
        <f t="shared" si="279"/>
        <v>-4000</v>
      </c>
      <c r="H17485" s="704" t="s">
        <v>11510</v>
      </c>
    </row>
    <row r="17486" spans="1:8" ht="15" x14ac:dyDescent="0.2">
      <c r="A17486" s="733">
        <v>45247</v>
      </c>
      <c r="B17486" s="40" t="s">
        <v>10898</v>
      </c>
      <c r="C17486" s="62" t="s">
        <v>10981</v>
      </c>
      <c r="D17486" s="789" t="s">
        <v>11701</v>
      </c>
      <c r="E17486" s="57">
        <v>11200</v>
      </c>
      <c r="F17486" s="57"/>
      <c r="G17486" s="125">
        <f t="shared" si="279"/>
        <v>-11200</v>
      </c>
      <c r="H17486" s="704" t="s">
        <v>11510</v>
      </c>
    </row>
    <row r="17487" spans="1:8" ht="15" x14ac:dyDescent="0.2">
      <c r="A17487" s="733">
        <v>45247</v>
      </c>
      <c r="B17487" s="40" t="s">
        <v>10898</v>
      </c>
      <c r="C17487" s="62" t="s">
        <v>10981</v>
      </c>
      <c r="D17487" s="789" t="s">
        <v>11702</v>
      </c>
      <c r="E17487" s="57">
        <v>5720</v>
      </c>
      <c r="F17487" s="57"/>
      <c r="G17487" s="125">
        <f t="shared" si="279"/>
        <v>-5720</v>
      </c>
      <c r="H17487" s="704" t="s">
        <v>11510</v>
      </c>
    </row>
    <row r="17488" spans="1:8" ht="15" x14ac:dyDescent="0.2">
      <c r="A17488" s="733">
        <v>45247</v>
      </c>
      <c r="B17488" s="40" t="s">
        <v>11602</v>
      </c>
      <c r="C17488" s="62" t="s">
        <v>10981</v>
      </c>
      <c r="D17488" s="789" t="s">
        <v>11703</v>
      </c>
      <c r="E17488" s="57">
        <v>6480</v>
      </c>
      <c r="F17488" s="57"/>
      <c r="G17488" s="125">
        <f t="shared" si="279"/>
        <v>-6480</v>
      </c>
      <c r="H17488" s="704" t="s">
        <v>11510</v>
      </c>
    </row>
    <row r="17489" spans="1:8" ht="15" x14ac:dyDescent="0.2">
      <c r="A17489" s="733">
        <v>45247</v>
      </c>
      <c r="B17489" s="40" t="s">
        <v>11602</v>
      </c>
      <c r="C17489" s="62" t="s">
        <v>11704</v>
      </c>
      <c r="D17489" s="789" t="s">
        <v>11705</v>
      </c>
      <c r="E17489" s="57">
        <v>14400</v>
      </c>
      <c r="F17489" s="57"/>
      <c r="G17489" s="125">
        <f t="shared" si="279"/>
        <v>-14400</v>
      </c>
      <c r="H17489" s="704" t="s">
        <v>11510</v>
      </c>
    </row>
    <row r="17490" spans="1:8" ht="15" x14ac:dyDescent="0.2">
      <c r="A17490" s="733">
        <v>45248</v>
      </c>
      <c r="B17490" s="40" t="s">
        <v>11602</v>
      </c>
      <c r="C17490" s="62" t="s">
        <v>5740</v>
      </c>
      <c r="D17490" s="789" t="s">
        <v>369</v>
      </c>
      <c r="E17490" s="57">
        <v>2000</v>
      </c>
      <c r="F17490" s="57"/>
      <c r="G17490" s="125">
        <f t="shared" si="279"/>
        <v>-2000</v>
      </c>
      <c r="H17490" s="704" t="s">
        <v>11510</v>
      </c>
    </row>
    <row r="17491" spans="1:8" ht="15" x14ac:dyDescent="0.2">
      <c r="A17491" s="733">
        <v>45248</v>
      </c>
      <c r="B17491" s="40" t="s">
        <v>10898</v>
      </c>
      <c r="C17491" s="62" t="s">
        <v>5740</v>
      </c>
      <c r="D17491" s="789" t="s">
        <v>369</v>
      </c>
      <c r="E17491" s="57">
        <v>1250</v>
      </c>
      <c r="F17491" s="57"/>
      <c r="G17491" s="125">
        <f t="shared" si="279"/>
        <v>-1250</v>
      </c>
      <c r="H17491" s="704" t="s">
        <v>11510</v>
      </c>
    </row>
    <row r="17492" spans="1:8" ht="15" x14ac:dyDescent="0.2">
      <c r="A17492" s="733">
        <v>45248</v>
      </c>
      <c r="B17492" s="40" t="s">
        <v>3945</v>
      </c>
      <c r="C17492" s="62" t="s">
        <v>793</v>
      </c>
      <c r="D17492" s="789" t="s">
        <v>11706</v>
      </c>
      <c r="E17492" s="57">
        <v>5000</v>
      </c>
      <c r="F17492" s="57"/>
      <c r="G17492" s="125">
        <f t="shared" si="279"/>
        <v>-5000</v>
      </c>
      <c r="H17492" s="704" t="s">
        <v>11510</v>
      </c>
    </row>
    <row r="17493" spans="1:8" ht="15" x14ac:dyDescent="0.2">
      <c r="A17493" s="733">
        <v>45248</v>
      </c>
      <c r="B17493" s="40" t="s">
        <v>10468</v>
      </c>
      <c r="C17493" s="62" t="s">
        <v>9457</v>
      </c>
      <c r="D17493" s="789" t="s">
        <v>1156</v>
      </c>
      <c r="E17493" s="57">
        <v>20000</v>
      </c>
      <c r="F17493" s="57"/>
      <c r="G17493" s="125">
        <f t="shared" si="279"/>
        <v>-20000</v>
      </c>
      <c r="H17493" s="704" t="s">
        <v>11510</v>
      </c>
    </row>
    <row r="17494" spans="1:8" ht="15" x14ac:dyDescent="0.2">
      <c r="A17494" s="733">
        <v>45248</v>
      </c>
      <c r="B17494" s="40" t="s">
        <v>11707</v>
      </c>
      <c r="C17494" s="62" t="s">
        <v>10981</v>
      </c>
      <c r="D17494" s="789" t="s">
        <v>11708</v>
      </c>
      <c r="E17494" s="57">
        <v>42000</v>
      </c>
      <c r="F17494" s="57"/>
      <c r="G17494" s="125">
        <f t="shared" si="279"/>
        <v>-42000</v>
      </c>
      <c r="H17494" s="704" t="s">
        <v>11510</v>
      </c>
    </row>
    <row r="17495" spans="1:8" ht="15" x14ac:dyDescent="0.2">
      <c r="A17495" s="733">
        <v>45248</v>
      </c>
      <c r="B17495" s="40" t="s">
        <v>10898</v>
      </c>
      <c r="C17495" s="669" t="s">
        <v>10981</v>
      </c>
      <c r="D17495" s="910" t="s">
        <v>11709</v>
      </c>
      <c r="E17495" s="584">
        <v>8640</v>
      </c>
      <c r="F17495" s="57"/>
      <c r="G17495" s="125">
        <f t="shared" si="279"/>
        <v>-8640</v>
      </c>
      <c r="H17495" s="704" t="s">
        <v>11510</v>
      </c>
    </row>
    <row r="17496" spans="1:8" ht="15" x14ac:dyDescent="0.2">
      <c r="A17496" s="733">
        <v>45248</v>
      </c>
      <c r="B17496" s="40" t="s">
        <v>10573</v>
      </c>
      <c r="C17496" s="669" t="s">
        <v>10981</v>
      </c>
      <c r="D17496" s="910" t="s">
        <v>11709</v>
      </c>
      <c r="E17496" s="584">
        <v>8640</v>
      </c>
      <c r="F17496" s="57"/>
      <c r="G17496" s="125">
        <f t="shared" si="279"/>
        <v>-8640</v>
      </c>
      <c r="H17496" s="704" t="s">
        <v>11510</v>
      </c>
    </row>
    <row r="17497" spans="1:8" ht="15" x14ac:dyDescent="0.2">
      <c r="A17497" s="733">
        <v>45248</v>
      </c>
      <c r="B17497" s="40" t="s">
        <v>10229</v>
      </c>
      <c r="C17497" s="669" t="s">
        <v>10981</v>
      </c>
      <c r="D17497" s="910" t="s">
        <v>11709</v>
      </c>
      <c r="E17497" s="584">
        <v>8640</v>
      </c>
      <c r="F17497" s="57"/>
      <c r="G17497" s="125">
        <f t="shared" si="279"/>
        <v>-8640</v>
      </c>
      <c r="H17497" s="704" t="s">
        <v>11510</v>
      </c>
    </row>
    <row r="17498" spans="1:8" ht="15" x14ac:dyDescent="0.2">
      <c r="A17498" s="733">
        <v>45248</v>
      </c>
      <c r="B17498" s="40" t="s">
        <v>10898</v>
      </c>
      <c r="C17498" s="550" t="s">
        <v>10981</v>
      </c>
      <c r="D17498" s="902" t="s">
        <v>11710</v>
      </c>
      <c r="E17498" s="582">
        <v>13000</v>
      </c>
      <c r="F17498" s="57"/>
      <c r="G17498" s="125">
        <f t="shared" si="279"/>
        <v>-13000</v>
      </c>
      <c r="H17498" s="704" t="s">
        <v>11510</v>
      </c>
    </row>
    <row r="17499" spans="1:8" ht="15" x14ac:dyDescent="0.2">
      <c r="A17499" s="733">
        <v>45248</v>
      </c>
      <c r="B17499" s="40" t="s">
        <v>10573</v>
      </c>
      <c r="C17499" s="550" t="s">
        <v>10981</v>
      </c>
      <c r="D17499" s="902" t="s">
        <v>11710</v>
      </c>
      <c r="E17499" s="582">
        <v>13000</v>
      </c>
      <c r="F17499" s="57"/>
      <c r="G17499" s="125">
        <f t="shared" si="279"/>
        <v>-13000</v>
      </c>
      <c r="H17499" s="704" t="s">
        <v>11510</v>
      </c>
    </row>
    <row r="17500" spans="1:8" ht="15" x14ac:dyDescent="0.2">
      <c r="A17500" s="733">
        <v>45248</v>
      </c>
      <c r="B17500" s="40" t="s">
        <v>10229</v>
      </c>
      <c r="C17500" s="550" t="s">
        <v>10981</v>
      </c>
      <c r="D17500" s="902" t="s">
        <v>11710</v>
      </c>
      <c r="E17500" s="582">
        <v>13000</v>
      </c>
      <c r="F17500" s="57"/>
      <c r="G17500" s="125">
        <f t="shared" si="279"/>
        <v>-13000</v>
      </c>
      <c r="H17500" s="704" t="s">
        <v>11510</v>
      </c>
    </row>
    <row r="17501" spans="1:8" ht="15" x14ac:dyDescent="0.2">
      <c r="A17501" s="733">
        <v>45248</v>
      </c>
      <c r="B17501" s="40" t="s">
        <v>10898</v>
      </c>
      <c r="C17501" s="62" t="s">
        <v>10981</v>
      </c>
      <c r="D17501" s="789" t="s">
        <v>11711</v>
      </c>
      <c r="E17501" s="57">
        <v>29320</v>
      </c>
      <c r="F17501" s="57"/>
      <c r="G17501" s="125">
        <f t="shared" si="279"/>
        <v>-29320</v>
      </c>
      <c r="H17501" s="704" t="s">
        <v>11510</v>
      </c>
    </row>
    <row r="17502" spans="1:8" ht="15" x14ac:dyDescent="0.2">
      <c r="A17502" s="733">
        <v>45248</v>
      </c>
      <c r="B17502" s="40" t="s">
        <v>10898</v>
      </c>
      <c r="C17502" s="62" t="s">
        <v>10981</v>
      </c>
      <c r="D17502" s="789" t="s">
        <v>11712</v>
      </c>
      <c r="E17502" s="57">
        <v>4300</v>
      </c>
      <c r="F17502" s="57"/>
      <c r="G17502" s="125">
        <f t="shared" si="279"/>
        <v>-4300</v>
      </c>
      <c r="H17502" s="704" t="s">
        <v>11510</v>
      </c>
    </row>
    <row r="17503" spans="1:8" ht="15" x14ac:dyDescent="0.2">
      <c r="A17503" s="733">
        <v>45248</v>
      </c>
      <c r="B17503" s="40" t="s">
        <v>10898</v>
      </c>
      <c r="C17503" s="62" t="s">
        <v>10981</v>
      </c>
      <c r="D17503" s="789" t="s">
        <v>11713</v>
      </c>
      <c r="E17503" s="57">
        <v>1250</v>
      </c>
      <c r="F17503" s="57"/>
      <c r="G17503" s="125">
        <f t="shared" si="279"/>
        <v>-1250</v>
      </c>
      <c r="H17503" s="704" t="s">
        <v>11510</v>
      </c>
    </row>
    <row r="17504" spans="1:8" ht="15" x14ac:dyDescent="0.2">
      <c r="A17504" s="733">
        <v>45248</v>
      </c>
      <c r="B17504" s="40" t="s">
        <v>11707</v>
      </c>
      <c r="C17504" s="62" t="s">
        <v>10981</v>
      </c>
      <c r="D17504" s="789" t="s">
        <v>11714</v>
      </c>
      <c r="E17504" s="57">
        <v>4730</v>
      </c>
      <c r="F17504" s="57"/>
      <c r="G17504" s="125">
        <f t="shared" si="279"/>
        <v>-4730</v>
      </c>
      <c r="H17504" s="704" t="s">
        <v>11510</v>
      </c>
    </row>
    <row r="17505" spans="1:8" ht="15" x14ac:dyDescent="0.2">
      <c r="A17505" s="733">
        <v>45248</v>
      </c>
      <c r="B17505" s="40" t="s">
        <v>11707</v>
      </c>
      <c r="C17505" s="62" t="s">
        <v>10981</v>
      </c>
      <c r="D17505" s="789" t="s">
        <v>11715</v>
      </c>
      <c r="E17505" s="57">
        <v>18000</v>
      </c>
      <c r="F17505" s="57"/>
      <c r="G17505" s="125">
        <f t="shared" si="279"/>
        <v>-18000</v>
      </c>
      <c r="H17505" s="704" t="s">
        <v>11510</v>
      </c>
    </row>
    <row r="17506" spans="1:8" ht="15" x14ac:dyDescent="0.2">
      <c r="A17506" s="733">
        <v>45248</v>
      </c>
      <c r="B17506" s="40" t="s">
        <v>10898</v>
      </c>
      <c r="C17506" s="62" t="s">
        <v>5740</v>
      </c>
      <c r="D17506" s="789" t="s">
        <v>10334</v>
      </c>
      <c r="E17506" s="57">
        <v>300</v>
      </c>
      <c r="F17506" s="57"/>
      <c r="G17506" s="125">
        <f t="shared" si="279"/>
        <v>-300</v>
      </c>
      <c r="H17506" s="704" t="s">
        <v>11510</v>
      </c>
    </row>
    <row r="17507" spans="1:8" ht="15" x14ac:dyDescent="0.2">
      <c r="A17507" s="733">
        <v>45250</v>
      </c>
      <c r="B17507" s="40" t="s">
        <v>10898</v>
      </c>
      <c r="C17507" s="62" t="s">
        <v>391</v>
      </c>
      <c r="D17507" s="789" t="s">
        <v>11716</v>
      </c>
      <c r="E17507" s="57">
        <v>5000</v>
      </c>
      <c r="F17507" s="57"/>
      <c r="G17507" s="125">
        <f t="shared" si="279"/>
        <v>-5000</v>
      </c>
      <c r="H17507" s="704" t="s">
        <v>11510</v>
      </c>
    </row>
    <row r="17508" spans="1:8" ht="15" x14ac:dyDescent="0.2">
      <c r="A17508" s="733">
        <v>45250</v>
      </c>
      <c r="B17508" s="40" t="s">
        <v>11717</v>
      </c>
      <c r="C17508" s="62" t="s">
        <v>793</v>
      </c>
      <c r="D17508" s="789" t="s">
        <v>11718</v>
      </c>
      <c r="E17508" s="57">
        <v>2260</v>
      </c>
      <c r="F17508" s="57"/>
      <c r="G17508" s="125">
        <f t="shared" si="279"/>
        <v>-2260</v>
      </c>
      <c r="H17508" s="704" t="s">
        <v>11510</v>
      </c>
    </row>
    <row r="17509" spans="1:8" ht="15" x14ac:dyDescent="0.2">
      <c r="A17509" s="733">
        <v>45250</v>
      </c>
      <c r="B17509" s="40" t="s">
        <v>11717</v>
      </c>
      <c r="C17509" s="62" t="s">
        <v>391</v>
      </c>
      <c r="D17509" s="789" t="s">
        <v>11719</v>
      </c>
      <c r="E17509" s="57">
        <v>1350</v>
      </c>
      <c r="F17509" s="57"/>
      <c r="G17509" s="125">
        <f t="shared" si="279"/>
        <v>-1350</v>
      </c>
      <c r="H17509" s="704" t="s">
        <v>11510</v>
      </c>
    </row>
    <row r="17510" spans="1:8" ht="15" x14ac:dyDescent="0.2">
      <c r="A17510" s="733">
        <v>45250</v>
      </c>
      <c r="B17510" s="40" t="s">
        <v>11717</v>
      </c>
      <c r="C17510" s="62" t="s">
        <v>793</v>
      </c>
      <c r="D17510" s="789"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0" t="s">
        <v>11723</v>
      </c>
      <c r="E17514" s="584">
        <v>72000</v>
      </c>
      <c r="F17514" s="57"/>
      <c r="G17514" s="125">
        <f t="shared" si="279"/>
        <v>-72000</v>
      </c>
      <c r="H17514" s="704" t="s">
        <v>11510</v>
      </c>
    </row>
    <row r="17515" spans="1:8" ht="15" x14ac:dyDescent="0.2">
      <c r="A17515" s="733">
        <v>45247</v>
      </c>
      <c r="B17515" s="40" t="s">
        <v>10898</v>
      </c>
      <c r="C17515" s="669" t="s">
        <v>11722</v>
      </c>
      <c r="D17515" s="910" t="s">
        <v>11723</v>
      </c>
      <c r="E17515" s="584">
        <v>103000</v>
      </c>
      <c r="F17515" s="57"/>
      <c r="G17515" s="125">
        <f t="shared" si="279"/>
        <v>-103000</v>
      </c>
      <c r="H17515" s="704" t="s">
        <v>11510</v>
      </c>
    </row>
    <row r="17516" spans="1:8" ht="15" x14ac:dyDescent="0.2">
      <c r="A17516" s="733">
        <v>45247</v>
      </c>
      <c r="B17516" s="40" t="s">
        <v>11433</v>
      </c>
      <c r="C17516" s="669" t="s">
        <v>11722</v>
      </c>
      <c r="D17516" s="910" t="s">
        <v>11723</v>
      </c>
      <c r="E17516" s="584">
        <v>24000</v>
      </c>
      <c r="F17516" s="57"/>
      <c r="G17516" s="125">
        <f t="shared" si="279"/>
        <v>-24000</v>
      </c>
      <c r="H17516" s="704" t="s">
        <v>11510</v>
      </c>
    </row>
    <row r="17517" spans="1:8" ht="15" x14ac:dyDescent="0.2">
      <c r="A17517" s="733">
        <v>45247</v>
      </c>
      <c r="B17517" s="40" t="s">
        <v>10229</v>
      </c>
      <c r="C17517" s="669" t="s">
        <v>11722</v>
      </c>
      <c r="D17517" s="910" t="s">
        <v>11723</v>
      </c>
      <c r="E17517" s="584">
        <v>50000</v>
      </c>
      <c r="F17517" s="57"/>
      <c r="G17517" s="125">
        <f t="shared" si="279"/>
        <v>-50000</v>
      </c>
      <c r="H17517" s="704" t="s">
        <v>11510</v>
      </c>
    </row>
    <row r="17518" spans="1:8" ht="15" x14ac:dyDescent="0.2">
      <c r="A17518" s="733">
        <v>45248</v>
      </c>
      <c r="B17518" s="40" t="s">
        <v>11433</v>
      </c>
      <c r="C17518" s="62" t="s">
        <v>11442</v>
      </c>
      <c r="D17518" s="789" t="s">
        <v>11728</v>
      </c>
      <c r="E17518" s="57">
        <v>450000</v>
      </c>
      <c r="F17518" s="57"/>
      <c r="G17518" s="125">
        <f t="shared" si="279"/>
        <v>-450000</v>
      </c>
      <c r="H17518" s="704" t="s">
        <v>11510</v>
      </c>
    </row>
    <row r="17519" spans="1:8" ht="15" customHeight="1" x14ac:dyDescent="0.2">
      <c r="A17519" s="733">
        <v>45248</v>
      </c>
      <c r="B17519" s="40" t="s">
        <v>10468</v>
      </c>
      <c r="C17519" s="62" t="s">
        <v>11442</v>
      </c>
      <c r="D17519" s="789" t="s">
        <v>11728</v>
      </c>
      <c r="E17519" s="57">
        <v>417730</v>
      </c>
      <c r="F17519" s="57"/>
      <c r="G17519" s="125">
        <f t="shared" si="279"/>
        <v>-417730</v>
      </c>
      <c r="H17519" s="704" t="s">
        <v>11510</v>
      </c>
    </row>
    <row r="17520" spans="1:8" ht="15" x14ac:dyDescent="0.2">
      <c r="A17520" s="733">
        <v>45248</v>
      </c>
      <c r="B17520" s="40" t="s">
        <v>9983</v>
      </c>
      <c r="C17520" s="62" t="s">
        <v>11442</v>
      </c>
      <c r="D17520" s="789" t="s">
        <v>11730</v>
      </c>
      <c r="E17520" s="57">
        <v>735690</v>
      </c>
      <c r="F17520" s="57"/>
      <c r="G17520" s="125">
        <f t="shared" si="279"/>
        <v>-735690</v>
      </c>
      <c r="H17520" s="704" t="s">
        <v>11510</v>
      </c>
    </row>
    <row r="17521" spans="1:8" ht="15" x14ac:dyDescent="0.2">
      <c r="A17521" s="733">
        <v>45248</v>
      </c>
      <c r="B17521" s="40" t="s">
        <v>10229</v>
      </c>
      <c r="C17521" s="62" t="s">
        <v>11731</v>
      </c>
      <c r="D17521" s="789" t="s">
        <v>11732</v>
      </c>
      <c r="E17521" s="57">
        <v>16000</v>
      </c>
      <c r="F17521" s="57"/>
      <c r="G17521" s="125">
        <f t="shared" si="279"/>
        <v>-16000</v>
      </c>
      <c r="H17521" s="704" t="s">
        <v>11510</v>
      </c>
    </row>
    <row r="17522" spans="1:8" ht="15" x14ac:dyDescent="0.2">
      <c r="A17522" s="733">
        <v>45248</v>
      </c>
      <c r="B17522" s="40" t="s">
        <v>11614</v>
      </c>
      <c r="C17522" s="550" t="s">
        <v>10981</v>
      </c>
      <c r="D17522" s="902" t="s">
        <v>11733</v>
      </c>
      <c r="E17522" s="582">
        <v>61333</v>
      </c>
      <c r="F17522" s="57"/>
      <c r="G17522" s="125">
        <f t="shared" si="279"/>
        <v>-61333</v>
      </c>
      <c r="H17522" s="704" t="s">
        <v>11510</v>
      </c>
    </row>
    <row r="17523" spans="1:8" ht="15" x14ac:dyDescent="0.2">
      <c r="A17523" s="733">
        <v>45248</v>
      </c>
      <c r="B17523" s="40" t="s">
        <v>10898</v>
      </c>
      <c r="C17523" s="550" t="s">
        <v>10981</v>
      </c>
      <c r="D17523" s="902" t="s">
        <v>11733</v>
      </c>
      <c r="E17523" s="582">
        <v>61333</v>
      </c>
      <c r="F17523" s="57"/>
      <c r="G17523" s="125">
        <f t="shared" si="279"/>
        <v>-61333</v>
      </c>
      <c r="H17523" s="704" t="s">
        <v>11510</v>
      </c>
    </row>
    <row r="17524" spans="1:8" ht="15" x14ac:dyDescent="0.2">
      <c r="A17524" s="733">
        <v>45248</v>
      </c>
      <c r="B17524" s="40" t="s">
        <v>10229</v>
      </c>
      <c r="C17524" s="550" t="s">
        <v>10981</v>
      </c>
      <c r="D17524" s="902" t="s">
        <v>11733</v>
      </c>
      <c r="E17524" s="582">
        <v>61334</v>
      </c>
      <c r="F17524" s="57"/>
      <c r="G17524" s="125">
        <f t="shared" si="279"/>
        <v>-61334</v>
      </c>
      <c r="H17524" s="704" t="s">
        <v>11510</v>
      </c>
    </row>
    <row r="17525" spans="1:8" ht="15" x14ac:dyDescent="0.2">
      <c r="A17525" s="733">
        <v>45248</v>
      </c>
      <c r="B17525" s="40" t="s">
        <v>10898</v>
      </c>
      <c r="C17525" s="62" t="s">
        <v>10981</v>
      </c>
      <c r="D17525" s="789" t="s">
        <v>11734</v>
      </c>
      <c r="E17525" s="57">
        <v>6000</v>
      </c>
      <c r="F17525" s="57"/>
      <c r="G17525" s="125">
        <f t="shared" si="279"/>
        <v>-6000</v>
      </c>
      <c r="H17525" s="704" t="s">
        <v>11510</v>
      </c>
    </row>
    <row r="17526" spans="1:8" ht="15" x14ac:dyDescent="0.2">
      <c r="A17526" s="733">
        <v>45248</v>
      </c>
      <c r="B17526" s="40" t="s">
        <v>11614</v>
      </c>
      <c r="C17526" s="550" t="s">
        <v>10981</v>
      </c>
      <c r="D17526" s="902" t="s">
        <v>11735</v>
      </c>
      <c r="E17526" s="582">
        <v>19667</v>
      </c>
      <c r="F17526" s="57"/>
      <c r="G17526" s="125">
        <f t="shared" si="279"/>
        <v>-19667</v>
      </c>
      <c r="H17526" s="704" t="s">
        <v>11510</v>
      </c>
    </row>
    <row r="17527" spans="1:8" ht="15" x14ac:dyDescent="0.2">
      <c r="A17527" s="733">
        <v>45248</v>
      </c>
      <c r="B17527" s="40" t="s">
        <v>10898</v>
      </c>
      <c r="C17527" s="550" t="s">
        <v>10981</v>
      </c>
      <c r="D17527" s="902" t="s">
        <v>11735</v>
      </c>
      <c r="E17527" s="582">
        <v>19667</v>
      </c>
      <c r="F17527" s="57"/>
      <c r="G17527" s="125">
        <f t="shared" si="279"/>
        <v>-19667</v>
      </c>
      <c r="H17527" s="704" t="s">
        <v>11510</v>
      </c>
    </row>
    <row r="17528" spans="1:8" ht="15" x14ac:dyDescent="0.2">
      <c r="A17528" s="733">
        <v>45248</v>
      </c>
      <c r="B17528" s="40" t="s">
        <v>10229</v>
      </c>
      <c r="C17528" s="550" t="s">
        <v>10981</v>
      </c>
      <c r="D17528" s="902" t="s">
        <v>11735</v>
      </c>
      <c r="E17528" s="582">
        <v>19666</v>
      </c>
      <c r="F17528" s="57"/>
      <c r="G17528" s="125">
        <f t="shared" si="279"/>
        <v>-19666</v>
      </c>
      <c r="H17528" s="704" t="s">
        <v>11510</v>
      </c>
    </row>
    <row r="17529" spans="1:8" ht="15" x14ac:dyDescent="0.2">
      <c r="A17529" s="733">
        <v>45248</v>
      </c>
      <c r="B17529" s="40" t="s">
        <v>11498</v>
      </c>
      <c r="C17529" s="62" t="s">
        <v>11736</v>
      </c>
      <c r="D17529" s="789" t="s">
        <v>6485</v>
      </c>
      <c r="E17529" s="57">
        <v>8900</v>
      </c>
      <c r="F17529" s="57"/>
      <c r="G17529" s="125">
        <f t="shared" si="279"/>
        <v>-8900</v>
      </c>
      <c r="H17529" s="704" t="s">
        <v>11510</v>
      </c>
    </row>
    <row r="17530" spans="1:8" ht="15" x14ac:dyDescent="0.2">
      <c r="A17530" s="733">
        <v>45250</v>
      </c>
      <c r="B17530" s="40" t="s">
        <v>9353</v>
      </c>
      <c r="C17530" s="550" t="s">
        <v>11740</v>
      </c>
      <c r="D17530" s="902" t="s">
        <v>11739</v>
      </c>
      <c r="E17530" s="582">
        <v>234213</v>
      </c>
      <c r="F17530" s="57"/>
      <c r="G17530" s="125">
        <f t="shared" si="279"/>
        <v>-234213</v>
      </c>
      <c r="H17530" s="704" t="s">
        <v>11510</v>
      </c>
    </row>
    <row r="17531" spans="1:8" ht="15" x14ac:dyDescent="0.2">
      <c r="A17531" s="733">
        <v>45250</v>
      </c>
      <c r="B17531" s="40" t="s">
        <v>11081</v>
      </c>
      <c r="C17531" s="550" t="s">
        <v>11740</v>
      </c>
      <c r="D17531" s="902" t="s">
        <v>11739</v>
      </c>
      <c r="E17531" s="582">
        <v>163580</v>
      </c>
      <c r="F17531" s="57"/>
      <c r="G17531" s="125">
        <f t="shared" si="279"/>
        <v>-163580</v>
      </c>
      <c r="H17531" s="704" t="s">
        <v>11510</v>
      </c>
    </row>
    <row r="17532" spans="1:8" ht="15" customHeight="1" x14ac:dyDescent="0.2">
      <c r="A17532" s="733">
        <v>45250</v>
      </c>
      <c r="B17532" s="40" t="s">
        <v>9983</v>
      </c>
      <c r="C17532" s="550" t="s">
        <v>11740</v>
      </c>
      <c r="D17532" s="902" t="s">
        <v>11739</v>
      </c>
      <c r="E17532" s="582">
        <v>102207</v>
      </c>
      <c r="F17532" s="57"/>
      <c r="G17532" s="125">
        <f t="shared" si="279"/>
        <v>-102207</v>
      </c>
      <c r="H17532" s="704" t="s">
        <v>11510</v>
      </c>
    </row>
    <row r="17533" spans="1:8" ht="15" customHeight="1" x14ac:dyDescent="0.2">
      <c r="A17533" s="733">
        <v>45250</v>
      </c>
      <c r="B17533" s="40" t="s">
        <v>103</v>
      </c>
      <c r="C17533" s="62" t="s">
        <v>103</v>
      </c>
      <c r="D17533" s="789" t="s">
        <v>11737</v>
      </c>
      <c r="E17533" s="57">
        <v>5000</v>
      </c>
      <c r="F17533" s="57"/>
      <c r="G17533" s="125">
        <f t="shared" si="279"/>
        <v>-5000</v>
      </c>
      <c r="H17533" s="704" t="s">
        <v>11510</v>
      </c>
    </row>
    <row r="17534" spans="1:8" ht="15" x14ac:dyDescent="0.2">
      <c r="A17534" s="733">
        <v>45250</v>
      </c>
      <c r="B17534" s="40" t="s">
        <v>10898</v>
      </c>
      <c r="C17534" s="62" t="s">
        <v>10981</v>
      </c>
      <c r="D17534" s="789" t="s">
        <v>11738</v>
      </c>
      <c r="E17534" s="57">
        <v>110000</v>
      </c>
      <c r="F17534" s="57"/>
      <c r="G17534" s="125">
        <f t="shared" si="279"/>
        <v>-110000</v>
      </c>
      <c r="H17534" s="704" t="s">
        <v>11510</v>
      </c>
    </row>
    <row r="17535" spans="1:8" ht="15" x14ac:dyDescent="0.2">
      <c r="A17535" s="733">
        <v>45250</v>
      </c>
      <c r="B17535" s="40" t="s">
        <v>10898</v>
      </c>
      <c r="C17535" s="62" t="s">
        <v>5740</v>
      </c>
      <c r="D17535" s="789"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89" t="s">
        <v>369</v>
      </c>
      <c r="E17536" s="57">
        <v>5200</v>
      </c>
      <c r="F17536" s="57"/>
      <c r="G17536" s="125">
        <f t="shared" si="280"/>
        <v>-5200</v>
      </c>
      <c r="H17536" s="704" t="s">
        <v>11510</v>
      </c>
    </row>
    <row r="17537" spans="1:8" ht="15" x14ac:dyDescent="0.2">
      <c r="A17537" s="733">
        <v>45250</v>
      </c>
      <c r="B17537" s="40" t="s">
        <v>11433</v>
      </c>
      <c r="C17537" s="62" t="s">
        <v>10481</v>
      </c>
      <c r="D17537" s="789" t="s">
        <v>11741</v>
      </c>
      <c r="E17537" s="57">
        <v>760000</v>
      </c>
      <c r="F17537" s="57"/>
      <c r="G17537" s="125">
        <f t="shared" si="280"/>
        <v>-760000</v>
      </c>
      <c r="H17537" s="704" t="s">
        <v>11510</v>
      </c>
    </row>
    <row r="17538" spans="1:8" ht="15" x14ac:dyDescent="0.2">
      <c r="A17538" s="733">
        <v>45250</v>
      </c>
      <c r="B17538" s="40" t="s">
        <v>10898</v>
      </c>
      <c r="C17538" s="62" t="s">
        <v>11276</v>
      </c>
      <c r="D17538" s="789" t="s">
        <v>11741</v>
      </c>
      <c r="E17538" s="57">
        <v>50000</v>
      </c>
      <c r="F17538" s="57"/>
      <c r="G17538" s="125">
        <f t="shared" si="280"/>
        <v>-50000</v>
      </c>
      <c r="H17538" s="704" t="s">
        <v>11510</v>
      </c>
    </row>
    <row r="17539" spans="1:8" ht="15" x14ac:dyDescent="0.2">
      <c r="A17539" s="733">
        <v>45250</v>
      </c>
      <c r="B17539" s="40" t="s">
        <v>11433</v>
      </c>
      <c r="C17539" s="62" t="s">
        <v>11547</v>
      </c>
      <c r="D17539" s="789" t="s">
        <v>11757</v>
      </c>
      <c r="E17539" s="57">
        <v>50000</v>
      </c>
      <c r="F17539" s="57"/>
      <c r="G17539" s="125">
        <f t="shared" si="280"/>
        <v>-50000</v>
      </c>
      <c r="H17539" s="704" t="s">
        <v>11510</v>
      </c>
    </row>
    <row r="17540" spans="1:8" ht="15" x14ac:dyDescent="0.2">
      <c r="A17540" s="733">
        <v>45250</v>
      </c>
      <c r="B17540" s="40" t="s">
        <v>3945</v>
      </c>
      <c r="C17540" s="550" t="s">
        <v>299</v>
      </c>
      <c r="D17540" s="902" t="s">
        <v>11742</v>
      </c>
      <c r="E17540" s="582">
        <v>130000</v>
      </c>
      <c r="F17540" s="57"/>
      <c r="G17540" s="125">
        <f t="shared" si="280"/>
        <v>-130000</v>
      </c>
      <c r="H17540" s="704" t="s">
        <v>11510</v>
      </c>
    </row>
    <row r="17541" spans="1:8" ht="15" x14ac:dyDescent="0.2">
      <c r="A17541" s="733">
        <v>45250</v>
      </c>
      <c r="B17541" s="40" t="s">
        <v>3944</v>
      </c>
      <c r="C17541" s="550" t="s">
        <v>299</v>
      </c>
      <c r="D17541" s="902" t="s">
        <v>11742</v>
      </c>
      <c r="E17541" s="582">
        <v>130000</v>
      </c>
      <c r="F17541" s="57"/>
      <c r="G17541" s="125">
        <f t="shared" si="280"/>
        <v>-130000</v>
      </c>
      <c r="H17541" s="704" t="s">
        <v>11510</v>
      </c>
    </row>
    <row r="17542" spans="1:8" ht="15" x14ac:dyDescent="0.2">
      <c r="A17542" s="733">
        <v>45250</v>
      </c>
      <c r="B17542" s="40" t="s">
        <v>37</v>
      </c>
      <c r="C17542" s="550" t="s">
        <v>299</v>
      </c>
      <c r="D17542" s="902" t="s">
        <v>11742</v>
      </c>
      <c r="E17542" s="582">
        <v>130000</v>
      </c>
      <c r="F17542" s="57"/>
      <c r="G17542" s="125">
        <f t="shared" si="280"/>
        <v>-130000</v>
      </c>
      <c r="H17542" s="704" t="s">
        <v>11510</v>
      </c>
    </row>
    <row r="17543" spans="1:8" ht="15" x14ac:dyDescent="0.2">
      <c r="A17543" s="733">
        <v>45251</v>
      </c>
      <c r="B17543" s="40" t="s">
        <v>25</v>
      </c>
      <c r="C17543" s="62" t="s">
        <v>7593</v>
      </c>
      <c r="D17543" s="789" t="s">
        <v>11743</v>
      </c>
      <c r="E17543" s="57">
        <v>50000</v>
      </c>
      <c r="F17543" s="57"/>
      <c r="G17543" s="125">
        <f t="shared" si="280"/>
        <v>-50000</v>
      </c>
      <c r="H17543" s="704" t="s">
        <v>11510</v>
      </c>
    </row>
    <row r="17544" spans="1:8" ht="15" x14ac:dyDescent="0.2">
      <c r="A17544" s="733">
        <v>45251</v>
      </c>
      <c r="B17544" s="40" t="s">
        <v>10898</v>
      </c>
      <c r="C17544" s="62" t="s">
        <v>285</v>
      </c>
      <c r="D17544" s="789" t="s">
        <v>11744</v>
      </c>
      <c r="E17544" s="57">
        <v>15000</v>
      </c>
      <c r="F17544" s="57"/>
      <c r="G17544" s="125">
        <f t="shared" si="280"/>
        <v>-15000</v>
      </c>
      <c r="H17544" s="704" t="s">
        <v>11510</v>
      </c>
    </row>
    <row r="17545" spans="1:8" ht="15" x14ac:dyDescent="0.2">
      <c r="A17545" s="733">
        <v>45251</v>
      </c>
      <c r="B17545" s="40" t="s">
        <v>10229</v>
      </c>
      <c r="C17545" s="62" t="s">
        <v>285</v>
      </c>
      <c r="D17545" s="789" t="s">
        <v>11744</v>
      </c>
      <c r="E17545" s="57">
        <v>15000</v>
      </c>
      <c r="F17545" s="57"/>
      <c r="G17545" s="125">
        <f t="shared" si="280"/>
        <v>-15000</v>
      </c>
      <c r="H17545" s="704" t="s">
        <v>11510</v>
      </c>
    </row>
    <row r="17546" spans="1:8" ht="15" x14ac:dyDescent="0.2">
      <c r="A17546" s="733">
        <v>45251</v>
      </c>
      <c r="B17546" s="40" t="s">
        <v>9353</v>
      </c>
      <c r="C17546" s="62" t="s">
        <v>285</v>
      </c>
      <c r="D17546" s="789" t="s">
        <v>11744</v>
      </c>
      <c r="E17546" s="57">
        <v>15000</v>
      </c>
      <c r="F17546" s="57"/>
      <c r="G17546" s="125">
        <f t="shared" si="280"/>
        <v>-15000</v>
      </c>
      <c r="H17546" s="704" t="s">
        <v>11510</v>
      </c>
    </row>
    <row r="17547" spans="1:8" ht="15" x14ac:dyDescent="0.2">
      <c r="A17547" s="733">
        <v>45251</v>
      </c>
      <c r="B17547" s="40" t="s">
        <v>10898</v>
      </c>
      <c r="C17547" s="62" t="s">
        <v>2795</v>
      </c>
      <c r="D17547" s="789" t="s">
        <v>11745</v>
      </c>
      <c r="E17547" s="57">
        <v>5000</v>
      </c>
      <c r="F17547" s="57"/>
      <c r="G17547" s="125">
        <f t="shared" si="280"/>
        <v>-5000</v>
      </c>
      <c r="H17547" s="704" t="s">
        <v>11510</v>
      </c>
    </row>
    <row r="17548" spans="1:8" ht="15" x14ac:dyDescent="0.2">
      <c r="A17548" s="733">
        <v>45251</v>
      </c>
      <c r="B17548" s="40" t="s">
        <v>10229</v>
      </c>
      <c r="C17548" s="62" t="s">
        <v>2795</v>
      </c>
      <c r="D17548" s="789" t="s">
        <v>11745</v>
      </c>
      <c r="E17548" s="57">
        <v>5000</v>
      </c>
      <c r="F17548" s="57"/>
      <c r="G17548" s="125">
        <f t="shared" si="280"/>
        <v>-5000</v>
      </c>
      <c r="H17548" s="704" t="s">
        <v>11510</v>
      </c>
    </row>
    <row r="17549" spans="1:8" ht="15" x14ac:dyDescent="0.2">
      <c r="A17549" s="733">
        <v>45251</v>
      </c>
      <c r="B17549" s="40" t="s">
        <v>9353</v>
      </c>
      <c r="C17549" s="62" t="s">
        <v>2795</v>
      </c>
      <c r="D17549" s="789" t="s">
        <v>11745</v>
      </c>
      <c r="E17549" s="57">
        <v>5000</v>
      </c>
      <c r="F17549" s="57"/>
      <c r="G17549" s="125">
        <f t="shared" si="280"/>
        <v>-5000</v>
      </c>
      <c r="H17549" s="704" t="s">
        <v>11510</v>
      </c>
    </row>
    <row r="17550" spans="1:8" ht="15" x14ac:dyDescent="0.2">
      <c r="A17550" s="733">
        <v>45251</v>
      </c>
      <c r="B17550" s="40" t="s">
        <v>10898</v>
      </c>
      <c r="C17550" s="62" t="s">
        <v>10981</v>
      </c>
      <c r="D17550" s="789" t="s">
        <v>11746</v>
      </c>
      <c r="E17550" s="57">
        <v>13400</v>
      </c>
      <c r="F17550" s="57"/>
      <c r="G17550" s="125">
        <f t="shared" si="280"/>
        <v>-13400</v>
      </c>
      <c r="H17550" s="704" t="s">
        <v>11510</v>
      </c>
    </row>
    <row r="17551" spans="1:8" ht="15" x14ac:dyDescent="0.2">
      <c r="A17551" s="733">
        <v>45251</v>
      </c>
      <c r="B17551" s="40" t="s">
        <v>11614</v>
      </c>
      <c r="C17551" s="62" t="s">
        <v>10981</v>
      </c>
      <c r="D17551" s="789" t="s">
        <v>11747</v>
      </c>
      <c r="E17551" s="57">
        <v>6000</v>
      </c>
      <c r="F17551" s="57"/>
      <c r="G17551" s="125">
        <f t="shared" si="280"/>
        <v>-6000</v>
      </c>
      <c r="H17551" s="704" t="s">
        <v>11510</v>
      </c>
    </row>
    <row r="17552" spans="1:8" ht="15" x14ac:dyDescent="0.2">
      <c r="A17552" s="733">
        <v>45251</v>
      </c>
      <c r="B17552" s="40" t="s">
        <v>10898</v>
      </c>
      <c r="C17552" s="62" t="s">
        <v>5740</v>
      </c>
      <c r="D17552" s="789" t="s">
        <v>369</v>
      </c>
      <c r="E17552" s="57">
        <v>1500</v>
      </c>
      <c r="F17552" s="57"/>
      <c r="G17552" s="125">
        <f t="shared" si="280"/>
        <v>-1500</v>
      </c>
      <c r="H17552" s="704" t="s">
        <v>11510</v>
      </c>
    </row>
    <row r="17553" spans="1:8" ht="15" x14ac:dyDescent="0.2">
      <c r="A17553" s="733">
        <v>45251</v>
      </c>
      <c r="B17553" s="40" t="s">
        <v>10898</v>
      </c>
      <c r="C17553" s="62" t="s">
        <v>285</v>
      </c>
      <c r="D17553" s="789" t="s">
        <v>8660</v>
      </c>
      <c r="E17553" s="57">
        <v>1000</v>
      </c>
      <c r="F17553" s="57"/>
      <c r="G17553" s="125">
        <f t="shared" si="280"/>
        <v>-1000</v>
      </c>
      <c r="H17553" s="704" t="s">
        <v>11510</v>
      </c>
    </row>
    <row r="17554" spans="1:8" ht="15" x14ac:dyDescent="0.2">
      <c r="A17554" s="733">
        <v>45251</v>
      </c>
      <c r="B17554" s="40" t="s">
        <v>9353</v>
      </c>
      <c r="C17554" s="62" t="s">
        <v>5740</v>
      </c>
      <c r="D17554" s="789" t="s">
        <v>369</v>
      </c>
      <c r="E17554" s="57">
        <v>1000</v>
      </c>
      <c r="F17554" s="57"/>
      <c r="G17554" s="125">
        <f t="shared" si="280"/>
        <v>-1000</v>
      </c>
      <c r="H17554" s="704" t="s">
        <v>11510</v>
      </c>
    </row>
    <row r="17555" spans="1:8" ht="15" x14ac:dyDescent="0.2">
      <c r="A17555" s="733">
        <v>45251</v>
      </c>
      <c r="B17555" s="40" t="s">
        <v>103</v>
      </c>
      <c r="C17555" s="62" t="s">
        <v>103</v>
      </c>
      <c r="D17555" s="789" t="s">
        <v>11748</v>
      </c>
      <c r="E17555" s="57">
        <v>5000</v>
      </c>
      <c r="F17555" s="57"/>
      <c r="G17555" s="125">
        <f t="shared" si="280"/>
        <v>-5000</v>
      </c>
      <c r="H17555" s="704" t="s">
        <v>11510</v>
      </c>
    </row>
    <row r="17556" spans="1:8" ht="15" x14ac:dyDescent="0.2">
      <c r="A17556" s="733">
        <v>45251</v>
      </c>
      <c r="B17556" s="40" t="s">
        <v>11077</v>
      </c>
      <c r="C17556" s="62" t="s">
        <v>11749</v>
      </c>
      <c r="D17556" s="789" t="s">
        <v>11750</v>
      </c>
      <c r="E17556" s="57">
        <v>87000</v>
      </c>
      <c r="F17556" s="57"/>
      <c r="G17556" s="125">
        <f t="shared" si="280"/>
        <v>-87000</v>
      </c>
      <c r="H17556" s="704" t="s">
        <v>11510</v>
      </c>
    </row>
    <row r="17557" spans="1:8" ht="15" x14ac:dyDescent="0.2">
      <c r="A17557" s="733">
        <v>45251</v>
      </c>
      <c r="B17557" s="40" t="s">
        <v>11077</v>
      </c>
      <c r="C17557" s="62" t="s">
        <v>5740</v>
      </c>
      <c r="D17557" s="789" t="s">
        <v>369</v>
      </c>
      <c r="E17557" s="57">
        <v>1500</v>
      </c>
      <c r="F17557" s="57"/>
      <c r="G17557" s="125">
        <f t="shared" si="280"/>
        <v>-1500</v>
      </c>
      <c r="H17557" s="704" t="s">
        <v>11510</v>
      </c>
    </row>
    <row r="17558" spans="1:8" ht="15" x14ac:dyDescent="0.2">
      <c r="A17558" s="733">
        <v>45251</v>
      </c>
      <c r="B17558" s="40" t="s">
        <v>10898</v>
      </c>
      <c r="C17558" s="62" t="s">
        <v>5740</v>
      </c>
      <c r="D17558" s="789" t="s">
        <v>369</v>
      </c>
      <c r="E17558" s="57">
        <v>650</v>
      </c>
      <c r="F17558" s="57"/>
      <c r="G17558" s="125">
        <f t="shared" si="280"/>
        <v>-650</v>
      </c>
      <c r="H17558" s="704" t="s">
        <v>11510</v>
      </c>
    </row>
    <row r="17559" spans="1:8" ht="15" x14ac:dyDescent="0.2">
      <c r="A17559" s="733">
        <v>45251</v>
      </c>
      <c r="B17559" s="40" t="s">
        <v>10229</v>
      </c>
      <c r="C17559" s="550" t="s">
        <v>255</v>
      </c>
      <c r="D17559" s="902" t="s">
        <v>11754</v>
      </c>
      <c r="E17559" s="582">
        <v>107660</v>
      </c>
      <c r="F17559" s="57"/>
      <c r="G17559" s="125">
        <f t="shared" si="280"/>
        <v>-107660</v>
      </c>
      <c r="H17559" s="704" t="s">
        <v>11510</v>
      </c>
    </row>
    <row r="17560" spans="1:8" ht="15" x14ac:dyDescent="0.2">
      <c r="A17560" s="733">
        <v>45251</v>
      </c>
      <c r="B17560" s="40" t="s">
        <v>10573</v>
      </c>
      <c r="C17560" s="550" t="s">
        <v>255</v>
      </c>
      <c r="D17560" s="902" t="s">
        <v>11754</v>
      </c>
      <c r="E17560" s="582">
        <v>247020</v>
      </c>
      <c r="F17560" s="57"/>
      <c r="G17560" s="125">
        <f t="shared" si="280"/>
        <v>-247020</v>
      </c>
      <c r="H17560" s="704" t="s">
        <v>11510</v>
      </c>
    </row>
    <row r="17561" spans="1:8" ht="15" x14ac:dyDescent="0.2">
      <c r="A17561" s="733">
        <v>45251</v>
      </c>
      <c r="B17561" s="40" t="s">
        <v>10899</v>
      </c>
      <c r="C17561" s="550" t="s">
        <v>255</v>
      </c>
      <c r="D17561" s="902" t="s">
        <v>11754</v>
      </c>
      <c r="E17561" s="582">
        <v>145320</v>
      </c>
      <c r="F17561" s="57"/>
      <c r="G17561" s="125">
        <f t="shared" si="280"/>
        <v>-145320</v>
      </c>
      <c r="H17561" s="704" t="s">
        <v>11510</v>
      </c>
    </row>
    <row r="17562" spans="1:8" ht="15" x14ac:dyDescent="0.2">
      <c r="A17562" s="733">
        <v>45252</v>
      </c>
      <c r="B17562" s="40" t="s">
        <v>10898</v>
      </c>
      <c r="C17562" s="62" t="s">
        <v>11751</v>
      </c>
      <c r="D17562" s="789" t="s">
        <v>11752</v>
      </c>
      <c r="E17562" s="57">
        <v>50000</v>
      </c>
      <c r="F17562" s="57"/>
      <c r="G17562" s="125">
        <f t="shared" si="280"/>
        <v>-50000</v>
      </c>
      <c r="H17562" s="704" t="s">
        <v>11510</v>
      </c>
    </row>
    <row r="17563" spans="1:8" ht="15" x14ac:dyDescent="0.2">
      <c r="A17563" s="733">
        <v>45252</v>
      </c>
      <c r="B17563" s="40" t="s">
        <v>103</v>
      </c>
      <c r="C17563" s="62" t="s">
        <v>793</v>
      </c>
      <c r="D17563" s="789" t="s">
        <v>11753</v>
      </c>
      <c r="E17563" s="57">
        <v>25000</v>
      </c>
      <c r="F17563" s="57"/>
      <c r="G17563" s="125">
        <f t="shared" si="280"/>
        <v>-25000</v>
      </c>
      <c r="H17563" s="704" t="s">
        <v>11510</v>
      </c>
    </row>
    <row r="17564" spans="1:8" ht="15" x14ac:dyDescent="0.2">
      <c r="A17564" s="733">
        <v>45252</v>
      </c>
      <c r="B17564" s="40" t="s">
        <v>11077</v>
      </c>
      <c r="C17564" s="62" t="s">
        <v>5740</v>
      </c>
      <c r="D17564" s="789" t="s">
        <v>369</v>
      </c>
      <c r="E17564" s="57">
        <v>2800</v>
      </c>
      <c r="F17564" s="57"/>
      <c r="G17564" s="125">
        <f t="shared" si="280"/>
        <v>-2800</v>
      </c>
      <c r="H17564" s="704" t="s">
        <v>11510</v>
      </c>
    </row>
    <row r="17565" spans="1:8" ht="15" x14ac:dyDescent="0.2">
      <c r="A17565" s="733">
        <v>45252</v>
      </c>
      <c r="B17565" s="40" t="s">
        <v>10229</v>
      </c>
      <c r="C17565" s="62" t="s">
        <v>8391</v>
      </c>
      <c r="D17565" s="789" t="s">
        <v>11575</v>
      </c>
      <c r="E17565" s="57">
        <v>1000000</v>
      </c>
      <c r="F17565" s="57"/>
      <c r="G17565" s="125">
        <f t="shared" si="280"/>
        <v>-1000000</v>
      </c>
      <c r="H17565" s="704" t="s">
        <v>11510</v>
      </c>
    </row>
    <row r="17566" spans="1:8" ht="15" x14ac:dyDescent="0.2">
      <c r="A17566" s="733">
        <v>45252</v>
      </c>
      <c r="B17566" s="40" t="s">
        <v>11614</v>
      </c>
      <c r="C17566" s="62" t="s">
        <v>11279</v>
      </c>
      <c r="D17566" s="789" t="s">
        <v>11757</v>
      </c>
      <c r="E17566" s="57">
        <v>20000</v>
      </c>
      <c r="F17566" s="57"/>
      <c r="G17566" s="125">
        <f t="shared" si="280"/>
        <v>-20000</v>
      </c>
      <c r="H17566" s="704" t="s">
        <v>11510</v>
      </c>
    </row>
    <row r="17567" spans="1:8" ht="15" x14ac:dyDescent="0.2">
      <c r="A17567" s="733">
        <v>45252</v>
      </c>
      <c r="B17567" s="40" t="s">
        <v>11433</v>
      </c>
      <c r="C17567" s="62" t="s">
        <v>10981</v>
      </c>
      <c r="D17567" s="789" t="s">
        <v>11758</v>
      </c>
      <c r="E17567" s="57">
        <v>21000</v>
      </c>
      <c r="F17567" s="57"/>
      <c r="G17567" s="125">
        <f t="shared" si="280"/>
        <v>-21000</v>
      </c>
      <c r="H17567" s="704" t="s">
        <v>11510</v>
      </c>
    </row>
    <row r="17568" spans="1:8" ht="15" x14ac:dyDescent="0.2">
      <c r="A17568" s="733">
        <v>45251</v>
      </c>
      <c r="B17568" s="40" t="s">
        <v>11614</v>
      </c>
      <c r="C17568" s="62" t="s">
        <v>5740</v>
      </c>
      <c r="D17568" s="789" t="s">
        <v>369</v>
      </c>
      <c r="E17568" s="57">
        <v>2100</v>
      </c>
      <c r="F17568" s="57"/>
      <c r="G17568" s="125">
        <f t="shared" si="280"/>
        <v>-2100</v>
      </c>
      <c r="H17568" s="704" t="s">
        <v>11510</v>
      </c>
    </row>
    <row r="17569" spans="1:8" ht="15" x14ac:dyDescent="0.2">
      <c r="A17569" s="733">
        <v>45252</v>
      </c>
      <c r="B17569" s="40" t="s">
        <v>11077</v>
      </c>
      <c r="C17569" s="62" t="s">
        <v>10981</v>
      </c>
      <c r="D17569" s="789" t="s">
        <v>11792</v>
      </c>
      <c r="E17569" s="57">
        <v>2400</v>
      </c>
      <c r="F17569" s="57"/>
      <c r="G17569" s="125">
        <f t="shared" si="280"/>
        <v>-2400</v>
      </c>
      <c r="H17569" s="704" t="s">
        <v>11510</v>
      </c>
    </row>
    <row r="17570" spans="1:8" ht="15" x14ac:dyDescent="0.2">
      <c r="A17570" s="733">
        <v>45252</v>
      </c>
      <c r="B17570" s="40" t="s">
        <v>11602</v>
      </c>
      <c r="C17570" s="62" t="s">
        <v>10981</v>
      </c>
      <c r="D17570" s="789" t="s">
        <v>11793</v>
      </c>
      <c r="E17570" s="57">
        <v>4500</v>
      </c>
      <c r="F17570" s="57"/>
      <c r="G17570" s="125">
        <f t="shared" si="280"/>
        <v>-4500</v>
      </c>
      <c r="H17570" s="704" t="s">
        <v>11510</v>
      </c>
    </row>
    <row r="17571" spans="1:8" ht="15" x14ac:dyDescent="0.2">
      <c r="A17571" s="733">
        <v>45252</v>
      </c>
      <c r="B17571" s="40" t="s">
        <v>10898</v>
      </c>
      <c r="C17571" s="62" t="s">
        <v>5740</v>
      </c>
      <c r="D17571" s="789" t="s">
        <v>369</v>
      </c>
      <c r="E17571" s="57">
        <v>3500</v>
      </c>
      <c r="F17571" s="57"/>
      <c r="G17571" s="125">
        <f t="shared" si="280"/>
        <v>-3500</v>
      </c>
      <c r="H17571" s="704" t="s">
        <v>11510</v>
      </c>
    </row>
    <row r="17572" spans="1:8" ht="15" x14ac:dyDescent="0.2">
      <c r="A17572" s="733">
        <v>45252</v>
      </c>
      <c r="B17572" s="40" t="s">
        <v>11614</v>
      </c>
      <c r="C17572" s="62" t="s">
        <v>5740</v>
      </c>
      <c r="D17572" s="789" t="s">
        <v>369</v>
      </c>
      <c r="E17572" s="57">
        <v>2100</v>
      </c>
      <c r="F17572" s="57"/>
      <c r="G17572" s="125">
        <f t="shared" si="280"/>
        <v>-2100</v>
      </c>
      <c r="H17572" s="704" t="s">
        <v>11510</v>
      </c>
    </row>
    <row r="17573" spans="1:8" ht="15" x14ac:dyDescent="0.2">
      <c r="A17573" s="733">
        <v>45252</v>
      </c>
      <c r="B17573" s="40" t="s">
        <v>11498</v>
      </c>
      <c r="C17573" s="62" t="s">
        <v>391</v>
      </c>
      <c r="D17573" s="789" t="s">
        <v>6385</v>
      </c>
      <c r="E17573" s="57">
        <v>8200</v>
      </c>
      <c r="F17573" s="57"/>
      <c r="G17573" s="125">
        <f t="shared" si="280"/>
        <v>-8200</v>
      </c>
      <c r="H17573" s="704" t="s">
        <v>11510</v>
      </c>
    </row>
    <row r="17574" spans="1:8" ht="15" x14ac:dyDescent="0.2">
      <c r="A17574" s="733">
        <v>45252</v>
      </c>
      <c r="B17574" s="40" t="s">
        <v>11498</v>
      </c>
      <c r="C17574" s="62" t="s">
        <v>391</v>
      </c>
      <c r="D17574" s="789" t="s">
        <v>6385</v>
      </c>
      <c r="E17574" s="57">
        <v>22600</v>
      </c>
      <c r="F17574" s="57"/>
      <c r="G17574" s="125">
        <f t="shared" si="280"/>
        <v>-22600</v>
      </c>
      <c r="H17574" s="704" t="s">
        <v>11510</v>
      </c>
    </row>
    <row r="17575" spans="1:8" ht="15" x14ac:dyDescent="0.2">
      <c r="A17575" s="733">
        <v>45253</v>
      </c>
      <c r="B17575" s="40" t="s">
        <v>11081</v>
      </c>
      <c r="C17575" s="62" t="s">
        <v>11731</v>
      </c>
      <c r="D17575" s="789" t="s">
        <v>10216</v>
      </c>
      <c r="E17575" s="57">
        <v>267000</v>
      </c>
      <c r="F17575" s="57"/>
      <c r="G17575" s="125">
        <f t="shared" si="280"/>
        <v>-267000</v>
      </c>
      <c r="H17575" s="704" t="s">
        <v>11510</v>
      </c>
    </row>
    <row r="17576" spans="1:8" ht="15" x14ac:dyDescent="0.2">
      <c r="A17576" s="733">
        <v>45253</v>
      </c>
      <c r="B17576" s="40" t="s">
        <v>11602</v>
      </c>
      <c r="C17576" s="62" t="s">
        <v>437</v>
      </c>
      <c r="D17576" s="789" t="s">
        <v>11794</v>
      </c>
      <c r="E17576" s="57">
        <v>61200</v>
      </c>
      <c r="F17576" s="57"/>
      <c r="G17576" s="125">
        <f t="shared" si="280"/>
        <v>-61200</v>
      </c>
      <c r="H17576" s="704" t="s">
        <v>11510</v>
      </c>
    </row>
    <row r="17577" spans="1:8" ht="15" customHeight="1" x14ac:dyDescent="0.2">
      <c r="A17577" s="733">
        <v>45254</v>
      </c>
      <c r="B17577" s="40" t="s">
        <v>11604</v>
      </c>
      <c r="C17577" s="62" t="s">
        <v>11605</v>
      </c>
      <c r="D17577" s="789" t="s">
        <v>1156</v>
      </c>
      <c r="E17577" s="57">
        <v>15000</v>
      </c>
      <c r="F17577" s="57"/>
      <c r="G17577" s="125">
        <f t="shared" si="280"/>
        <v>-15000</v>
      </c>
      <c r="H17577" s="704" t="s">
        <v>11510</v>
      </c>
    </row>
    <row r="17578" spans="1:8" ht="15" x14ac:dyDescent="0.2">
      <c r="A17578" s="733">
        <v>45254</v>
      </c>
      <c r="B17578" s="40" t="s">
        <v>103</v>
      </c>
      <c r="C17578" s="62" t="s">
        <v>103</v>
      </c>
      <c r="D17578" s="789" t="s">
        <v>11748</v>
      </c>
      <c r="E17578" s="57">
        <v>6000</v>
      </c>
      <c r="F17578" s="57"/>
      <c r="G17578" s="125">
        <f t="shared" si="280"/>
        <v>-6000</v>
      </c>
      <c r="H17578" s="704" t="s">
        <v>11510</v>
      </c>
    </row>
    <row r="17579" spans="1:8" ht="15" x14ac:dyDescent="0.2">
      <c r="A17579" s="733">
        <v>45254</v>
      </c>
      <c r="B17579" s="40" t="s">
        <v>10898</v>
      </c>
      <c r="C17579" s="62" t="s">
        <v>391</v>
      </c>
      <c r="D17579" s="789" t="s">
        <v>7133</v>
      </c>
      <c r="E17579" s="57">
        <v>850</v>
      </c>
      <c r="F17579" s="57"/>
      <c r="G17579" s="125">
        <f t="shared" si="280"/>
        <v>-850</v>
      </c>
      <c r="H17579" s="704" t="s">
        <v>11510</v>
      </c>
    </row>
    <row r="17580" spans="1:8" ht="15" x14ac:dyDescent="0.2">
      <c r="A17580" s="733">
        <v>45255</v>
      </c>
      <c r="B17580" s="40" t="s">
        <v>10898</v>
      </c>
      <c r="C17580" s="62" t="s">
        <v>5740</v>
      </c>
      <c r="D17580" s="789" t="s">
        <v>369</v>
      </c>
      <c r="E17580" s="57">
        <v>2500</v>
      </c>
      <c r="F17580" s="57"/>
      <c r="G17580" s="125">
        <f t="shared" si="280"/>
        <v>-2500</v>
      </c>
      <c r="H17580" s="704" t="s">
        <v>11510</v>
      </c>
    </row>
    <row r="17581" spans="1:8" ht="15" x14ac:dyDescent="0.2">
      <c r="A17581" s="733">
        <v>45255</v>
      </c>
      <c r="B17581" s="40" t="s">
        <v>103</v>
      </c>
      <c r="C17581" s="62" t="s">
        <v>103</v>
      </c>
      <c r="D17581" s="789" t="s">
        <v>11748</v>
      </c>
      <c r="E17581" s="57">
        <v>5000</v>
      </c>
      <c r="F17581" s="57"/>
      <c r="G17581" s="125">
        <f t="shared" si="280"/>
        <v>-5000</v>
      </c>
      <c r="H17581" s="704" t="s">
        <v>11510</v>
      </c>
    </row>
    <row r="17582" spans="1:8" ht="15" x14ac:dyDescent="0.2">
      <c r="A17582" s="733">
        <v>45255</v>
      </c>
      <c r="B17582" s="40" t="s">
        <v>6503</v>
      </c>
      <c r="C17582" s="62" t="s">
        <v>10981</v>
      </c>
      <c r="D17582" s="789" t="s">
        <v>11795</v>
      </c>
      <c r="E17582" s="57">
        <v>4400</v>
      </c>
      <c r="F17582" s="57"/>
      <c r="G17582" s="125">
        <f t="shared" si="280"/>
        <v>-4400</v>
      </c>
      <c r="H17582" s="704" t="s">
        <v>11510</v>
      </c>
    </row>
    <row r="17583" spans="1:8" ht="15" x14ac:dyDescent="0.2">
      <c r="A17583" s="733">
        <v>45255</v>
      </c>
      <c r="B17583" s="40" t="s">
        <v>11077</v>
      </c>
      <c r="C17583" s="62" t="s">
        <v>391</v>
      </c>
      <c r="D17583" s="789" t="s">
        <v>11796</v>
      </c>
      <c r="E17583" s="57">
        <v>4000</v>
      </c>
      <c r="F17583" s="57"/>
      <c r="G17583" s="125">
        <f t="shared" si="280"/>
        <v>-4000</v>
      </c>
      <c r="H17583" s="704" t="s">
        <v>11510</v>
      </c>
    </row>
    <row r="17584" spans="1:8" ht="15" x14ac:dyDescent="0.2">
      <c r="A17584" s="733">
        <v>45255</v>
      </c>
      <c r="B17584" s="40" t="s">
        <v>11614</v>
      </c>
      <c r="C17584" s="62" t="s">
        <v>10981</v>
      </c>
      <c r="D17584" s="789" t="s">
        <v>11793</v>
      </c>
      <c r="E17584" s="57">
        <v>5000</v>
      </c>
      <c r="F17584" s="57"/>
      <c r="G17584" s="125">
        <f t="shared" si="280"/>
        <v>-5000</v>
      </c>
      <c r="H17584" s="704" t="s">
        <v>11510</v>
      </c>
    </row>
    <row r="17585" spans="1:8" ht="15" x14ac:dyDescent="0.2">
      <c r="A17585" s="733">
        <v>45255</v>
      </c>
      <c r="B17585" s="40" t="s">
        <v>11077</v>
      </c>
      <c r="C17585" s="62" t="s">
        <v>391</v>
      </c>
      <c r="D17585" s="789" t="s">
        <v>11797</v>
      </c>
      <c r="E17585" s="57">
        <v>1000</v>
      </c>
      <c r="F17585" s="57"/>
      <c r="G17585" s="125">
        <f t="shared" si="280"/>
        <v>-1000</v>
      </c>
      <c r="H17585" s="704" t="s">
        <v>11510</v>
      </c>
    </row>
    <row r="17586" spans="1:8" ht="15" x14ac:dyDescent="0.2">
      <c r="A17586" s="733">
        <v>45255</v>
      </c>
      <c r="B17586" s="40" t="s">
        <v>11498</v>
      </c>
      <c r="C17586" s="62" t="s">
        <v>391</v>
      </c>
      <c r="D17586" s="789" t="s">
        <v>6385</v>
      </c>
      <c r="E17586" s="57">
        <v>3520</v>
      </c>
      <c r="F17586" s="57"/>
      <c r="G17586" s="125">
        <f t="shared" si="280"/>
        <v>-3520</v>
      </c>
      <c r="H17586" s="704" t="s">
        <v>11510</v>
      </c>
    </row>
    <row r="17587" spans="1:8" ht="15" x14ac:dyDescent="0.2">
      <c r="A17587" s="733">
        <v>45257</v>
      </c>
      <c r="B17587" s="40" t="s">
        <v>10898</v>
      </c>
      <c r="C17587" s="62" t="s">
        <v>5740</v>
      </c>
      <c r="D17587" s="789" t="s">
        <v>369</v>
      </c>
      <c r="E17587" s="57">
        <v>3200</v>
      </c>
      <c r="F17587" s="57"/>
      <c r="G17587" s="125">
        <f t="shared" si="280"/>
        <v>-3200</v>
      </c>
      <c r="H17587" s="704" t="s">
        <v>11510</v>
      </c>
    </row>
    <row r="17588" spans="1:8" ht="15" x14ac:dyDescent="0.2">
      <c r="A17588" s="733">
        <v>45257</v>
      </c>
      <c r="B17588" s="40" t="s">
        <v>103</v>
      </c>
      <c r="C17588" s="62" t="s">
        <v>103</v>
      </c>
      <c r="D17588" s="789" t="s">
        <v>11748</v>
      </c>
      <c r="E17588" s="57">
        <v>5000</v>
      </c>
      <c r="F17588" s="57"/>
      <c r="G17588" s="125">
        <f t="shared" si="280"/>
        <v>-5000</v>
      </c>
      <c r="H17588" s="704" t="s">
        <v>11510</v>
      </c>
    </row>
    <row r="17589" spans="1:8" ht="15" x14ac:dyDescent="0.2">
      <c r="A17589" s="733">
        <v>45258</v>
      </c>
      <c r="B17589" s="40" t="s">
        <v>11433</v>
      </c>
      <c r="C17589" s="62" t="s">
        <v>5740</v>
      </c>
      <c r="D17589" s="789" t="s">
        <v>369</v>
      </c>
      <c r="E17589" s="57">
        <v>250</v>
      </c>
      <c r="F17589" s="57"/>
      <c r="G17589" s="125">
        <f t="shared" si="280"/>
        <v>-250</v>
      </c>
      <c r="H17589" s="704" t="s">
        <v>11510</v>
      </c>
    </row>
    <row r="17590" spans="1:8" ht="15" x14ac:dyDescent="0.2">
      <c r="A17590" s="733">
        <v>45259</v>
      </c>
      <c r="B17590" s="40" t="s">
        <v>103</v>
      </c>
      <c r="C17590" s="62" t="s">
        <v>103</v>
      </c>
      <c r="D17590" s="789" t="s">
        <v>11748</v>
      </c>
      <c r="E17590" s="57">
        <v>4000</v>
      </c>
      <c r="F17590" s="57"/>
      <c r="G17590" s="125">
        <f t="shared" si="280"/>
        <v>-4000</v>
      </c>
      <c r="H17590" s="704" t="s">
        <v>11510</v>
      </c>
    </row>
    <row r="17591" spans="1:8" ht="15" x14ac:dyDescent="0.2">
      <c r="A17591" s="733">
        <v>45259</v>
      </c>
      <c r="B17591" s="40" t="s">
        <v>9353</v>
      </c>
      <c r="C17591" s="62" t="s">
        <v>391</v>
      </c>
      <c r="D17591" s="789" t="s">
        <v>9914</v>
      </c>
      <c r="E17591" s="57">
        <v>12000</v>
      </c>
      <c r="F17591" s="57"/>
      <c r="G17591" s="125">
        <f t="shared" si="280"/>
        <v>-12000</v>
      </c>
      <c r="H17591" s="704" t="s">
        <v>11510</v>
      </c>
    </row>
    <row r="17592" spans="1:8" ht="15" x14ac:dyDescent="0.2">
      <c r="A17592" s="733">
        <v>45259</v>
      </c>
      <c r="B17592" s="40" t="s">
        <v>10898</v>
      </c>
      <c r="C17592" s="62" t="s">
        <v>10981</v>
      </c>
      <c r="D17592" s="789" t="s">
        <v>4308</v>
      </c>
      <c r="E17592" s="57">
        <v>3500</v>
      </c>
      <c r="F17592" s="57"/>
      <c r="G17592" s="125">
        <f t="shared" si="280"/>
        <v>-3500</v>
      </c>
      <c r="H17592" s="704" t="s">
        <v>11510</v>
      </c>
    </row>
    <row r="17593" spans="1:8" ht="15" x14ac:dyDescent="0.2">
      <c r="A17593" s="733">
        <v>45260</v>
      </c>
      <c r="B17593" s="40" t="s">
        <v>11295</v>
      </c>
      <c r="C17593" s="62"/>
      <c r="D17593" s="789" t="s">
        <v>11810</v>
      </c>
      <c r="E17593" s="57">
        <v>4000</v>
      </c>
      <c r="F17593" s="57"/>
      <c r="G17593" s="125">
        <f t="shared" si="280"/>
        <v>-4000</v>
      </c>
      <c r="H17593" s="704" t="s">
        <v>11510</v>
      </c>
    </row>
    <row r="17594" spans="1:8" ht="15" x14ac:dyDescent="0.2">
      <c r="A17594" s="733">
        <v>45259</v>
      </c>
      <c r="B17594" s="40" t="s">
        <v>10898</v>
      </c>
      <c r="C17594" s="62" t="s">
        <v>5740</v>
      </c>
      <c r="D17594" s="789" t="s">
        <v>369</v>
      </c>
      <c r="E17594" s="57">
        <v>200</v>
      </c>
      <c r="F17594" s="57"/>
      <c r="G17594" s="125">
        <f t="shared" si="280"/>
        <v>-200</v>
      </c>
      <c r="H17594" s="704" t="s">
        <v>11510</v>
      </c>
    </row>
    <row r="17595" spans="1:8" ht="15" x14ac:dyDescent="0.2">
      <c r="A17595" s="733">
        <v>45259</v>
      </c>
      <c r="B17595" s="40" t="s">
        <v>25</v>
      </c>
      <c r="C17595" s="62" t="s">
        <v>4064</v>
      </c>
      <c r="D17595" s="789" t="s">
        <v>2107</v>
      </c>
      <c r="E17595" s="57">
        <v>850</v>
      </c>
      <c r="F17595" s="57"/>
      <c r="G17595" s="125">
        <f t="shared" si="280"/>
        <v>-850</v>
      </c>
      <c r="H17595" s="704" t="s">
        <v>11510</v>
      </c>
    </row>
    <row r="17596" spans="1:8" ht="15" x14ac:dyDescent="0.2">
      <c r="A17596" s="733">
        <v>45260</v>
      </c>
      <c r="B17596" s="40" t="s">
        <v>103</v>
      </c>
      <c r="C17596" s="62" t="s">
        <v>2995</v>
      </c>
      <c r="D17596" s="789" t="s">
        <v>369</v>
      </c>
      <c r="E17596" s="57">
        <v>6000</v>
      </c>
      <c r="F17596" s="57"/>
      <c r="G17596" s="125">
        <f t="shared" si="280"/>
        <v>-6000</v>
      </c>
      <c r="H17596" s="704" t="s">
        <v>11510</v>
      </c>
    </row>
    <row r="17597" spans="1:8" ht="15" x14ac:dyDescent="0.2">
      <c r="A17597" s="733">
        <v>45260</v>
      </c>
      <c r="B17597" s="40" t="s">
        <v>11707</v>
      </c>
      <c r="C17597" s="62" t="s">
        <v>10981</v>
      </c>
      <c r="D17597" s="789" t="s">
        <v>11811</v>
      </c>
      <c r="E17597" s="57">
        <v>850</v>
      </c>
      <c r="F17597" s="57"/>
      <c r="G17597" s="125">
        <f t="shared" si="280"/>
        <v>-850</v>
      </c>
      <c r="H17597" s="704" t="s">
        <v>11510</v>
      </c>
    </row>
    <row r="17598" spans="1:8" ht="15" customHeight="1" x14ac:dyDescent="0.2">
      <c r="A17598" s="733">
        <v>45260</v>
      </c>
      <c r="B17598" s="40" t="s">
        <v>11707</v>
      </c>
      <c r="C17598" s="62" t="s">
        <v>5740</v>
      </c>
      <c r="D17598" s="789" t="s">
        <v>369</v>
      </c>
      <c r="E17598" s="57">
        <v>2000</v>
      </c>
      <c r="F17598" s="57"/>
      <c r="G17598" s="125">
        <f t="shared" si="280"/>
        <v>-2000</v>
      </c>
      <c r="H17598" s="704" t="s">
        <v>11510</v>
      </c>
    </row>
    <row r="17599" spans="1:8" ht="15" customHeight="1" x14ac:dyDescent="0.2">
      <c r="A17599" s="733">
        <v>45260</v>
      </c>
      <c r="B17599" s="40" t="s">
        <v>3944</v>
      </c>
      <c r="C17599" s="62" t="s">
        <v>285</v>
      </c>
      <c r="D17599" s="789"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89" t="s">
        <v>369</v>
      </c>
      <c r="E17600" s="57">
        <v>500</v>
      </c>
      <c r="F17600" s="57"/>
      <c r="G17600" s="125">
        <f t="shared" si="281"/>
        <v>-500</v>
      </c>
      <c r="H17600" s="704" t="s">
        <v>11510</v>
      </c>
    </row>
    <row r="17601" spans="1:8" ht="15" customHeight="1" x14ac:dyDescent="0.2">
      <c r="A17601" s="733">
        <v>45260</v>
      </c>
      <c r="B17601" s="40" t="s">
        <v>10898</v>
      </c>
      <c r="C17601" s="62" t="s">
        <v>10981</v>
      </c>
      <c r="D17601" s="789" t="s">
        <v>11812</v>
      </c>
      <c r="E17601" s="57">
        <v>2800</v>
      </c>
      <c r="F17601" s="57"/>
      <c r="G17601" s="125">
        <f t="shared" si="281"/>
        <v>-2800</v>
      </c>
      <c r="H17601" s="704" t="s">
        <v>11510</v>
      </c>
    </row>
    <row r="17602" spans="1:8" ht="15" customHeight="1" x14ac:dyDescent="0.2">
      <c r="A17602" s="733">
        <v>45260</v>
      </c>
      <c r="B17602" s="62" t="s">
        <v>11077</v>
      </c>
      <c r="C17602" s="1048" t="s">
        <v>793</v>
      </c>
      <c r="D17602" s="1049" t="s">
        <v>10999</v>
      </c>
      <c r="E17602" s="1050">
        <v>25000</v>
      </c>
      <c r="F17602" s="57"/>
      <c r="G17602" s="125">
        <f t="shared" si="281"/>
        <v>-25000</v>
      </c>
      <c r="H17602" s="704" t="s">
        <v>11510</v>
      </c>
    </row>
    <row r="17603" spans="1:8" ht="15" customHeight="1" x14ac:dyDescent="0.2">
      <c r="A17603" s="733">
        <v>45260</v>
      </c>
      <c r="B17603" s="62" t="s">
        <v>9983</v>
      </c>
      <c r="C17603" s="1048" t="s">
        <v>793</v>
      </c>
      <c r="D17603" s="1049" t="s">
        <v>10999</v>
      </c>
      <c r="E17603" s="1050">
        <v>25000</v>
      </c>
      <c r="F17603" s="57"/>
      <c r="G17603" s="125">
        <f t="shared" si="281"/>
        <v>-25000</v>
      </c>
      <c r="H17603" s="704" t="s">
        <v>11510</v>
      </c>
    </row>
    <row r="17604" spans="1:8" ht="15" customHeight="1" x14ac:dyDescent="0.2">
      <c r="A17604" s="733">
        <v>45260</v>
      </c>
      <c r="B17604" s="62" t="s">
        <v>11707</v>
      </c>
      <c r="C17604" s="1048" t="s">
        <v>793</v>
      </c>
      <c r="D17604" s="1049" t="s">
        <v>11000</v>
      </c>
      <c r="E17604" s="1050">
        <v>25000</v>
      </c>
      <c r="F17604" s="57"/>
      <c r="G17604" s="125">
        <f t="shared" si="281"/>
        <v>-25000</v>
      </c>
      <c r="H17604" s="704" t="s">
        <v>11510</v>
      </c>
    </row>
    <row r="17605" spans="1:8" ht="15" x14ac:dyDescent="0.2">
      <c r="A17605" s="733">
        <v>45260</v>
      </c>
      <c r="B17605" s="62" t="s">
        <v>10898</v>
      </c>
      <c r="C17605" s="1048" t="s">
        <v>793</v>
      </c>
      <c r="D17605" s="1049" t="s">
        <v>11000</v>
      </c>
      <c r="E17605" s="1050">
        <v>25000</v>
      </c>
      <c r="F17605" s="57"/>
      <c r="G17605" s="125">
        <f t="shared" si="281"/>
        <v>-25000</v>
      </c>
      <c r="H17605" s="704" t="s">
        <v>11510</v>
      </c>
    </row>
    <row r="17606" spans="1:8" ht="15" x14ac:dyDescent="0.2">
      <c r="A17606" s="733">
        <v>45260</v>
      </c>
      <c r="B17606" s="62" t="s">
        <v>25</v>
      </c>
      <c r="C17606" s="1048" t="s">
        <v>793</v>
      </c>
      <c r="D17606" s="1049" t="s">
        <v>11106</v>
      </c>
      <c r="E17606" s="1050">
        <v>105000</v>
      </c>
      <c r="F17606" s="57"/>
      <c r="G17606" s="125">
        <f t="shared" si="281"/>
        <v>-105000</v>
      </c>
      <c r="H17606" s="704" t="s">
        <v>11510</v>
      </c>
    </row>
    <row r="17607" spans="1:8" ht="15" x14ac:dyDescent="0.2">
      <c r="A17607" s="733">
        <v>45260</v>
      </c>
      <c r="B17607" s="62" t="s">
        <v>11614</v>
      </c>
      <c r="C17607" s="1048" t="s">
        <v>793</v>
      </c>
      <c r="D17607" s="1049" t="s">
        <v>10746</v>
      </c>
      <c r="E17607" s="1050">
        <v>100040</v>
      </c>
      <c r="F17607" s="125"/>
      <c r="G17607" s="125">
        <f t="shared" si="281"/>
        <v>-100040</v>
      </c>
      <c r="H17607" s="704" t="s">
        <v>11510</v>
      </c>
    </row>
    <row r="17608" spans="1:8" ht="15" x14ac:dyDescent="0.2">
      <c r="A17608" s="733">
        <v>45260</v>
      </c>
      <c r="B17608" s="62" t="s">
        <v>103</v>
      </c>
      <c r="C17608" s="1048" t="s">
        <v>793</v>
      </c>
      <c r="D17608" s="1049" t="s">
        <v>10134</v>
      </c>
      <c r="E17608" s="1050">
        <v>336170</v>
      </c>
      <c r="F17608" s="125"/>
      <c r="G17608" s="125">
        <f t="shared" si="281"/>
        <v>-336170</v>
      </c>
      <c r="H17608" s="704" t="s">
        <v>11510</v>
      </c>
    </row>
    <row r="17609" spans="1:8" ht="15" x14ac:dyDescent="0.2">
      <c r="A17609" s="733">
        <v>45260</v>
      </c>
      <c r="B17609" s="62" t="s">
        <v>103</v>
      </c>
      <c r="C17609" s="1048" t="s">
        <v>793</v>
      </c>
      <c r="D17609" s="1049" t="s">
        <v>11024</v>
      </c>
      <c r="E17609" s="1050">
        <v>41880</v>
      </c>
      <c r="F17609" s="125"/>
      <c r="G17609" s="125">
        <f t="shared" si="281"/>
        <v>-41880</v>
      </c>
      <c r="H17609" s="704" t="s">
        <v>11510</v>
      </c>
    </row>
    <row r="17610" spans="1:8" ht="15" x14ac:dyDescent="0.2">
      <c r="A17610" s="733">
        <v>45260</v>
      </c>
      <c r="B17610" s="62" t="s">
        <v>37</v>
      </c>
      <c r="C17610" s="1048" t="s">
        <v>793</v>
      </c>
      <c r="D17610" s="1049" t="s">
        <v>11823</v>
      </c>
      <c r="E17610" s="1050">
        <v>132130</v>
      </c>
      <c r="F17610" s="125"/>
      <c r="G17610" s="125">
        <f t="shared" si="281"/>
        <v>-132130</v>
      </c>
      <c r="H17610" s="704" t="s">
        <v>11510</v>
      </c>
    </row>
    <row r="17611" spans="1:8" ht="15" x14ac:dyDescent="0.2">
      <c r="A17611" s="733">
        <v>45260</v>
      </c>
      <c r="B17611" s="62" t="s">
        <v>10898</v>
      </c>
      <c r="C17611" s="1048" t="s">
        <v>793</v>
      </c>
      <c r="D17611" s="1049" t="s">
        <v>11824</v>
      </c>
      <c r="E17611" s="1050">
        <v>23500</v>
      </c>
      <c r="F17611" s="125"/>
      <c r="G17611" s="125">
        <f t="shared" si="281"/>
        <v>-23500</v>
      </c>
      <c r="H17611" s="704" t="s">
        <v>11510</v>
      </c>
    </row>
    <row r="17612" spans="1:8" ht="15" x14ac:dyDescent="0.2">
      <c r="A17612" s="733">
        <v>45260</v>
      </c>
      <c r="B17612" s="62" t="s">
        <v>9353</v>
      </c>
      <c r="C17612" s="1048" t="s">
        <v>793</v>
      </c>
      <c r="D17612" s="1049" t="s">
        <v>11825</v>
      </c>
      <c r="E17612" s="1050">
        <v>40480</v>
      </c>
      <c r="F17612" s="125"/>
      <c r="G17612" s="125">
        <f t="shared" si="281"/>
        <v>-40480</v>
      </c>
      <c r="H17612" s="704" t="s">
        <v>11510</v>
      </c>
    </row>
    <row r="17613" spans="1:8" ht="15" x14ac:dyDescent="0.2">
      <c r="A17613" s="733">
        <v>45260</v>
      </c>
      <c r="B17613" s="62" t="s">
        <v>9983</v>
      </c>
      <c r="C17613" s="1048" t="s">
        <v>793</v>
      </c>
      <c r="D17613" s="1049" t="s">
        <v>11826</v>
      </c>
      <c r="E17613" s="1050">
        <v>57750</v>
      </c>
      <c r="F17613" s="125"/>
      <c r="G17613" s="125">
        <f t="shared" si="281"/>
        <v>-57750</v>
      </c>
      <c r="H17613" s="704" t="s">
        <v>11510</v>
      </c>
    </row>
    <row r="17614" spans="1:8" ht="15" x14ac:dyDescent="0.2">
      <c r="A17614" s="733">
        <v>45260</v>
      </c>
      <c r="B17614" s="62" t="s">
        <v>11614</v>
      </c>
      <c r="C17614" s="1048" t="s">
        <v>793</v>
      </c>
      <c r="D17614" s="1049" t="s">
        <v>11827</v>
      </c>
      <c r="E17614" s="1050">
        <v>65000</v>
      </c>
      <c r="F17614" s="125"/>
      <c r="G17614" s="125">
        <f t="shared" si="281"/>
        <v>-65000</v>
      </c>
      <c r="H17614" s="704" t="s">
        <v>11510</v>
      </c>
    </row>
    <row r="17615" spans="1:8" ht="15" x14ac:dyDescent="0.2">
      <c r="A17615" s="733">
        <v>45260</v>
      </c>
      <c r="B17615" s="62" t="s">
        <v>9983</v>
      </c>
      <c r="C17615" s="1048" t="s">
        <v>793</v>
      </c>
      <c r="D17615" s="1049" t="s">
        <v>11828</v>
      </c>
      <c r="E17615" s="1050">
        <v>50210</v>
      </c>
      <c r="F17615" s="125"/>
      <c r="G17615" s="125">
        <f t="shared" si="281"/>
        <v>-50210</v>
      </c>
      <c r="H17615" s="704" t="s">
        <v>11510</v>
      </c>
    </row>
    <row r="17616" spans="1:8" ht="15" x14ac:dyDescent="0.2">
      <c r="A17616" s="733">
        <v>45260</v>
      </c>
      <c r="B17616" s="62" t="s">
        <v>3945</v>
      </c>
      <c r="C17616" s="1048" t="s">
        <v>793</v>
      </c>
      <c r="D17616" s="1049" t="s">
        <v>11829</v>
      </c>
      <c r="E17616" s="1050">
        <v>93060</v>
      </c>
      <c r="F17616" s="125"/>
      <c r="G17616" s="125">
        <f t="shared" si="281"/>
        <v>-93060</v>
      </c>
      <c r="H17616" s="704" t="s">
        <v>11510</v>
      </c>
    </row>
    <row r="17617" spans="1:8" ht="15" x14ac:dyDescent="0.2">
      <c r="A17617" s="733">
        <v>45260</v>
      </c>
      <c r="B17617" s="62" t="s">
        <v>9983</v>
      </c>
      <c r="C17617" s="1048" t="s">
        <v>793</v>
      </c>
      <c r="D17617" s="1049" t="s">
        <v>11830</v>
      </c>
      <c r="E17617" s="1050">
        <v>17130</v>
      </c>
      <c r="F17617" s="125"/>
      <c r="G17617" s="125">
        <f t="shared" si="281"/>
        <v>-17130</v>
      </c>
      <c r="H17617" s="704" t="s">
        <v>11510</v>
      </c>
    </row>
    <row r="17618" spans="1:8" ht="15" x14ac:dyDescent="0.2">
      <c r="A17618" s="733">
        <v>45260</v>
      </c>
      <c r="B17618" s="62" t="s">
        <v>11717</v>
      </c>
      <c r="C17618" s="1048" t="s">
        <v>793</v>
      </c>
      <c r="D17618" s="1049" t="s">
        <v>11831</v>
      </c>
      <c r="E17618" s="1050">
        <v>380484</v>
      </c>
      <c r="F17618" s="125"/>
      <c r="G17618" s="125">
        <f t="shared" si="281"/>
        <v>-380484</v>
      </c>
      <c r="H17618" s="704" t="s">
        <v>11510</v>
      </c>
    </row>
    <row r="17619" spans="1:8" ht="15" x14ac:dyDescent="0.2">
      <c r="A17619" s="733">
        <v>45271</v>
      </c>
      <c r="B17619" s="62" t="s">
        <v>11717</v>
      </c>
      <c r="C17619" s="1048" t="s">
        <v>793</v>
      </c>
      <c r="D17619" s="1051" t="s">
        <v>11857</v>
      </c>
      <c r="E17619" s="1050">
        <v>147980</v>
      </c>
      <c r="F17619" s="125"/>
      <c r="G17619" s="125">
        <f t="shared" si="281"/>
        <v>-147980</v>
      </c>
      <c r="H17619" s="704" t="s">
        <v>11814</v>
      </c>
    </row>
    <row r="17620" spans="1:8" ht="15" x14ac:dyDescent="0.2">
      <c r="A17620" s="733">
        <v>45271</v>
      </c>
      <c r="B17620" s="62" t="s">
        <v>9983</v>
      </c>
      <c r="C17620" s="1048" t="s">
        <v>793</v>
      </c>
      <c r="D17620" s="1051" t="s">
        <v>11858</v>
      </c>
      <c r="E17620" s="1050">
        <v>70690</v>
      </c>
      <c r="F17620" s="125"/>
      <c r="G17620" s="125">
        <f t="shared" si="281"/>
        <v>-70690</v>
      </c>
      <c r="H17620" s="704" t="s">
        <v>11814</v>
      </c>
    </row>
    <row r="17621" spans="1:8" ht="15" x14ac:dyDescent="0.2">
      <c r="A17621" s="733">
        <v>45271</v>
      </c>
      <c r="B17621" s="62" t="s">
        <v>3944</v>
      </c>
      <c r="C17621" s="1048" t="s">
        <v>793</v>
      </c>
      <c r="D17621" s="1051" t="s">
        <v>11926</v>
      </c>
      <c r="E17621" s="1050">
        <v>136964.58333333334</v>
      </c>
      <c r="F17621" s="125"/>
      <c r="G17621" s="125">
        <f t="shared" si="281"/>
        <v>-136964.58333333334</v>
      </c>
      <c r="H17621" s="704" t="s">
        <v>11814</v>
      </c>
    </row>
    <row r="17622" spans="1:8" ht="15" customHeight="1" x14ac:dyDescent="0.2">
      <c r="A17622" s="733">
        <v>45271</v>
      </c>
      <c r="B17622" s="40" t="s">
        <v>10148</v>
      </c>
      <c r="C17622" s="1048" t="s">
        <v>793</v>
      </c>
      <c r="D17622" s="1051" t="s">
        <v>6701</v>
      </c>
      <c r="E17622" s="1050">
        <v>25050</v>
      </c>
      <c r="F17622" s="125"/>
      <c r="G17622" s="125">
        <f t="shared" si="281"/>
        <v>-25050</v>
      </c>
      <c r="H17622" s="704" t="s">
        <v>11814</v>
      </c>
    </row>
    <row r="17623" spans="1:8" ht="15" customHeight="1" x14ac:dyDescent="0.2">
      <c r="A17623" s="733">
        <v>45271</v>
      </c>
      <c r="B17623" s="62" t="s">
        <v>10898</v>
      </c>
      <c r="C17623" s="1048" t="s">
        <v>793</v>
      </c>
      <c r="D17623" s="1051" t="s">
        <v>11859</v>
      </c>
      <c r="E17623" s="1050">
        <v>30750</v>
      </c>
      <c r="F17623" s="125"/>
      <c r="G17623" s="125">
        <f t="shared" si="281"/>
        <v>-30750</v>
      </c>
      <c r="H17623" s="704" t="s">
        <v>11814</v>
      </c>
    </row>
    <row r="17624" spans="1:8" ht="15" customHeight="1" x14ac:dyDescent="0.2">
      <c r="A17624" s="733">
        <v>45271</v>
      </c>
      <c r="B17624" s="62" t="s">
        <v>9983</v>
      </c>
      <c r="C17624" s="1048" t="s">
        <v>793</v>
      </c>
      <c r="D17624" s="1049" t="s">
        <v>11832</v>
      </c>
      <c r="E17624" s="1050">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0" t="s">
        <v>11509</v>
      </c>
      <c r="E17682" s="91"/>
      <c r="F17682" s="91">
        <v>2000000</v>
      </c>
      <c r="G17682" s="175">
        <f t="shared" si="282"/>
        <v>2000000</v>
      </c>
      <c r="H17682" s="701" t="s">
        <v>11510</v>
      </c>
    </row>
    <row r="17683" spans="1:8" ht="15" x14ac:dyDescent="0.2">
      <c r="A17683" s="729">
        <v>45238</v>
      </c>
      <c r="B17683" s="90" t="s">
        <v>37</v>
      </c>
      <c r="C17683" s="93" t="s">
        <v>558</v>
      </c>
      <c r="D17683" s="890" t="s">
        <v>11572</v>
      </c>
      <c r="E17683" s="91"/>
      <c r="F17683" s="91">
        <v>186430</v>
      </c>
      <c r="G17683" s="175">
        <f t="shared" si="282"/>
        <v>186430</v>
      </c>
      <c r="H17683" s="701" t="s">
        <v>11510</v>
      </c>
    </row>
    <row r="17684" spans="1:8" ht="15" x14ac:dyDescent="0.2">
      <c r="A17684" s="729">
        <v>45238</v>
      </c>
      <c r="B17684" s="90" t="s">
        <v>37</v>
      </c>
      <c r="C17684" s="93" t="s">
        <v>558</v>
      </c>
      <c r="D17684" s="890" t="s">
        <v>11573</v>
      </c>
      <c r="E17684" s="91"/>
      <c r="F17684" s="91">
        <v>186430</v>
      </c>
      <c r="G17684" s="175">
        <f t="shared" si="282"/>
        <v>186430</v>
      </c>
      <c r="H17684" s="701" t="s">
        <v>11510</v>
      </c>
    </row>
    <row r="17685" spans="1:8" ht="15" x14ac:dyDescent="0.2">
      <c r="A17685" s="729">
        <v>45238</v>
      </c>
      <c r="B17685" s="90" t="s">
        <v>37</v>
      </c>
      <c r="C17685" s="93" t="s">
        <v>558</v>
      </c>
      <c r="D17685" s="890" t="s">
        <v>11574</v>
      </c>
      <c r="E17685" s="91"/>
      <c r="F17685" s="91">
        <v>186430</v>
      </c>
      <c r="G17685" s="175">
        <f t="shared" si="282"/>
        <v>186430</v>
      </c>
      <c r="H17685" s="701" t="s">
        <v>11510</v>
      </c>
    </row>
    <row r="17686" spans="1:8" ht="15" x14ac:dyDescent="0.2">
      <c r="A17686" s="729">
        <v>45241</v>
      </c>
      <c r="B17686" s="90" t="s">
        <v>3945</v>
      </c>
      <c r="C17686" s="93" t="s">
        <v>558</v>
      </c>
      <c r="D17686" s="890" t="s">
        <v>11598</v>
      </c>
      <c r="E17686" s="91"/>
      <c r="F17686" s="91">
        <v>359992</v>
      </c>
      <c r="G17686" s="175">
        <f t="shared" si="282"/>
        <v>359992</v>
      </c>
      <c r="H17686" s="701" t="s">
        <v>11510</v>
      </c>
    </row>
    <row r="17687" spans="1:8" ht="15" x14ac:dyDescent="0.2">
      <c r="A17687" s="729">
        <v>45241</v>
      </c>
      <c r="B17687" s="90" t="s">
        <v>10898</v>
      </c>
      <c r="C17687" s="93" t="s">
        <v>558</v>
      </c>
      <c r="D17687" s="890" t="s">
        <v>11776</v>
      </c>
      <c r="E17687" s="91"/>
      <c r="F17687" s="91">
        <v>50000</v>
      </c>
      <c r="G17687" s="175">
        <f t="shared" si="282"/>
        <v>50000</v>
      </c>
      <c r="H17687" s="701" t="s">
        <v>11510</v>
      </c>
    </row>
    <row r="17688" spans="1:8" ht="15" x14ac:dyDescent="0.2">
      <c r="A17688" s="729">
        <v>45245</v>
      </c>
      <c r="B17688" s="90" t="s">
        <v>11596</v>
      </c>
      <c r="C17688" s="93" t="s">
        <v>558</v>
      </c>
      <c r="D17688" s="890" t="s">
        <v>11663</v>
      </c>
      <c r="E17688" s="91"/>
      <c r="F17688" s="91">
        <v>1600000</v>
      </c>
      <c r="G17688" s="175">
        <f t="shared" si="282"/>
        <v>1600000</v>
      </c>
      <c r="H17688" s="701" t="s">
        <v>11510</v>
      </c>
    </row>
    <row r="17689" spans="1:8" ht="15" x14ac:dyDescent="0.2">
      <c r="A17689" s="729">
        <v>45245</v>
      </c>
      <c r="B17689" s="90" t="s">
        <v>11596</v>
      </c>
      <c r="C17689" s="1054" t="s">
        <v>558</v>
      </c>
      <c r="D17689" s="1055" t="s">
        <v>12019</v>
      </c>
      <c r="E17689" s="486">
        <v>8000</v>
      </c>
      <c r="F17689" s="91"/>
      <c r="G17689" s="175">
        <f t="shared" si="282"/>
        <v>-8000</v>
      </c>
      <c r="H17689" s="701" t="s">
        <v>11510</v>
      </c>
    </row>
    <row r="17690" spans="1:8" ht="15" x14ac:dyDescent="0.2">
      <c r="A17690" s="729">
        <v>45247</v>
      </c>
      <c r="B17690" s="90" t="s">
        <v>9353</v>
      </c>
      <c r="C17690" s="93" t="s">
        <v>558</v>
      </c>
      <c r="D17690" s="890"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0" t="s">
        <v>11798</v>
      </c>
      <c r="E17691" s="175"/>
      <c r="F17691" s="175">
        <v>2500000</v>
      </c>
      <c r="G17691" s="175">
        <f t="shared" si="282"/>
        <v>2500000</v>
      </c>
      <c r="H17691" s="701" t="s">
        <v>11510</v>
      </c>
    </row>
    <row r="17692" spans="1:8" ht="15" x14ac:dyDescent="0.2">
      <c r="A17692" s="729">
        <v>45253</v>
      </c>
      <c r="B17692" s="90" t="s">
        <v>10148</v>
      </c>
      <c r="C17692" s="93" t="s">
        <v>558</v>
      </c>
      <c r="D17692" s="890" t="s">
        <v>11773</v>
      </c>
      <c r="E17692" s="91"/>
      <c r="F17692" s="91">
        <v>1204349</v>
      </c>
      <c r="G17692" s="175">
        <f t="shared" si="282"/>
        <v>1204349</v>
      </c>
      <c r="H17692" s="701" t="s">
        <v>11510</v>
      </c>
    </row>
    <row r="17693" spans="1:8" ht="15" x14ac:dyDescent="0.2">
      <c r="A17693" s="729">
        <v>45253</v>
      </c>
      <c r="B17693" s="90" t="s">
        <v>10148</v>
      </c>
      <c r="C17693" s="93" t="s">
        <v>558</v>
      </c>
      <c r="D17693" s="890" t="s">
        <v>11773</v>
      </c>
      <c r="E17693" s="91"/>
      <c r="F17693" s="91">
        <v>1000000</v>
      </c>
      <c r="G17693" s="91">
        <f t="shared" si="282"/>
        <v>1000000</v>
      </c>
      <c r="H17693" s="701" t="s">
        <v>11510</v>
      </c>
    </row>
    <row r="17694" spans="1:8" ht="15" x14ac:dyDescent="0.2">
      <c r="A17694" s="729">
        <v>45253</v>
      </c>
      <c r="B17694" s="90" t="s">
        <v>10148</v>
      </c>
      <c r="C17694" s="93" t="s">
        <v>558</v>
      </c>
      <c r="D17694" s="890" t="s">
        <v>11773</v>
      </c>
      <c r="E17694" s="91"/>
      <c r="F17694" s="91">
        <v>1000000</v>
      </c>
      <c r="G17694" s="91">
        <f t="shared" si="282"/>
        <v>1000000</v>
      </c>
      <c r="H17694" s="701" t="s">
        <v>11510</v>
      </c>
    </row>
    <row r="17695" spans="1:8" ht="15" customHeight="1" x14ac:dyDescent="0.2">
      <c r="A17695" s="729">
        <v>45253</v>
      </c>
      <c r="B17695" s="90" t="s">
        <v>10148</v>
      </c>
      <c r="C17695" s="93" t="s">
        <v>558</v>
      </c>
      <c r="D17695" s="890" t="s">
        <v>11773</v>
      </c>
      <c r="E17695" s="91"/>
      <c r="F17695" s="91">
        <v>1000000</v>
      </c>
      <c r="G17695" s="91">
        <f t="shared" si="282"/>
        <v>1000000</v>
      </c>
      <c r="H17695" s="701" t="s">
        <v>11510</v>
      </c>
    </row>
    <row r="17696" spans="1:8" ht="15" x14ac:dyDescent="0.2">
      <c r="A17696" s="729">
        <v>45253</v>
      </c>
      <c r="B17696" s="90" t="s">
        <v>10148</v>
      </c>
      <c r="C17696" s="93" t="s">
        <v>558</v>
      </c>
      <c r="D17696" s="890" t="s">
        <v>11773</v>
      </c>
      <c r="E17696" s="91"/>
      <c r="F17696" s="91">
        <v>1000000</v>
      </c>
      <c r="G17696" s="91">
        <f t="shared" si="282"/>
        <v>1000000</v>
      </c>
      <c r="H17696" s="701" t="s">
        <v>11510</v>
      </c>
    </row>
    <row r="17697" spans="1:8" ht="15" x14ac:dyDescent="0.2">
      <c r="A17697" s="729">
        <v>45253</v>
      </c>
      <c r="B17697" s="90" t="s">
        <v>10148</v>
      </c>
      <c r="C17697" s="1054" t="s">
        <v>558</v>
      </c>
      <c r="D17697" s="1055" t="s">
        <v>12017</v>
      </c>
      <c r="E17697" s="486">
        <v>52043</v>
      </c>
      <c r="F17697" s="91"/>
      <c r="G17697" s="91">
        <f t="shared" si="282"/>
        <v>-52043</v>
      </c>
      <c r="H17697" s="701" t="s">
        <v>11510</v>
      </c>
    </row>
    <row r="17698" spans="1:8" ht="15" customHeight="1" x14ac:dyDescent="0.2">
      <c r="A17698" s="729">
        <v>45254</v>
      </c>
      <c r="B17698" s="90" t="s">
        <v>10898</v>
      </c>
      <c r="C17698" s="93" t="s">
        <v>558</v>
      </c>
      <c r="D17698" s="799" t="s">
        <v>11799</v>
      </c>
      <c r="E17698" s="91"/>
      <c r="F17698" s="91">
        <v>850000</v>
      </c>
      <c r="G17698" s="91">
        <f t="shared" si="282"/>
        <v>850000</v>
      </c>
      <c r="H17698" s="701" t="s">
        <v>11510</v>
      </c>
    </row>
    <row r="17699" spans="1:8" ht="15" customHeight="1" x14ac:dyDescent="0.2">
      <c r="A17699" s="729">
        <v>45254</v>
      </c>
      <c r="B17699" s="90" t="s">
        <v>10898</v>
      </c>
      <c r="C17699" s="93" t="s">
        <v>558</v>
      </c>
      <c r="D17699" s="799" t="s">
        <v>11800</v>
      </c>
      <c r="E17699" s="91"/>
      <c r="F17699" s="91">
        <v>850000</v>
      </c>
      <c r="G17699" s="91">
        <f t="shared" si="282"/>
        <v>850000</v>
      </c>
      <c r="H17699" s="701" t="s">
        <v>11510</v>
      </c>
    </row>
    <row r="17700" spans="1:8" ht="15" x14ac:dyDescent="0.2">
      <c r="A17700" s="729">
        <v>45254</v>
      </c>
      <c r="B17700" s="90" t="s">
        <v>10898</v>
      </c>
      <c r="C17700" s="93" t="s">
        <v>558</v>
      </c>
      <c r="D17700" s="799" t="s">
        <v>11800</v>
      </c>
      <c r="E17700" s="91"/>
      <c r="F17700" s="91">
        <v>840000</v>
      </c>
      <c r="G17700" s="91">
        <f t="shared" si="282"/>
        <v>840000</v>
      </c>
      <c r="H17700" s="701" t="s">
        <v>11510</v>
      </c>
    </row>
    <row r="17701" spans="1:8" ht="15" x14ac:dyDescent="0.2">
      <c r="A17701" s="729">
        <v>45254</v>
      </c>
      <c r="B17701" s="90" t="s">
        <v>10898</v>
      </c>
      <c r="C17701" s="93" t="s">
        <v>558</v>
      </c>
      <c r="D17701" s="799" t="s">
        <v>11800</v>
      </c>
      <c r="E17701" s="91"/>
      <c r="F17701" s="91">
        <v>830000</v>
      </c>
      <c r="G17701" s="91">
        <f t="shared" si="282"/>
        <v>830000</v>
      </c>
      <c r="H17701" s="701" t="s">
        <v>11510</v>
      </c>
    </row>
    <row r="17702" spans="1:8" ht="15" x14ac:dyDescent="0.2">
      <c r="A17702" s="729">
        <v>45254</v>
      </c>
      <c r="B17702" s="90" t="s">
        <v>10898</v>
      </c>
      <c r="C17702" s="93" t="s">
        <v>558</v>
      </c>
      <c r="D17702" s="799" t="s">
        <v>11800</v>
      </c>
      <c r="E17702" s="91"/>
      <c r="F17702" s="91">
        <v>830000</v>
      </c>
      <c r="G17702" s="91">
        <f t="shared" si="282"/>
        <v>830000</v>
      </c>
      <c r="H17702" s="701" t="s">
        <v>11510</v>
      </c>
    </row>
    <row r="17703" spans="1:8" ht="15" x14ac:dyDescent="0.2">
      <c r="A17703" s="729">
        <v>45254</v>
      </c>
      <c r="B17703" s="90" t="s">
        <v>10898</v>
      </c>
      <c r="C17703" s="93" t="s">
        <v>558</v>
      </c>
      <c r="D17703" s="799" t="s">
        <v>11800</v>
      </c>
      <c r="E17703" s="91"/>
      <c r="F17703" s="91">
        <v>800000</v>
      </c>
      <c r="G17703" s="91">
        <f t="shared" si="282"/>
        <v>800000</v>
      </c>
      <c r="H17703" s="701" t="s">
        <v>11510</v>
      </c>
    </row>
    <row r="17704" spans="1:8" ht="15" x14ac:dyDescent="0.2">
      <c r="A17704" s="729">
        <v>45254</v>
      </c>
      <c r="B17704" s="93" t="s">
        <v>10898</v>
      </c>
      <c r="C17704" s="93" t="s">
        <v>558</v>
      </c>
      <c r="D17704" s="890" t="s">
        <v>11774</v>
      </c>
      <c r="E17704" s="175"/>
      <c r="F17704" s="175">
        <v>28200</v>
      </c>
      <c r="G17704" s="175">
        <f t="shared" si="282"/>
        <v>28200</v>
      </c>
      <c r="H17704" s="701" t="s">
        <v>11510</v>
      </c>
    </row>
    <row r="17705" spans="1:8" ht="15" x14ac:dyDescent="0.2">
      <c r="A17705" s="729">
        <v>45260</v>
      </c>
      <c r="B17705" s="93" t="s">
        <v>3944</v>
      </c>
      <c r="C17705" s="93" t="s">
        <v>558</v>
      </c>
      <c r="D17705" s="890" t="s">
        <v>11801</v>
      </c>
      <c r="E17705" s="175"/>
      <c r="F17705" s="175">
        <v>333522</v>
      </c>
      <c r="G17705" s="175">
        <f t="shared" si="282"/>
        <v>333522</v>
      </c>
      <c r="H17705" s="701" t="s">
        <v>11510</v>
      </c>
    </row>
    <row r="17706" spans="1:8" ht="15" x14ac:dyDescent="0.2">
      <c r="A17706" s="733">
        <v>45261</v>
      </c>
      <c r="B17706" s="40" t="s">
        <v>10468</v>
      </c>
      <c r="C17706" s="62" t="s">
        <v>9457</v>
      </c>
      <c r="D17706" s="789" t="s">
        <v>1156</v>
      </c>
      <c r="E17706" s="57">
        <v>20000</v>
      </c>
      <c r="F17706" s="57"/>
      <c r="G17706" s="125">
        <f t="shared" si="282"/>
        <v>-20000</v>
      </c>
      <c r="H17706" s="704" t="s">
        <v>11814</v>
      </c>
    </row>
    <row r="17707" spans="1:8" ht="15" x14ac:dyDescent="0.2">
      <c r="A17707" s="733">
        <v>45261</v>
      </c>
      <c r="B17707" s="40" t="s">
        <v>11614</v>
      </c>
      <c r="C17707" s="62" t="s">
        <v>12282</v>
      </c>
      <c r="D17707" s="789" t="s">
        <v>11460</v>
      </c>
      <c r="E17707" s="57">
        <v>80000</v>
      </c>
      <c r="F17707" s="57"/>
      <c r="G17707" s="125">
        <f t="shared" si="282"/>
        <v>-80000</v>
      </c>
      <c r="H17707" s="704" t="s">
        <v>11814</v>
      </c>
    </row>
    <row r="17708" spans="1:8" ht="15" x14ac:dyDescent="0.2">
      <c r="A17708" s="733">
        <v>45261</v>
      </c>
      <c r="B17708" s="40" t="s">
        <v>11614</v>
      </c>
      <c r="C17708" s="62" t="s">
        <v>5386</v>
      </c>
      <c r="D17708" s="789" t="s">
        <v>369</v>
      </c>
      <c r="E17708" s="57">
        <v>6000</v>
      </c>
      <c r="F17708" s="57"/>
      <c r="G17708" s="125">
        <f t="shared" si="282"/>
        <v>-6000</v>
      </c>
      <c r="H17708" s="704" t="s">
        <v>11814</v>
      </c>
    </row>
    <row r="17709" spans="1:8" ht="15" customHeight="1" x14ac:dyDescent="0.2">
      <c r="A17709" s="733">
        <v>45261</v>
      </c>
      <c r="B17709" s="40" t="s">
        <v>103</v>
      </c>
      <c r="C17709" s="62" t="s">
        <v>391</v>
      </c>
      <c r="D17709" s="789" t="s">
        <v>11813</v>
      </c>
      <c r="E17709" s="57">
        <v>450</v>
      </c>
      <c r="F17709" s="57"/>
      <c r="G17709" s="125">
        <f t="shared" si="282"/>
        <v>-450</v>
      </c>
      <c r="H17709" s="704" t="s">
        <v>11814</v>
      </c>
    </row>
    <row r="17710" spans="1:8" ht="15" x14ac:dyDescent="0.2">
      <c r="A17710" s="733">
        <v>45261</v>
      </c>
      <c r="B17710" s="40" t="s">
        <v>11602</v>
      </c>
      <c r="C17710" s="62" t="s">
        <v>285</v>
      </c>
      <c r="D17710" s="789" t="s">
        <v>8660</v>
      </c>
      <c r="E17710" s="57">
        <v>1450</v>
      </c>
      <c r="F17710" s="57"/>
      <c r="G17710" s="125">
        <f t="shared" si="282"/>
        <v>-1450</v>
      </c>
      <c r="H17710" s="704" t="s">
        <v>11814</v>
      </c>
    </row>
    <row r="17711" spans="1:8" ht="15" x14ac:dyDescent="0.2">
      <c r="A17711" s="733">
        <v>45261</v>
      </c>
      <c r="B17711" s="40" t="s">
        <v>11123</v>
      </c>
      <c r="C17711" s="62" t="s">
        <v>11669</v>
      </c>
      <c r="D17711" s="789" t="s">
        <v>8194</v>
      </c>
      <c r="E17711" s="57">
        <v>25000</v>
      </c>
      <c r="F17711" s="57"/>
      <c r="G17711" s="125">
        <f t="shared" si="282"/>
        <v>-25000</v>
      </c>
      <c r="H17711" s="704" t="s">
        <v>11814</v>
      </c>
    </row>
    <row r="17712" spans="1:8" ht="15" x14ac:dyDescent="0.2">
      <c r="A17712" s="733">
        <v>45261</v>
      </c>
      <c r="B17712" s="40" t="s">
        <v>11433</v>
      </c>
      <c r="C17712" s="62" t="s">
        <v>11547</v>
      </c>
      <c r="D17712" s="789" t="s">
        <v>11757</v>
      </c>
      <c r="E17712" s="57">
        <v>50000</v>
      </c>
      <c r="F17712" s="57"/>
      <c r="G17712" s="125">
        <f t="shared" si="282"/>
        <v>-50000</v>
      </c>
      <c r="H17712" s="704" t="s">
        <v>11814</v>
      </c>
    </row>
    <row r="17713" spans="1:8" ht="15" x14ac:dyDescent="0.2">
      <c r="A17713" s="733">
        <v>45261</v>
      </c>
      <c r="B17713" s="40" t="s">
        <v>11596</v>
      </c>
      <c r="C17713" s="62" t="s">
        <v>11087</v>
      </c>
      <c r="D17713" s="789" t="s">
        <v>11846</v>
      </c>
      <c r="E17713" s="57">
        <v>50000</v>
      </c>
      <c r="F17713" s="57"/>
      <c r="G17713" s="125">
        <f t="shared" si="282"/>
        <v>-50000</v>
      </c>
      <c r="H17713" s="704" t="s">
        <v>11814</v>
      </c>
    </row>
    <row r="17714" spans="1:8" ht="15" x14ac:dyDescent="0.2">
      <c r="A17714" s="733">
        <v>45261</v>
      </c>
      <c r="B17714" s="40" t="s">
        <v>10148</v>
      </c>
      <c r="C17714" s="62" t="s">
        <v>11993</v>
      </c>
      <c r="D17714" s="789" t="s">
        <v>11846</v>
      </c>
      <c r="E17714" s="57">
        <v>50000</v>
      </c>
      <c r="F17714" s="57"/>
      <c r="G17714" s="125">
        <f t="shared" si="282"/>
        <v>-50000</v>
      </c>
      <c r="H17714" s="704" t="s">
        <v>11814</v>
      </c>
    </row>
    <row r="17715" spans="1:8" ht="15" x14ac:dyDescent="0.2">
      <c r="A17715" s="733">
        <v>45261</v>
      </c>
      <c r="B17715" s="40" t="s">
        <v>11602</v>
      </c>
      <c r="C17715" s="62" t="s">
        <v>5740</v>
      </c>
      <c r="D17715" s="789" t="s">
        <v>369</v>
      </c>
      <c r="E17715" s="57">
        <v>5000</v>
      </c>
      <c r="F17715" s="57"/>
      <c r="G17715" s="125">
        <f t="shared" si="282"/>
        <v>-5000</v>
      </c>
      <c r="H17715" s="704" t="s">
        <v>11814</v>
      </c>
    </row>
    <row r="17716" spans="1:8" ht="15" x14ac:dyDescent="0.2">
      <c r="A17716" s="733">
        <v>45261</v>
      </c>
      <c r="B17716" s="62" t="s">
        <v>11498</v>
      </c>
      <c r="C17716" s="62" t="s">
        <v>10981</v>
      </c>
      <c r="D17716" s="789" t="s">
        <v>11815</v>
      </c>
      <c r="E17716" s="125">
        <v>18700</v>
      </c>
      <c r="F17716" s="125"/>
      <c r="G17716" s="125">
        <f t="shared" si="282"/>
        <v>-18700</v>
      </c>
      <c r="H17716" s="704" t="s">
        <v>11814</v>
      </c>
    </row>
    <row r="17717" spans="1:8" ht="15" x14ac:dyDescent="0.2">
      <c r="A17717" s="733">
        <v>45262</v>
      </c>
      <c r="B17717" s="62" t="s">
        <v>25</v>
      </c>
      <c r="C17717" s="62" t="s">
        <v>2427</v>
      </c>
      <c r="D17717" s="789" t="s">
        <v>2107</v>
      </c>
      <c r="E17717" s="125">
        <v>4500</v>
      </c>
      <c r="F17717" s="125"/>
      <c r="G17717" s="125">
        <f t="shared" si="282"/>
        <v>-4500</v>
      </c>
      <c r="H17717" s="704" t="s">
        <v>11814</v>
      </c>
    </row>
    <row r="17718" spans="1:8" ht="15" x14ac:dyDescent="0.2">
      <c r="A17718" s="733">
        <v>45262</v>
      </c>
      <c r="B17718" s="62" t="s">
        <v>11433</v>
      </c>
      <c r="C17718" s="62" t="s">
        <v>10981</v>
      </c>
      <c r="D17718" s="789" t="s">
        <v>11852</v>
      </c>
      <c r="E17718" s="125">
        <v>5000</v>
      </c>
      <c r="F17718" s="125"/>
      <c r="G17718" s="125">
        <f t="shared" si="282"/>
        <v>-5000</v>
      </c>
      <c r="H17718" s="704" t="s">
        <v>11814</v>
      </c>
    </row>
    <row r="17719" spans="1:8" ht="15" x14ac:dyDescent="0.2">
      <c r="A17719" s="733">
        <v>45262</v>
      </c>
      <c r="B17719" s="62" t="s">
        <v>10898</v>
      </c>
      <c r="C17719" s="62" t="s">
        <v>10981</v>
      </c>
      <c r="D17719" s="789" t="s">
        <v>11265</v>
      </c>
      <c r="E17719" s="125">
        <v>1500</v>
      </c>
      <c r="F17719" s="125"/>
      <c r="G17719" s="125">
        <f t="shared" si="282"/>
        <v>-1500</v>
      </c>
      <c r="H17719" s="704" t="s">
        <v>11814</v>
      </c>
    </row>
    <row r="17720" spans="1:8" ht="15" x14ac:dyDescent="0.2">
      <c r="A17720" s="733">
        <v>45262</v>
      </c>
      <c r="B17720" s="62" t="s">
        <v>11433</v>
      </c>
      <c r="C17720" s="62" t="s">
        <v>10981</v>
      </c>
      <c r="D17720" s="789" t="s">
        <v>11816</v>
      </c>
      <c r="E17720" s="125">
        <v>11620</v>
      </c>
      <c r="F17720" s="125"/>
      <c r="G17720" s="125">
        <f t="shared" si="282"/>
        <v>-11620</v>
      </c>
      <c r="H17720" s="704" t="s">
        <v>11814</v>
      </c>
    </row>
    <row r="17721" spans="1:8" ht="15" x14ac:dyDescent="0.2">
      <c r="A17721" s="733">
        <v>45262</v>
      </c>
      <c r="B17721" s="62" t="s">
        <v>11614</v>
      </c>
      <c r="C17721" s="62" t="s">
        <v>7465</v>
      </c>
      <c r="D17721" s="789" t="s">
        <v>11817</v>
      </c>
      <c r="E17721" s="125">
        <v>1000000</v>
      </c>
      <c r="F17721" s="125"/>
      <c r="G17721" s="125">
        <f t="shared" si="282"/>
        <v>-1000000</v>
      </c>
      <c r="H17721" s="704" t="s">
        <v>11814</v>
      </c>
    </row>
    <row r="17722" spans="1:8" ht="15" x14ac:dyDescent="0.2">
      <c r="A17722" s="733">
        <v>45263</v>
      </c>
      <c r="B17722" s="62" t="s">
        <v>9983</v>
      </c>
      <c r="C17722" s="62" t="s">
        <v>6475</v>
      </c>
      <c r="D17722" s="789" t="s">
        <v>11846</v>
      </c>
      <c r="E17722" s="125">
        <v>100000</v>
      </c>
      <c r="F17722" s="125"/>
      <c r="G17722" s="125">
        <f t="shared" si="282"/>
        <v>-100000</v>
      </c>
      <c r="H17722" s="704" t="s">
        <v>11814</v>
      </c>
    </row>
    <row r="17723" spans="1:8" ht="15" x14ac:dyDescent="0.2">
      <c r="A17723" s="733">
        <v>45264</v>
      </c>
      <c r="B17723" s="62" t="s">
        <v>9983</v>
      </c>
      <c r="C17723" s="62" t="s">
        <v>6475</v>
      </c>
      <c r="D17723" s="789" t="s">
        <v>11846</v>
      </c>
      <c r="E17723" s="125">
        <v>30000</v>
      </c>
      <c r="F17723" s="125"/>
      <c r="G17723" s="125">
        <f t="shared" si="282"/>
        <v>-30000</v>
      </c>
      <c r="H17723" s="704" t="s">
        <v>11814</v>
      </c>
    </row>
    <row r="17724" spans="1:8" ht="15" x14ac:dyDescent="0.2">
      <c r="A17724" s="733">
        <v>45264</v>
      </c>
      <c r="B17724" s="62" t="s">
        <v>11614</v>
      </c>
      <c r="C17724" s="62" t="s">
        <v>7465</v>
      </c>
      <c r="D17724" s="789" t="s">
        <v>11162</v>
      </c>
      <c r="E17724" s="125">
        <v>600000</v>
      </c>
      <c r="F17724" s="125"/>
      <c r="G17724" s="125">
        <f t="shared" si="282"/>
        <v>-600000</v>
      </c>
      <c r="H17724" s="704" t="s">
        <v>11814</v>
      </c>
    </row>
    <row r="17725" spans="1:8" ht="15" customHeight="1" x14ac:dyDescent="0.2">
      <c r="A17725" s="733">
        <v>45264</v>
      </c>
      <c r="B17725" s="62" t="s">
        <v>11433</v>
      </c>
      <c r="C17725" s="62" t="s">
        <v>10981</v>
      </c>
      <c r="D17725" s="789" t="s">
        <v>11818</v>
      </c>
      <c r="E17725" s="125">
        <v>45000</v>
      </c>
      <c r="F17725" s="125"/>
      <c r="G17725" s="125">
        <f t="shared" si="282"/>
        <v>-45000</v>
      </c>
      <c r="H17725" s="704" t="s">
        <v>11814</v>
      </c>
    </row>
    <row r="17726" spans="1:8" ht="15" customHeight="1" x14ac:dyDescent="0.2">
      <c r="A17726" s="733">
        <v>45264</v>
      </c>
      <c r="B17726" s="62" t="s">
        <v>10898</v>
      </c>
      <c r="C17726" s="62" t="s">
        <v>5740</v>
      </c>
      <c r="D17726" s="789" t="s">
        <v>10334</v>
      </c>
      <c r="E17726" s="125">
        <v>300</v>
      </c>
      <c r="F17726" s="125"/>
      <c r="G17726" s="125">
        <f t="shared" si="282"/>
        <v>-300</v>
      </c>
      <c r="H17726" s="704" t="s">
        <v>11814</v>
      </c>
    </row>
    <row r="17727" spans="1:8" ht="15" customHeight="1" x14ac:dyDescent="0.2">
      <c r="A17727" s="733">
        <v>45264</v>
      </c>
      <c r="B17727" s="62" t="s">
        <v>11602</v>
      </c>
      <c r="C17727" s="62" t="s">
        <v>5740</v>
      </c>
      <c r="D17727" s="789"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89" t="s">
        <v>11748</v>
      </c>
      <c r="E17728" s="125">
        <v>2000</v>
      </c>
      <c r="F17728" s="125"/>
      <c r="G17728" s="125">
        <f t="shared" si="283"/>
        <v>-2000</v>
      </c>
      <c r="H17728" s="704" t="s">
        <v>11814</v>
      </c>
    </row>
    <row r="17729" spans="1:8" ht="15" customHeight="1" x14ac:dyDescent="0.2">
      <c r="A17729" s="733">
        <v>45264</v>
      </c>
      <c r="B17729" s="62" t="s">
        <v>11614</v>
      </c>
      <c r="C17729" s="62" t="s">
        <v>5740</v>
      </c>
      <c r="D17729" s="789" t="s">
        <v>369</v>
      </c>
      <c r="E17729" s="125">
        <v>1700</v>
      </c>
      <c r="F17729" s="125"/>
      <c r="G17729" s="125">
        <f t="shared" si="283"/>
        <v>-1700</v>
      </c>
      <c r="H17729" s="704" t="s">
        <v>11814</v>
      </c>
    </row>
    <row r="17730" spans="1:8" ht="15" customHeight="1" x14ac:dyDescent="0.2">
      <c r="A17730" s="733">
        <v>45265</v>
      </c>
      <c r="B17730" s="62" t="s">
        <v>11614</v>
      </c>
      <c r="C17730" s="62" t="s">
        <v>11279</v>
      </c>
      <c r="D17730" s="789" t="s">
        <v>11817</v>
      </c>
      <c r="E17730" s="125">
        <v>100000</v>
      </c>
      <c r="F17730" s="125"/>
      <c r="G17730" s="125">
        <f t="shared" si="283"/>
        <v>-100000</v>
      </c>
      <c r="H17730" s="704" t="s">
        <v>11814</v>
      </c>
    </row>
    <row r="17731" spans="1:8" ht="15" customHeight="1" x14ac:dyDescent="0.2">
      <c r="A17731" s="733">
        <v>45265</v>
      </c>
      <c r="B17731" s="62" t="s">
        <v>11614</v>
      </c>
      <c r="C17731" s="62" t="s">
        <v>8369</v>
      </c>
      <c r="D17731" s="789" t="s">
        <v>11819</v>
      </c>
      <c r="E17731" s="125">
        <v>11000</v>
      </c>
      <c r="F17731" s="125"/>
      <c r="G17731" s="125">
        <f t="shared" si="283"/>
        <v>-11000</v>
      </c>
      <c r="H17731" s="704" t="s">
        <v>11814</v>
      </c>
    </row>
    <row r="17732" spans="1:8" ht="15" customHeight="1" x14ac:dyDescent="0.2">
      <c r="A17732" s="733">
        <v>45265</v>
      </c>
      <c r="B17732" s="62" t="s">
        <v>11604</v>
      </c>
      <c r="C17732" s="62" t="s">
        <v>11605</v>
      </c>
      <c r="D17732" s="789" t="s">
        <v>1156</v>
      </c>
      <c r="E17732" s="125">
        <v>30000</v>
      </c>
      <c r="F17732" s="125"/>
      <c r="G17732" s="125">
        <f t="shared" si="283"/>
        <v>-30000</v>
      </c>
      <c r="H17732" s="704" t="s">
        <v>11814</v>
      </c>
    </row>
    <row r="17733" spans="1:8" ht="15" customHeight="1" x14ac:dyDescent="0.2">
      <c r="A17733" s="733">
        <v>45265</v>
      </c>
      <c r="B17733" s="62" t="s">
        <v>103</v>
      </c>
      <c r="C17733" s="62" t="s">
        <v>391</v>
      </c>
      <c r="D17733" s="789" t="s">
        <v>10976</v>
      </c>
      <c r="E17733" s="125">
        <v>1600</v>
      </c>
      <c r="F17733" s="125"/>
      <c r="G17733" s="125">
        <f t="shared" si="283"/>
        <v>-1600</v>
      </c>
      <c r="H17733" s="704" t="s">
        <v>11814</v>
      </c>
    </row>
    <row r="17734" spans="1:8" ht="15" x14ac:dyDescent="0.2">
      <c r="A17734" s="733">
        <v>45265</v>
      </c>
      <c r="B17734" s="62" t="s">
        <v>103</v>
      </c>
      <c r="C17734" s="62" t="s">
        <v>103</v>
      </c>
      <c r="D17734" s="789" t="s">
        <v>11748</v>
      </c>
      <c r="E17734" s="125">
        <v>5000</v>
      </c>
      <c r="F17734" s="125"/>
      <c r="G17734" s="125">
        <f t="shared" si="283"/>
        <v>-5000</v>
      </c>
      <c r="H17734" s="704" t="s">
        <v>11814</v>
      </c>
    </row>
    <row r="17735" spans="1:8" ht="15" x14ac:dyDescent="0.2">
      <c r="A17735" s="733">
        <v>45265</v>
      </c>
      <c r="B17735" s="62" t="s">
        <v>11614</v>
      </c>
      <c r="C17735" s="62" t="s">
        <v>5409</v>
      </c>
      <c r="D17735" s="789" t="s">
        <v>11820</v>
      </c>
      <c r="E17735" s="125">
        <v>5000</v>
      </c>
      <c r="F17735" s="125"/>
      <c r="G17735" s="125">
        <f t="shared" si="283"/>
        <v>-5000</v>
      </c>
      <c r="H17735" s="704" t="s">
        <v>11814</v>
      </c>
    </row>
    <row r="17736" spans="1:8" ht="15" x14ac:dyDescent="0.2">
      <c r="A17736" s="733">
        <v>45265</v>
      </c>
      <c r="B17736" s="62" t="s">
        <v>11707</v>
      </c>
      <c r="C17736" s="62" t="s">
        <v>5740</v>
      </c>
      <c r="D17736" s="789" t="s">
        <v>10334</v>
      </c>
      <c r="E17736" s="125">
        <v>500</v>
      </c>
      <c r="F17736" s="125"/>
      <c r="G17736" s="125">
        <f t="shared" si="283"/>
        <v>-500</v>
      </c>
      <c r="H17736" s="704" t="s">
        <v>11814</v>
      </c>
    </row>
    <row r="17737" spans="1:8" ht="15" x14ac:dyDescent="0.2">
      <c r="A17737" s="733">
        <v>45265</v>
      </c>
      <c r="B17737" s="62" t="s">
        <v>11707</v>
      </c>
      <c r="C17737" s="565" t="s">
        <v>11539</v>
      </c>
      <c r="D17737" s="1033" t="s">
        <v>11840</v>
      </c>
      <c r="E17737" s="566">
        <v>27000</v>
      </c>
      <c r="F17737" s="125"/>
      <c r="G17737" s="125">
        <f t="shared" si="283"/>
        <v>-27000</v>
      </c>
      <c r="H17737" s="704" t="s">
        <v>11814</v>
      </c>
    </row>
    <row r="17738" spans="1:8" ht="15" x14ac:dyDescent="0.2">
      <c r="A17738" s="733">
        <v>45265</v>
      </c>
      <c r="B17738" s="62" t="s">
        <v>11433</v>
      </c>
      <c r="C17738" s="565" t="s">
        <v>11539</v>
      </c>
      <c r="D17738" s="1033" t="s">
        <v>11840</v>
      </c>
      <c r="E17738" s="566">
        <v>23000</v>
      </c>
      <c r="F17738" s="125"/>
      <c r="G17738" s="125">
        <f t="shared" si="283"/>
        <v>-23000</v>
      </c>
      <c r="H17738" s="704" t="s">
        <v>11814</v>
      </c>
    </row>
    <row r="17739" spans="1:8" ht="15" x14ac:dyDescent="0.2">
      <c r="A17739" s="733">
        <v>45265</v>
      </c>
      <c r="B17739" s="62" t="s">
        <v>11707</v>
      </c>
      <c r="C17739" s="565" t="s">
        <v>11539</v>
      </c>
      <c r="D17739" s="1033" t="s">
        <v>11840</v>
      </c>
      <c r="E17739" s="566">
        <v>82000</v>
      </c>
      <c r="F17739" s="125"/>
      <c r="G17739" s="125">
        <f t="shared" si="283"/>
        <v>-82000</v>
      </c>
      <c r="H17739" s="704" t="s">
        <v>11814</v>
      </c>
    </row>
    <row r="17740" spans="1:8" ht="15" x14ac:dyDescent="0.2">
      <c r="A17740" s="733">
        <v>45265</v>
      </c>
      <c r="B17740" s="62" t="s">
        <v>11498</v>
      </c>
      <c r="C17740" s="62" t="s">
        <v>10981</v>
      </c>
      <c r="D17740" s="789" t="s">
        <v>6485</v>
      </c>
      <c r="E17740" s="125">
        <v>15880</v>
      </c>
      <c r="F17740" s="125"/>
      <c r="G17740" s="125">
        <f t="shared" si="283"/>
        <v>-15880</v>
      </c>
      <c r="H17740" s="704" t="s">
        <v>11814</v>
      </c>
    </row>
    <row r="17741" spans="1:8" ht="15" x14ac:dyDescent="0.2">
      <c r="A17741" s="733">
        <v>45265</v>
      </c>
      <c r="B17741" s="62" t="s">
        <v>10573</v>
      </c>
      <c r="C17741" s="62" t="s">
        <v>10981</v>
      </c>
      <c r="D17741" s="789" t="s">
        <v>11821</v>
      </c>
      <c r="E17741" s="125">
        <v>13000</v>
      </c>
      <c r="F17741" s="125"/>
      <c r="G17741" s="125">
        <f t="shared" si="283"/>
        <v>-13000</v>
      </c>
      <c r="H17741" s="704" t="s">
        <v>11814</v>
      </c>
    </row>
    <row r="17742" spans="1:8" ht="15" x14ac:dyDescent="0.2">
      <c r="A17742" s="733">
        <v>45266</v>
      </c>
      <c r="B17742" s="62" t="s">
        <v>11596</v>
      </c>
      <c r="C17742" s="62" t="s">
        <v>11087</v>
      </c>
      <c r="D17742" s="789" t="s">
        <v>11847</v>
      </c>
      <c r="E17742" s="125">
        <v>100000</v>
      </c>
      <c r="F17742" s="125"/>
      <c r="G17742" s="125">
        <f t="shared" si="283"/>
        <v>-100000</v>
      </c>
      <c r="H17742" s="704" t="s">
        <v>11814</v>
      </c>
    </row>
    <row r="17743" spans="1:8" ht="15" x14ac:dyDescent="0.2">
      <c r="A17743" s="733">
        <v>45266</v>
      </c>
      <c r="B17743" s="62" t="s">
        <v>25</v>
      </c>
      <c r="C17743" s="62" t="s">
        <v>8148</v>
      </c>
      <c r="D17743" s="789" t="s">
        <v>6309</v>
      </c>
      <c r="E17743" s="125">
        <v>410</v>
      </c>
      <c r="F17743" s="125"/>
      <c r="G17743" s="125">
        <f t="shared" si="283"/>
        <v>-410</v>
      </c>
      <c r="H17743" s="704" t="s">
        <v>11814</v>
      </c>
    </row>
    <row r="17744" spans="1:8" ht="15" x14ac:dyDescent="0.2">
      <c r="A17744" s="733">
        <v>45266</v>
      </c>
      <c r="B17744" s="62" t="s">
        <v>103</v>
      </c>
      <c r="C17744" s="62" t="s">
        <v>8148</v>
      </c>
      <c r="D17744" s="789" t="s">
        <v>6309</v>
      </c>
      <c r="E17744" s="125">
        <v>190</v>
      </c>
      <c r="F17744" s="125"/>
      <c r="G17744" s="125">
        <f t="shared" si="283"/>
        <v>-190</v>
      </c>
      <c r="H17744" s="704" t="s">
        <v>11814</v>
      </c>
    </row>
    <row r="17745" spans="1:8" ht="15" x14ac:dyDescent="0.2">
      <c r="A17745" s="733">
        <v>45266</v>
      </c>
      <c r="B17745" s="62" t="s">
        <v>10229</v>
      </c>
      <c r="C17745" s="62" t="s">
        <v>5740</v>
      </c>
      <c r="D17745" s="789" t="s">
        <v>369</v>
      </c>
      <c r="E17745" s="125">
        <v>3800</v>
      </c>
      <c r="F17745" s="125"/>
      <c r="G17745" s="125">
        <f t="shared" si="283"/>
        <v>-3800</v>
      </c>
      <c r="H17745" s="704" t="s">
        <v>11814</v>
      </c>
    </row>
    <row r="17746" spans="1:8" ht="15" x14ac:dyDescent="0.2">
      <c r="A17746" s="733">
        <v>45266</v>
      </c>
      <c r="B17746" s="62" t="s">
        <v>11707</v>
      </c>
      <c r="C17746" s="62" t="s">
        <v>5740</v>
      </c>
      <c r="D17746" s="789" t="s">
        <v>369</v>
      </c>
      <c r="E17746" s="125">
        <v>4000</v>
      </c>
      <c r="F17746" s="125"/>
      <c r="G17746" s="125">
        <f t="shared" si="283"/>
        <v>-4000</v>
      </c>
      <c r="H17746" s="704" t="s">
        <v>11814</v>
      </c>
    </row>
    <row r="17747" spans="1:8" ht="15" x14ac:dyDescent="0.2">
      <c r="A17747" s="733">
        <v>45266</v>
      </c>
      <c r="B17747" s="62" t="s">
        <v>10898</v>
      </c>
      <c r="C17747" s="62" t="s">
        <v>10981</v>
      </c>
      <c r="D17747" s="789" t="s">
        <v>11822</v>
      </c>
      <c r="E17747" s="125">
        <v>4250</v>
      </c>
      <c r="F17747" s="125"/>
      <c r="G17747" s="125">
        <f t="shared" si="283"/>
        <v>-4250</v>
      </c>
      <c r="H17747" s="704" t="s">
        <v>11814</v>
      </c>
    </row>
    <row r="17748" spans="1:8" ht="15" x14ac:dyDescent="0.2">
      <c r="A17748" s="733">
        <v>45266</v>
      </c>
      <c r="B17748" s="62" t="s">
        <v>37</v>
      </c>
      <c r="C17748" s="62" t="s">
        <v>391</v>
      </c>
      <c r="D17748" s="789" t="s">
        <v>11581</v>
      </c>
      <c r="E17748" s="125">
        <v>3000</v>
      </c>
      <c r="F17748" s="125"/>
      <c r="G17748" s="125">
        <f t="shared" si="283"/>
        <v>-3000</v>
      </c>
      <c r="H17748" s="704" t="s">
        <v>11814</v>
      </c>
    </row>
    <row r="17749" spans="1:8" ht="15" x14ac:dyDescent="0.2">
      <c r="A17749" s="733">
        <v>45266</v>
      </c>
      <c r="B17749" s="62" t="s">
        <v>11707</v>
      </c>
      <c r="C17749" s="62" t="s">
        <v>10981</v>
      </c>
      <c r="D17749" s="789" t="s">
        <v>11256</v>
      </c>
      <c r="E17749" s="125">
        <v>3650</v>
      </c>
      <c r="F17749" s="125"/>
      <c r="G17749" s="125">
        <f t="shared" si="283"/>
        <v>-3650</v>
      </c>
      <c r="H17749" s="704" t="s">
        <v>11814</v>
      </c>
    </row>
    <row r="17750" spans="1:8" ht="15" x14ac:dyDescent="0.2">
      <c r="A17750" s="733">
        <v>45266</v>
      </c>
      <c r="B17750" s="62" t="s">
        <v>11077</v>
      </c>
      <c r="C17750" s="62" t="s">
        <v>391</v>
      </c>
      <c r="D17750" s="789" t="s">
        <v>10057</v>
      </c>
      <c r="E17750" s="125">
        <v>1000</v>
      </c>
      <c r="F17750" s="125"/>
      <c r="G17750" s="125">
        <f t="shared" si="283"/>
        <v>-1000</v>
      </c>
      <c r="H17750" s="704" t="s">
        <v>11814</v>
      </c>
    </row>
    <row r="17751" spans="1:8" ht="15" x14ac:dyDescent="0.2">
      <c r="A17751" s="733">
        <v>45266</v>
      </c>
      <c r="B17751" s="62" t="s">
        <v>103</v>
      </c>
      <c r="C17751" s="62" t="s">
        <v>103</v>
      </c>
      <c r="D17751" s="789" t="s">
        <v>11748</v>
      </c>
      <c r="E17751" s="125">
        <v>3000</v>
      </c>
      <c r="F17751" s="125"/>
      <c r="G17751" s="125">
        <f t="shared" si="283"/>
        <v>-3000</v>
      </c>
      <c r="H17751" s="704" t="s">
        <v>11814</v>
      </c>
    </row>
    <row r="17752" spans="1:8" ht="15" x14ac:dyDescent="0.2">
      <c r="A17752" s="733">
        <v>45267</v>
      </c>
      <c r="B17752" s="62" t="s">
        <v>9983</v>
      </c>
      <c r="C17752" s="62" t="s">
        <v>10981</v>
      </c>
      <c r="D17752" s="789" t="s">
        <v>4449</v>
      </c>
      <c r="E17752" s="125">
        <v>96605</v>
      </c>
      <c r="F17752" s="125"/>
      <c r="G17752" s="125">
        <f t="shared" si="283"/>
        <v>-96605</v>
      </c>
      <c r="H17752" s="704" t="s">
        <v>11814</v>
      </c>
    </row>
    <row r="17753" spans="1:8" ht="15" customHeight="1" x14ac:dyDescent="0.2">
      <c r="A17753" s="733">
        <v>45267</v>
      </c>
      <c r="B17753" s="62" t="s">
        <v>11077</v>
      </c>
      <c r="C17753" s="62" t="s">
        <v>10981</v>
      </c>
      <c r="D17753" s="789" t="s">
        <v>11833</v>
      </c>
      <c r="E17753" s="125">
        <v>8000</v>
      </c>
      <c r="F17753" s="125"/>
      <c r="G17753" s="125">
        <f t="shared" si="283"/>
        <v>-8000</v>
      </c>
      <c r="H17753" s="704" t="s">
        <v>11814</v>
      </c>
    </row>
    <row r="17754" spans="1:8" ht="15" x14ac:dyDescent="0.2">
      <c r="A17754" s="733">
        <v>45267</v>
      </c>
      <c r="B17754" s="62" t="s">
        <v>11707</v>
      </c>
      <c r="C17754" s="62" t="s">
        <v>10981</v>
      </c>
      <c r="D17754" s="789" t="s">
        <v>11834</v>
      </c>
      <c r="E17754" s="125">
        <v>28000</v>
      </c>
      <c r="F17754" s="125"/>
      <c r="G17754" s="125">
        <f t="shared" si="283"/>
        <v>-28000</v>
      </c>
      <c r="H17754" s="704" t="s">
        <v>11814</v>
      </c>
    </row>
    <row r="17755" spans="1:8" ht="15" x14ac:dyDescent="0.2">
      <c r="A17755" s="733">
        <v>45267</v>
      </c>
      <c r="B17755" s="62" t="s">
        <v>10898</v>
      </c>
      <c r="C17755" s="62" t="s">
        <v>10981</v>
      </c>
      <c r="D17755" s="789" t="s">
        <v>10821</v>
      </c>
      <c r="E17755" s="125">
        <v>8500</v>
      </c>
      <c r="F17755" s="125"/>
      <c r="G17755" s="125">
        <f t="shared" si="283"/>
        <v>-8500</v>
      </c>
      <c r="H17755" s="704" t="s">
        <v>11814</v>
      </c>
    </row>
    <row r="17756" spans="1:8" ht="15" x14ac:dyDescent="0.2">
      <c r="A17756" s="733">
        <v>45267</v>
      </c>
      <c r="B17756" s="62" t="s">
        <v>11707</v>
      </c>
      <c r="C17756" s="62" t="s">
        <v>5740</v>
      </c>
      <c r="D17756" s="789" t="s">
        <v>369</v>
      </c>
      <c r="E17756" s="125">
        <v>950</v>
      </c>
      <c r="F17756" s="125"/>
      <c r="G17756" s="125">
        <f t="shared" si="283"/>
        <v>-950</v>
      </c>
      <c r="H17756" s="704" t="s">
        <v>11814</v>
      </c>
    </row>
    <row r="17757" spans="1:8" ht="15" x14ac:dyDescent="0.2">
      <c r="A17757" s="733">
        <v>45267</v>
      </c>
      <c r="B17757" s="62" t="s">
        <v>11707</v>
      </c>
      <c r="C17757" s="62" t="s">
        <v>10981</v>
      </c>
      <c r="D17757" s="789" t="s">
        <v>1616</v>
      </c>
      <c r="E17757" s="125">
        <v>540</v>
      </c>
      <c r="F17757" s="125"/>
      <c r="G17757" s="125">
        <f t="shared" si="283"/>
        <v>-540</v>
      </c>
      <c r="H17757" s="704" t="s">
        <v>11814</v>
      </c>
    </row>
    <row r="17758" spans="1:8" ht="15" x14ac:dyDescent="0.2">
      <c r="A17758" s="733">
        <v>45267</v>
      </c>
      <c r="B17758" s="62" t="s">
        <v>103</v>
      </c>
      <c r="C17758" s="62" t="s">
        <v>103</v>
      </c>
      <c r="D17758" s="789" t="s">
        <v>11748</v>
      </c>
      <c r="E17758" s="125">
        <v>4000</v>
      </c>
      <c r="F17758" s="125"/>
      <c r="G17758" s="125">
        <f t="shared" si="283"/>
        <v>-4000</v>
      </c>
      <c r="H17758" s="704" t="s">
        <v>11814</v>
      </c>
    </row>
    <row r="17759" spans="1:8" ht="15" x14ac:dyDescent="0.2">
      <c r="A17759" s="733">
        <v>45267</v>
      </c>
      <c r="B17759" s="62" t="s">
        <v>103</v>
      </c>
      <c r="C17759" s="62" t="s">
        <v>103</v>
      </c>
      <c r="D17759" s="789" t="s">
        <v>11835</v>
      </c>
      <c r="E17759" s="125">
        <v>800</v>
      </c>
      <c r="F17759" s="125"/>
      <c r="G17759" s="125">
        <f t="shared" si="283"/>
        <v>-800</v>
      </c>
      <c r="H17759" s="704" t="s">
        <v>11814</v>
      </c>
    </row>
    <row r="17760" spans="1:8" ht="15" customHeight="1" x14ac:dyDescent="0.2">
      <c r="A17760" s="733">
        <v>45268</v>
      </c>
      <c r="B17760" s="62" t="s">
        <v>10898</v>
      </c>
      <c r="C17760" s="62" t="s">
        <v>10981</v>
      </c>
      <c r="D17760" s="789" t="s">
        <v>11836</v>
      </c>
      <c r="E17760" s="125">
        <v>1200</v>
      </c>
      <c r="F17760" s="125"/>
      <c r="G17760" s="125">
        <f t="shared" si="283"/>
        <v>-1200</v>
      </c>
      <c r="H17760" s="704" t="s">
        <v>11814</v>
      </c>
    </row>
    <row r="17761" spans="1:8" ht="15" x14ac:dyDescent="0.2">
      <c r="A17761" s="733">
        <v>45268</v>
      </c>
      <c r="B17761" s="62" t="s">
        <v>10898</v>
      </c>
      <c r="C17761" s="62" t="s">
        <v>5740</v>
      </c>
      <c r="D17761" s="789" t="s">
        <v>369</v>
      </c>
      <c r="E17761" s="125">
        <v>500</v>
      </c>
      <c r="F17761" s="125"/>
      <c r="G17761" s="125">
        <f t="shared" si="283"/>
        <v>-500</v>
      </c>
      <c r="H17761" s="704" t="s">
        <v>11814</v>
      </c>
    </row>
    <row r="17762" spans="1:8" ht="15" x14ac:dyDescent="0.2">
      <c r="A17762" s="733">
        <v>45268</v>
      </c>
      <c r="B17762" s="62" t="s">
        <v>10898</v>
      </c>
      <c r="C17762" s="62" t="s">
        <v>5740</v>
      </c>
      <c r="D17762" s="789" t="s">
        <v>11837</v>
      </c>
      <c r="E17762" s="125">
        <v>1000</v>
      </c>
      <c r="F17762" s="125"/>
      <c r="G17762" s="125">
        <f t="shared" si="283"/>
        <v>-1000</v>
      </c>
      <c r="H17762" s="704" t="s">
        <v>11814</v>
      </c>
    </row>
    <row r="17763" spans="1:8" ht="15" x14ac:dyDescent="0.2">
      <c r="A17763" s="733">
        <v>45268</v>
      </c>
      <c r="B17763" s="62" t="s">
        <v>11596</v>
      </c>
      <c r="C17763" s="669" t="s">
        <v>10981</v>
      </c>
      <c r="D17763" s="910" t="s">
        <v>11838</v>
      </c>
      <c r="E17763" s="671">
        <v>114500</v>
      </c>
      <c r="F17763" s="125"/>
      <c r="G17763" s="125">
        <f t="shared" si="283"/>
        <v>-114500</v>
      </c>
      <c r="H17763" s="704" t="s">
        <v>11814</v>
      </c>
    </row>
    <row r="17764" spans="1:8" ht="15" x14ac:dyDescent="0.2">
      <c r="A17764" s="733">
        <v>45268</v>
      </c>
      <c r="B17764" s="62" t="s">
        <v>11614</v>
      </c>
      <c r="C17764" s="669" t="s">
        <v>10981</v>
      </c>
      <c r="D17764" s="910" t="s">
        <v>11838</v>
      </c>
      <c r="E17764" s="671">
        <v>9000</v>
      </c>
      <c r="F17764" s="125"/>
      <c r="G17764" s="125">
        <f t="shared" si="283"/>
        <v>-9000</v>
      </c>
      <c r="H17764" s="704" t="s">
        <v>11814</v>
      </c>
    </row>
    <row r="17765" spans="1:8" ht="15" x14ac:dyDescent="0.2">
      <c r="A17765" s="733">
        <v>45268</v>
      </c>
      <c r="B17765" s="62" t="s">
        <v>10898</v>
      </c>
      <c r="C17765" s="669" t="s">
        <v>10981</v>
      </c>
      <c r="D17765" s="910" t="s">
        <v>11838</v>
      </c>
      <c r="E17765" s="671">
        <v>41500</v>
      </c>
      <c r="F17765" s="125"/>
      <c r="G17765" s="125">
        <f t="shared" si="283"/>
        <v>-41500</v>
      </c>
      <c r="H17765" s="704" t="s">
        <v>11814</v>
      </c>
    </row>
    <row r="17766" spans="1:8" ht="24" x14ac:dyDescent="0.2">
      <c r="A17766" s="733">
        <v>45268</v>
      </c>
      <c r="B17766" s="62" t="s">
        <v>11614</v>
      </c>
      <c r="C17766" s="565" t="s">
        <v>10981</v>
      </c>
      <c r="D17766" s="873" t="s">
        <v>11839</v>
      </c>
      <c r="E17766" s="566">
        <v>28700</v>
      </c>
      <c r="F17766" s="125"/>
      <c r="G17766" s="125">
        <f t="shared" si="283"/>
        <v>-28700</v>
      </c>
      <c r="H17766" s="704" t="s">
        <v>11814</v>
      </c>
    </row>
    <row r="17767" spans="1:8" ht="24" x14ac:dyDescent="0.2">
      <c r="A17767" s="733">
        <v>45268</v>
      </c>
      <c r="B17767" s="62" t="s">
        <v>10898</v>
      </c>
      <c r="C17767" s="565" t="s">
        <v>10981</v>
      </c>
      <c r="D17767" s="873" t="s">
        <v>11839</v>
      </c>
      <c r="E17767" s="566">
        <v>28500</v>
      </c>
      <c r="F17767" s="125"/>
      <c r="G17767" s="125">
        <f t="shared" si="283"/>
        <v>-28500</v>
      </c>
      <c r="H17767" s="704" t="s">
        <v>11814</v>
      </c>
    </row>
    <row r="17768" spans="1:8" ht="24" x14ac:dyDescent="0.2">
      <c r="A17768" s="733">
        <v>45268</v>
      </c>
      <c r="B17768" s="62" t="s">
        <v>11433</v>
      </c>
      <c r="C17768" s="565" t="s">
        <v>10981</v>
      </c>
      <c r="D17768" s="873" t="s">
        <v>11839</v>
      </c>
      <c r="E17768" s="566">
        <v>28500</v>
      </c>
      <c r="F17768" s="125"/>
      <c r="G17768" s="125">
        <f t="shared" si="283"/>
        <v>-28500</v>
      </c>
      <c r="H17768" s="704" t="s">
        <v>11814</v>
      </c>
    </row>
    <row r="17769" spans="1:8" ht="24" x14ac:dyDescent="0.2">
      <c r="A17769" s="733">
        <v>45268</v>
      </c>
      <c r="B17769" s="62" t="s">
        <v>11614</v>
      </c>
      <c r="C17769" s="565" t="s">
        <v>10981</v>
      </c>
      <c r="D17769" s="873" t="s">
        <v>11839</v>
      </c>
      <c r="E17769" s="566">
        <v>27000</v>
      </c>
      <c r="F17769" s="125"/>
      <c r="G17769" s="125">
        <f t="shared" si="283"/>
        <v>-27000</v>
      </c>
      <c r="H17769" s="704" t="s">
        <v>11814</v>
      </c>
    </row>
    <row r="17770" spans="1:8" ht="15" x14ac:dyDescent="0.2">
      <c r="A17770" s="733">
        <v>45268</v>
      </c>
      <c r="B17770" s="62" t="s">
        <v>11433</v>
      </c>
      <c r="C17770" s="62" t="s">
        <v>11442</v>
      </c>
      <c r="D17770" s="789" t="s">
        <v>11842</v>
      </c>
      <c r="E17770" s="125">
        <v>61500</v>
      </c>
      <c r="F17770" s="125"/>
      <c r="G17770" s="125">
        <f t="shared" si="283"/>
        <v>-61500</v>
      </c>
      <c r="H17770" s="704" t="s">
        <v>11814</v>
      </c>
    </row>
    <row r="17771" spans="1:8" ht="15" x14ac:dyDescent="0.2">
      <c r="A17771" s="733">
        <v>45268</v>
      </c>
      <c r="B17771" s="62" t="s">
        <v>11123</v>
      </c>
      <c r="C17771" s="62" t="s">
        <v>10765</v>
      </c>
      <c r="D17771" s="789" t="s">
        <v>11841</v>
      </c>
      <c r="E17771" s="125">
        <v>340000</v>
      </c>
      <c r="F17771" s="125"/>
      <c r="G17771" s="125">
        <f t="shared" si="283"/>
        <v>-340000</v>
      </c>
      <c r="H17771" s="704" t="s">
        <v>11814</v>
      </c>
    </row>
    <row r="17772" spans="1:8" ht="15" x14ac:dyDescent="0.2">
      <c r="A17772" s="733">
        <v>45268</v>
      </c>
      <c r="B17772" s="62" t="s">
        <v>10898</v>
      </c>
      <c r="C17772" s="62" t="s">
        <v>10981</v>
      </c>
      <c r="D17772" s="789" t="s">
        <v>11848</v>
      </c>
      <c r="E17772" s="125">
        <v>11750</v>
      </c>
      <c r="F17772" s="125"/>
      <c r="G17772" s="125">
        <f t="shared" si="283"/>
        <v>-11750</v>
      </c>
      <c r="H17772" s="704" t="s">
        <v>11814</v>
      </c>
    </row>
    <row r="17773" spans="1:8" ht="15" x14ac:dyDescent="0.2">
      <c r="A17773" s="733">
        <v>45268</v>
      </c>
      <c r="B17773" s="62" t="s">
        <v>10898</v>
      </c>
      <c r="C17773" s="62" t="s">
        <v>10981</v>
      </c>
      <c r="D17773" s="789" t="s">
        <v>11849</v>
      </c>
      <c r="E17773" s="125">
        <v>5000</v>
      </c>
      <c r="F17773" s="125"/>
      <c r="G17773" s="125">
        <f t="shared" si="283"/>
        <v>-5000</v>
      </c>
      <c r="H17773" s="704" t="s">
        <v>11814</v>
      </c>
    </row>
    <row r="17774" spans="1:8" ht="15" x14ac:dyDescent="0.2">
      <c r="A17774" s="733">
        <v>45268</v>
      </c>
      <c r="B17774" s="62" t="s">
        <v>10898</v>
      </c>
      <c r="C17774" s="62" t="s">
        <v>10981</v>
      </c>
      <c r="D17774" s="789" t="s">
        <v>11850</v>
      </c>
      <c r="E17774" s="125">
        <v>2700</v>
      </c>
      <c r="F17774" s="125"/>
      <c r="G17774" s="125">
        <f t="shared" si="283"/>
        <v>-2700</v>
      </c>
      <c r="H17774" s="704" t="s">
        <v>11814</v>
      </c>
    </row>
    <row r="17775" spans="1:8" ht="15" x14ac:dyDescent="0.2">
      <c r="A17775" s="733">
        <v>45268</v>
      </c>
      <c r="B17775" s="62" t="s">
        <v>10898</v>
      </c>
      <c r="C17775" s="62" t="s">
        <v>5740</v>
      </c>
      <c r="D17775" s="789" t="s">
        <v>369</v>
      </c>
      <c r="E17775" s="125">
        <v>4000</v>
      </c>
      <c r="F17775" s="125"/>
      <c r="G17775" s="125">
        <f t="shared" si="283"/>
        <v>-4000</v>
      </c>
      <c r="H17775" s="704" t="s">
        <v>11814</v>
      </c>
    </row>
    <row r="17776" spans="1:8" ht="15" x14ac:dyDescent="0.2">
      <c r="A17776" s="733">
        <v>45268</v>
      </c>
      <c r="B17776" s="62" t="s">
        <v>103</v>
      </c>
      <c r="C17776" s="62" t="s">
        <v>103</v>
      </c>
      <c r="D17776" s="789"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8" t="s">
        <v>793</v>
      </c>
      <c r="D17790" s="1051" t="s">
        <v>11866</v>
      </c>
      <c r="E17790" s="1050">
        <v>39300</v>
      </c>
      <c r="F17790" s="125"/>
      <c r="G17790" s="125">
        <f t="shared" si="283"/>
        <v>-39300</v>
      </c>
      <c r="H17790" s="704" t="s">
        <v>11814</v>
      </c>
    </row>
    <row r="17791" spans="1:8" ht="15" x14ac:dyDescent="0.2">
      <c r="A17791" s="733">
        <v>45271</v>
      </c>
      <c r="B17791" s="62" t="s">
        <v>11874</v>
      </c>
      <c r="C17791" s="1048"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8" t="s">
        <v>793</v>
      </c>
      <c r="D17792" s="182" t="s">
        <v>12193</v>
      </c>
      <c r="E17792" s="125">
        <v>25000</v>
      </c>
      <c r="F17792" s="125"/>
      <c r="G17792" s="125">
        <f t="shared" si="284"/>
        <v>-25000</v>
      </c>
      <c r="H17792" s="704" t="s">
        <v>11814</v>
      </c>
    </row>
    <row r="17793" spans="1:8" ht="15" x14ac:dyDescent="0.2">
      <c r="A17793" s="733">
        <v>45271</v>
      </c>
      <c r="B17793" s="62" t="s">
        <v>11614</v>
      </c>
      <c r="C17793" s="1048" t="s">
        <v>793</v>
      </c>
      <c r="D17793" s="182" t="s">
        <v>12194</v>
      </c>
      <c r="E17793" s="125">
        <v>25000</v>
      </c>
      <c r="F17793" s="125"/>
      <c r="G17793" s="125">
        <f t="shared" si="284"/>
        <v>-25000</v>
      </c>
      <c r="H17793" s="704" t="s">
        <v>11814</v>
      </c>
    </row>
    <row r="17794" spans="1:8" ht="15" x14ac:dyDescent="0.2">
      <c r="A17794" s="733">
        <v>45271</v>
      </c>
      <c r="B17794" s="62" t="s">
        <v>10229</v>
      </c>
      <c r="C17794" s="1048" t="s">
        <v>793</v>
      </c>
      <c r="D17794" s="182" t="s">
        <v>12194</v>
      </c>
      <c r="E17794" s="125">
        <v>25000</v>
      </c>
      <c r="F17794" s="125"/>
      <c r="G17794" s="125">
        <f t="shared" si="284"/>
        <v>-25000</v>
      </c>
      <c r="H17794" s="704" t="s">
        <v>11814</v>
      </c>
    </row>
    <row r="17795" spans="1:8" ht="15" x14ac:dyDescent="0.2">
      <c r="A17795" s="733">
        <v>45271</v>
      </c>
      <c r="B17795" s="62" t="s">
        <v>25</v>
      </c>
      <c r="C17795" s="1048" t="s">
        <v>793</v>
      </c>
      <c r="D17795" s="182" t="s">
        <v>12195</v>
      </c>
      <c r="E17795" s="125">
        <v>105000</v>
      </c>
      <c r="F17795" s="125"/>
      <c r="G17795" s="125">
        <f t="shared" si="284"/>
        <v>-105000</v>
      </c>
      <c r="H17795" s="704" t="s">
        <v>11814</v>
      </c>
    </row>
    <row r="17796" spans="1:8" ht="15" customHeight="1" x14ac:dyDescent="0.2">
      <c r="A17796" s="733">
        <v>45271</v>
      </c>
      <c r="B17796" s="1048" t="s">
        <v>37</v>
      </c>
      <c r="C17796" s="1048" t="s">
        <v>793</v>
      </c>
      <c r="D17796" s="1051" t="s">
        <v>11823</v>
      </c>
      <c r="E17796" s="1050">
        <v>142070</v>
      </c>
      <c r="F17796" s="125"/>
      <c r="G17796" s="125">
        <f t="shared" si="284"/>
        <v>-142070</v>
      </c>
      <c r="H17796" s="704" t="s">
        <v>11814</v>
      </c>
    </row>
    <row r="17797" spans="1:8" ht="15" customHeight="1" x14ac:dyDescent="0.2">
      <c r="A17797" s="733">
        <v>45271</v>
      </c>
      <c r="B17797" s="1048" t="s">
        <v>3945</v>
      </c>
      <c r="C17797" s="1048" t="s">
        <v>793</v>
      </c>
      <c r="D17797" s="1051" t="s">
        <v>12082</v>
      </c>
      <c r="E17797" s="1050">
        <v>131700</v>
      </c>
      <c r="F17797" s="125"/>
      <c r="G17797" s="125">
        <f t="shared" si="284"/>
        <v>-131700</v>
      </c>
      <c r="H17797" s="704" t="s">
        <v>11814</v>
      </c>
    </row>
    <row r="17798" spans="1:8" ht="15" customHeight="1" x14ac:dyDescent="0.2">
      <c r="A17798" s="733">
        <v>45271</v>
      </c>
      <c r="B17798" s="1048" t="s">
        <v>10229</v>
      </c>
      <c r="C17798" s="1048" t="s">
        <v>793</v>
      </c>
      <c r="D17798" s="1051" t="s">
        <v>11603</v>
      </c>
      <c r="E17798" s="1050">
        <v>65000</v>
      </c>
      <c r="F17798" s="125"/>
      <c r="G17798" s="125">
        <f t="shared" si="284"/>
        <v>-65000</v>
      </c>
      <c r="H17798" s="704" t="s">
        <v>11814</v>
      </c>
    </row>
    <row r="17799" spans="1:8" ht="15" customHeight="1" x14ac:dyDescent="0.2">
      <c r="A17799" s="733">
        <v>45271</v>
      </c>
      <c r="B17799" s="1048" t="s">
        <v>103</v>
      </c>
      <c r="C17799" s="1048" t="s">
        <v>793</v>
      </c>
      <c r="D17799" s="1051" t="s">
        <v>10134</v>
      </c>
      <c r="E17799" s="1050">
        <v>241520</v>
      </c>
      <c r="F17799" s="125"/>
      <c r="G17799" s="125">
        <f t="shared" si="284"/>
        <v>-241520</v>
      </c>
      <c r="H17799" s="704" t="s">
        <v>11814</v>
      </c>
    </row>
    <row r="17800" spans="1:8" ht="15" customHeight="1" x14ac:dyDescent="0.2">
      <c r="A17800" s="733">
        <v>45271</v>
      </c>
      <c r="B17800" s="1048" t="s">
        <v>11077</v>
      </c>
      <c r="C17800" s="1048" t="s">
        <v>793</v>
      </c>
      <c r="D17800" s="1051" t="s">
        <v>12090</v>
      </c>
      <c r="E17800" s="1050">
        <v>37260</v>
      </c>
      <c r="F17800" s="125"/>
      <c r="G17800" s="125">
        <f t="shared" si="284"/>
        <v>-37260</v>
      </c>
      <c r="H17800" s="704" t="s">
        <v>11814</v>
      </c>
    </row>
    <row r="17801" spans="1:8" ht="15" customHeight="1" x14ac:dyDescent="0.2">
      <c r="A17801" s="733">
        <v>45271</v>
      </c>
      <c r="B17801" s="1048" t="s">
        <v>11077</v>
      </c>
      <c r="C17801" s="1048" t="s">
        <v>793</v>
      </c>
      <c r="D17801" s="1051" t="s">
        <v>11828</v>
      </c>
      <c r="E17801" s="1050">
        <v>43000</v>
      </c>
      <c r="F17801" s="125"/>
      <c r="G17801" s="125">
        <f t="shared" si="284"/>
        <v>-43000</v>
      </c>
      <c r="H17801" s="704" t="s">
        <v>11814</v>
      </c>
    </row>
    <row r="17802" spans="1:8" ht="15" customHeight="1" x14ac:dyDescent="0.2">
      <c r="A17802" s="733">
        <v>45271</v>
      </c>
      <c r="B17802" s="1048" t="s">
        <v>9983</v>
      </c>
      <c r="C17802" s="1048" t="s">
        <v>793</v>
      </c>
      <c r="D17802" s="1051" t="s">
        <v>12092</v>
      </c>
      <c r="E17802" s="1050">
        <v>24570</v>
      </c>
      <c r="F17802" s="125"/>
      <c r="G17802" s="125">
        <f t="shared" si="284"/>
        <v>-24570</v>
      </c>
      <c r="H17802" s="704" t="s">
        <v>11814</v>
      </c>
    </row>
    <row r="17803" spans="1:8" ht="15" customHeight="1" x14ac:dyDescent="0.2">
      <c r="A17803" s="733">
        <v>45271</v>
      </c>
      <c r="B17803" s="1048" t="s">
        <v>11614</v>
      </c>
      <c r="C17803" s="1048" t="s">
        <v>793</v>
      </c>
      <c r="D17803" s="1051" t="s">
        <v>10746</v>
      </c>
      <c r="E17803" s="1050">
        <v>98800</v>
      </c>
      <c r="F17803" s="125"/>
      <c r="G17803" s="125">
        <f t="shared" si="284"/>
        <v>-98800</v>
      </c>
      <c r="H17803" s="704" t="s">
        <v>11814</v>
      </c>
    </row>
    <row r="17804" spans="1:8" ht="15" x14ac:dyDescent="0.2">
      <c r="A17804" s="733">
        <v>45271</v>
      </c>
      <c r="B17804" s="1048" t="s">
        <v>9983</v>
      </c>
      <c r="C17804" s="1048" t="s">
        <v>793</v>
      </c>
      <c r="D17804" s="1051" t="s">
        <v>12096</v>
      </c>
      <c r="E17804" s="1050">
        <v>161680</v>
      </c>
      <c r="F17804" s="125"/>
      <c r="G17804" s="125">
        <f t="shared" si="284"/>
        <v>-161680</v>
      </c>
      <c r="H17804" s="704" t="s">
        <v>11814</v>
      </c>
    </row>
    <row r="17805" spans="1:8" ht="15" x14ac:dyDescent="0.2">
      <c r="A17805" s="733">
        <v>45271</v>
      </c>
      <c r="B17805" s="1048" t="s">
        <v>9353</v>
      </c>
      <c r="C17805" s="1048" t="s">
        <v>793</v>
      </c>
      <c r="D17805" s="1051" t="s">
        <v>12097</v>
      </c>
      <c r="E17805" s="1050">
        <v>54780</v>
      </c>
      <c r="F17805" s="125"/>
      <c r="G17805" s="125">
        <f t="shared" si="284"/>
        <v>-54780</v>
      </c>
      <c r="H17805" s="704" t="s">
        <v>11814</v>
      </c>
    </row>
    <row r="17806" spans="1:8" ht="15" x14ac:dyDescent="0.2">
      <c r="A17806" s="733">
        <v>45271</v>
      </c>
      <c r="B17806" s="1048" t="s">
        <v>11077</v>
      </c>
      <c r="C17806" s="1048" t="s">
        <v>793</v>
      </c>
      <c r="D17806" s="1051" t="s">
        <v>12098</v>
      </c>
      <c r="E17806" s="1050">
        <v>51850</v>
      </c>
      <c r="F17806" s="125"/>
      <c r="G17806" s="125">
        <f t="shared" si="284"/>
        <v>-51850</v>
      </c>
      <c r="H17806" s="704" t="s">
        <v>11814</v>
      </c>
    </row>
    <row r="17807" spans="1:8" ht="15" x14ac:dyDescent="0.2">
      <c r="A17807" s="733">
        <v>45271</v>
      </c>
      <c r="B17807" s="1048" t="s">
        <v>3945</v>
      </c>
      <c r="C17807" s="1048" t="s">
        <v>793</v>
      </c>
      <c r="D17807" s="1051" t="s">
        <v>12099</v>
      </c>
      <c r="E17807" s="1050">
        <v>28000</v>
      </c>
      <c r="F17807" s="125"/>
      <c r="G17807" s="125">
        <f t="shared" si="284"/>
        <v>-28000</v>
      </c>
      <c r="H17807" s="704" t="s">
        <v>11814</v>
      </c>
    </row>
    <row r="17808" spans="1:8" ht="15" customHeight="1" x14ac:dyDescent="0.2">
      <c r="A17808" s="733">
        <v>45271</v>
      </c>
      <c r="B17808" s="1048" t="s">
        <v>11328</v>
      </c>
      <c r="C17808" s="1048" t="s">
        <v>793</v>
      </c>
      <c r="D17808" s="1051" t="s">
        <v>11832</v>
      </c>
      <c r="E17808" s="1050">
        <v>29580</v>
      </c>
      <c r="F17808" s="125"/>
      <c r="G17808" s="125">
        <f t="shared" si="284"/>
        <v>-29580</v>
      </c>
      <c r="H17808" s="704" t="s">
        <v>11814</v>
      </c>
    </row>
    <row r="17809" spans="1:8" ht="15" customHeight="1" x14ac:dyDescent="0.2">
      <c r="A17809" s="733">
        <v>45271</v>
      </c>
      <c r="B17809" s="1048" t="s">
        <v>11077</v>
      </c>
      <c r="C17809" s="1048" t="s">
        <v>793</v>
      </c>
      <c r="D17809" s="1051" t="s">
        <v>11825</v>
      </c>
      <c r="E17809" s="1050">
        <v>36000</v>
      </c>
      <c r="F17809" s="125"/>
      <c r="G17809" s="125">
        <f t="shared" si="284"/>
        <v>-36000</v>
      </c>
      <c r="H17809" s="704" t="s">
        <v>11814</v>
      </c>
    </row>
    <row r="17810" spans="1:8" ht="15" customHeight="1" x14ac:dyDescent="0.2">
      <c r="A17810" s="733">
        <v>45271</v>
      </c>
      <c r="B17810" s="1048" t="s">
        <v>3944</v>
      </c>
      <c r="C17810" s="1048" t="s">
        <v>793</v>
      </c>
      <c r="D17810" s="1051" t="s">
        <v>12145</v>
      </c>
      <c r="E17810" s="1050">
        <v>25000</v>
      </c>
      <c r="F17810" s="125"/>
      <c r="G17810" s="125">
        <f t="shared" si="284"/>
        <v>-25000</v>
      </c>
      <c r="H17810" s="704" t="s">
        <v>11814</v>
      </c>
    </row>
    <row r="17811" spans="1:8" ht="15" customHeight="1" x14ac:dyDescent="0.2">
      <c r="A17811" s="733">
        <v>45271</v>
      </c>
      <c r="B17811" s="1048" t="s">
        <v>3944</v>
      </c>
      <c r="C17811" s="1048" t="s">
        <v>793</v>
      </c>
      <c r="D17811" s="1051" t="s">
        <v>12146</v>
      </c>
      <c r="E17811" s="1050">
        <v>25000</v>
      </c>
      <c r="F17811" s="125"/>
      <c r="G17811" s="125">
        <f t="shared" si="284"/>
        <v>-25000</v>
      </c>
      <c r="H17811" s="704" t="s">
        <v>11814</v>
      </c>
    </row>
    <row r="17812" spans="1:8" ht="15" customHeight="1" x14ac:dyDescent="0.2">
      <c r="A17812" s="733">
        <v>45271</v>
      </c>
      <c r="B17812" s="1048" t="s">
        <v>3944</v>
      </c>
      <c r="C17812" s="1048" t="s">
        <v>793</v>
      </c>
      <c r="D17812" s="1051" t="s">
        <v>12147</v>
      </c>
      <c r="E17812" s="1050">
        <v>25000</v>
      </c>
      <c r="F17812" s="125"/>
      <c r="G17812" s="125">
        <f t="shared" si="284"/>
        <v>-25000</v>
      </c>
      <c r="H17812" s="704" t="s">
        <v>11814</v>
      </c>
    </row>
    <row r="17813" spans="1:8" ht="15" customHeight="1" x14ac:dyDescent="0.2">
      <c r="A17813" s="733">
        <v>45271</v>
      </c>
      <c r="B17813" s="1048" t="s">
        <v>3944</v>
      </c>
      <c r="C17813" s="1048" t="s">
        <v>793</v>
      </c>
      <c r="D17813" s="1051" t="s">
        <v>12148</v>
      </c>
      <c r="E17813" s="1050">
        <v>25000</v>
      </c>
      <c r="F17813" s="125"/>
      <c r="G17813" s="125">
        <f t="shared" si="284"/>
        <v>-25000</v>
      </c>
      <c r="H17813" s="704" t="s">
        <v>11814</v>
      </c>
    </row>
    <row r="17814" spans="1:8" ht="15" customHeight="1" x14ac:dyDescent="0.2">
      <c r="A17814" s="733">
        <v>45271</v>
      </c>
      <c r="B17814" s="1048" t="s">
        <v>11717</v>
      </c>
      <c r="C17814" s="1048" t="s">
        <v>793</v>
      </c>
      <c r="D17814" s="1051" t="s">
        <v>12136</v>
      </c>
      <c r="E17814" s="1050">
        <v>31410</v>
      </c>
      <c r="F17814" s="125"/>
      <c r="G17814" s="125">
        <f t="shared" si="284"/>
        <v>-31410</v>
      </c>
      <c r="H17814" s="704" t="s">
        <v>11814</v>
      </c>
    </row>
    <row r="17815" spans="1:8" ht="15" customHeight="1" x14ac:dyDescent="0.2">
      <c r="A17815" s="733">
        <v>45271</v>
      </c>
      <c r="B17815" s="1048" t="s">
        <v>11614</v>
      </c>
      <c r="C17815" s="1048" t="s">
        <v>793</v>
      </c>
      <c r="D17815" s="1051" t="s">
        <v>11576</v>
      </c>
      <c r="E17815" s="1050">
        <v>42100</v>
      </c>
      <c r="F17815" s="125"/>
      <c r="G17815" s="125">
        <f t="shared" si="284"/>
        <v>-42100</v>
      </c>
      <c r="H17815" s="704" t="s">
        <v>11814</v>
      </c>
    </row>
    <row r="17816" spans="1:8" ht="15" customHeight="1" x14ac:dyDescent="0.2">
      <c r="A17816" s="733">
        <v>45271</v>
      </c>
      <c r="B17816" s="1048" t="s">
        <v>3944</v>
      </c>
      <c r="C17816" s="1048" t="s">
        <v>793</v>
      </c>
      <c r="D17816" s="1051" t="s">
        <v>12151</v>
      </c>
      <c r="E17816" s="1050">
        <v>35050</v>
      </c>
      <c r="F17816" s="125"/>
      <c r="G17816" s="125">
        <f t="shared" si="284"/>
        <v>-35050</v>
      </c>
      <c r="H17816" s="704" t="s">
        <v>11814</v>
      </c>
    </row>
    <row r="17817" spans="1:8" ht="15" customHeight="1" x14ac:dyDescent="0.2">
      <c r="A17817" s="733">
        <v>45271</v>
      </c>
      <c r="B17817" s="1048" t="s">
        <v>10898</v>
      </c>
      <c r="C17817" s="1048" t="s">
        <v>793</v>
      </c>
      <c r="D17817" s="1051" t="s">
        <v>12152</v>
      </c>
      <c r="E17817" s="1050">
        <v>48385</v>
      </c>
      <c r="F17817" s="125"/>
      <c r="G17817" s="125">
        <f t="shared" si="284"/>
        <v>-48385</v>
      </c>
      <c r="H17817" s="704" t="s">
        <v>11814</v>
      </c>
    </row>
    <row r="17818" spans="1:8" ht="15" customHeight="1" x14ac:dyDescent="0.2">
      <c r="A17818" s="733">
        <v>45271</v>
      </c>
      <c r="B17818" s="1048" t="s">
        <v>11717</v>
      </c>
      <c r="C17818" s="1048" t="s">
        <v>793</v>
      </c>
      <c r="D17818" s="1051" t="s">
        <v>12163</v>
      </c>
      <c r="E17818" s="1050">
        <v>100000</v>
      </c>
      <c r="F17818" s="125"/>
      <c r="G17818" s="125">
        <f t="shared" si="284"/>
        <v>-100000</v>
      </c>
      <c r="H17818" s="704" t="s">
        <v>11814</v>
      </c>
    </row>
    <row r="17819" spans="1:8" ht="15" x14ac:dyDescent="0.2">
      <c r="A17819" s="733">
        <v>45271</v>
      </c>
      <c r="B17819" s="1048" t="s">
        <v>11717</v>
      </c>
      <c r="C17819" s="1048" t="s">
        <v>793</v>
      </c>
      <c r="D17819" s="1051" t="s">
        <v>12184</v>
      </c>
      <c r="E17819" s="1050">
        <v>42302.419354838712</v>
      </c>
      <c r="F17819" s="125"/>
      <c r="G17819" s="125">
        <f t="shared" si="284"/>
        <v>-42302.419354838712</v>
      </c>
      <c r="H17819" s="704" t="s">
        <v>11814</v>
      </c>
    </row>
    <row r="17820" spans="1:8" ht="15" x14ac:dyDescent="0.2">
      <c r="A17820" s="733">
        <v>45271</v>
      </c>
      <c r="B17820" s="1048" t="s">
        <v>11717</v>
      </c>
      <c r="C17820" s="1048" t="s">
        <v>793</v>
      </c>
      <c r="D17820" s="1051" t="s">
        <v>12185</v>
      </c>
      <c r="E17820" s="1050">
        <v>57903.225806451621</v>
      </c>
      <c r="F17820" s="125"/>
      <c r="G17820" s="125">
        <f t="shared" si="284"/>
        <v>-57903.225806451621</v>
      </c>
      <c r="H17820" s="704" t="s">
        <v>11814</v>
      </c>
    </row>
    <row r="17821" spans="1:8" ht="15" customHeight="1" x14ac:dyDescent="0.2">
      <c r="A17821" s="733">
        <v>45271</v>
      </c>
      <c r="B17821" s="1048" t="s">
        <v>11717</v>
      </c>
      <c r="C17821" s="1048" t="s">
        <v>793</v>
      </c>
      <c r="D17821" s="1051" t="s">
        <v>12186</v>
      </c>
      <c r="E17821" s="1050">
        <v>45725.806451612902</v>
      </c>
      <c r="F17821" s="125"/>
      <c r="G17821" s="125">
        <f t="shared" si="284"/>
        <v>-45725.806451612902</v>
      </c>
      <c r="H17821" s="704" t="s">
        <v>11814</v>
      </c>
    </row>
    <row r="17822" spans="1:8" ht="15" x14ac:dyDescent="0.2">
      <c r="A17822" s="733">
        <v>45271</v>
      </c>
      <c r="B17822" s="1048" t="s">
        <v>11717</v>
      </c>
      <c r="C17822" s="1048" t="s">
        <v>793</v>
      </c>
      <c r="D17822" s="1051" t="s">
        <v>12187</v>
      </c>
      <c r="E17822" s="1050">
        <v>33987.903225806447</v>
      </c>
      <c r="F17822" s="125"/>
      <c r="G17822" s="125">
        <f t="shared" si="284"/>
        <v>-33987.903225806447</v>
      </c>
      <c r="H17822" s="704" t="s">
        <v>11814</v>
      </c>
    </row>
    <row r="17823" spans="1:8" ht="15" x14ac:dyDescent="0.2">
      <c r="A17823" s="733">
        <v>45271</v>
      </c>
      <c r="B17823" s="1048" t="s">
        <v>11717</v>
      </c>
      <c r="C17823" s="1048" t="s">
        <v>793</v>
      </c>
      <c r="D17823" s="1051" t="s">
        <v>12188</v>
      </c>
      <c r="E17823" s="1050">
        <v>55604.838709677424</v>
      </c>
      <c r="F17823" s="125"/>
      <c r="G17823" s="125">
        <f t="shared" si="284"/>
        <v>-55604.838709677424</v>
      </c>
      <c r="H17823" s="704" t="s">
        <v>11814</v>
      </c>
    </row>
    <row r="17824" spans="1:8" ht="15" x14ac:dyDescent="0.2">
      <c r="A17824" s="733">
        <v>45271</v>
      </c>
      <c r="B17824" s="1048" t="s">
        <v>11717</v>
      </c>
      <c r="C17824" s="1048" t="s">
        <v>793</v>
      </c>
      <c r="D17824" s="1051" t="s">
        <v>12189</v>
      </c>
      <c r="E17824" s="1050">
        <v>30947.580645161292</v>
      </c>
      <c r="F17824" s="125"/>
      <c r="G17824" s="125">
        <f t="shared" si="284"/>
        <v>-30947.580645161292</v>
      </c>
      <c r="H17824" s="704" t="s">
        <v>11814</v>
      </c>
    </row>
    <row r="17825" spans="1:8" ht="15" x14ac:dyDescent="0.2">
      <c r="A17825" s="733">
        <v>45271</v>
      </c>
      <c r="B17825" s="1048" t="s">
        <v>11717</v>
      </c>
      <c r="C17825" s="1048" t="s">
        <v>793</v>
      </c>
      <c r="D17825" s="1051" t="s">
        <v>12190</v>
      </c>
      <c r="E17825" s="1050">
        <v>51229.838709677417</v>
      </c>
      <c r="F17825" s="125"/>
      <c r="G17825" s="125">
        <f t="shared" si="284"/>
        <v>-51229.838709677417</v>
      </c>
      <c r="H17825" s="704" t="s">
        <v>11814</v>
      </c>
    </row>
    <row r="17826" spans="1:8" ht="15" x14ac:dyDescent="0.2">
      <c r="A17826" s="733">
        <v>45271</v>
      </c>
      <c r="B17826" s="1048" t="s">
        <v>11717</v>
      </c>
      <c r="C17826" s="1048" t="s">
        <v>793</v>
      </c>
      <c r="D17826" s="1051" t="s">
        <v>12191</v>
      </c>
      <c r="E17826" s="1050">
        <v>45967.741935483864</v>
      </c>
      <c r="F17826" s="125"/>
      <c r="G17826" s="125">
        <f t="shared" si="284"/>
        <v>-45967.741935483864</v>
      </c>
      <c r="H17826" s="704" t="s">
        <v>11814</v>
      </c>
    </row>
    <row r="17827" spans="1:8" ht="15" x14ac:dyDescent="0.2">
      <c r="A17827" s="733">
        <v>45271</v>
      </c>
      <c r="B17827" s="1048" t="s">
        <v>11717</v>
      </c>
      <c r="C17827" s="1048" t="s">
        <v>793</v>
      </c>
      <c r="D17827" s="1051" t="s">
        <v>12192</v>
      </c>
      <c r="E17827" s="1050">
        <v>34129.032258064515</v>
      </c>
      <c r="F17827" s="125"/>
      <c r="G17827" s="125">
        <f t="shared" si="284"/>
        <v>-34129.032258064515</v>
      </c>
      <c r="H17827" s="704" t="s">
        <v>11814</v>
      </c>
    </row>
    <row r="17828" spans="1:8" ht="15" x14ac:dyDescent="0.2">
      <c r="A17828" s="733">
        <v>45271</v>
      </c>
      <c r="B17828" s="1048" t="s">
        <v>12059</v>
      </c>
      <c r="C17828" s="1048" t="s">
        <v>793</v>
      </c>
      <c r="D17828" s="1051" t="s">
        <v>9009</v>
      </c>
      <c r="E17828" s="1050">
        <v>5000</v>
      </c>
      <c r="F17828" s="125"/>
      <c r="G17828" s="125">
        <f t="shared" si="284"/>
        <v>-5000</v>
      </c>
      <c r="H17828" s="704" t="s">
        <v>11814</v>
      </c>
    </row>
    <row r="17829" spans="1:8" ht="23.25" customHeight="1" x14ac:dyDescent="0.2">
      <c r="A17829" s="733">
        <v>45271</v>
      </c>
      <c r="B17829" s="1048" t="s">
        <v>11717</v>
      </c>
      <c r="C17829" s="1048" t="s">
        <v>793</v>
      </c>
      <c r="D17829" s="1051" t="s">
        <v>12209</v>
      </c>
      <c r="E17829" s="1050">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13100</v>
      </c>
      <c r="D17832" s="182" t="s">
        <v>11159</v>
      </c>
      <c r="E17832" s="125">
        <v>400000</v>
      </c>
      <c r="F17832" s="125"/>
      <c r="G17832" s="125">
        <f t="shared" si="284"/>
        <v>-400000</v>
      </c>
      <c r="H17832" s="704" t="s">
        <v>11814</v>
      </c>
    </row>
    <row r="17833" spans="1:8" ht="15" customHeight="1" x14ac:dyDescent="0.2">
      <c r="A17833" s="733">
        <v>45271</v>
      </c>
      <c r="B17833" s="62" t="s">
        <v>11077</v>
      </c>
      <c r="C17833" s="62" t="s">
        <v>13100</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5" t="s">
        <v>11908</v>
      </c>
      <c r="E17847" s="671">
        <v>20000</v>
      </c>
      <c r="F17847" s="125"/>
      <c r="G17847" s="125">
        <f t="shared" si="284"/>
        <v>-20000</v>
      </c>
      <c r="H17847" s="704" t="s">
        <v>11814</v>
      </c>
    </row>
    <row r="17848" spans="1:8" ht="24" customHeight="1" x14ac:dyDescent="0.2">
      <c r="A17848" s="733">
        <v>45275</v>
      </c>
      <c r="B17848" s="62" t="s">
        <v>11602</v>
      </c>
      <c r="C17848" s="669" t="s">
        <v>10981</v>
      </c>
      <c r="D17848" s="905"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5"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5" t="s">
        <v>11956</v>
      </c>
      <c r="E17920" s="671">
        <v>3400</v>
      </c>
      <c r="F17920" s="125"/>
      <c r="G17920" s="125">
        <f t="shared" si="286"/>
        <v>-3400</v>
      </c>
      <c r="H17920" s="704" t="s">
        <v>11814</v>
      </c>
    </row>
    <row r="17921" spans="1:8" ht="15" customHeight="1" x14ac:dyDescent="0.2">
      <c r="A17921" s="733">
        <v>45280</v>
      </c>
      <c r="B17921" s="62" t="s">
        <v>10229</v>
      </c>
      <c r="C17921" s="669" t="s">
        <v>2189</v>
      </c>
      <c r="D17921" s="905" t="s">
        <v>11956</v>
      </c>
      <c r="E17921" s="671">
        <v>3400</v>
      </c>
      <c r="F17921" s="125"/>
      <c r="G17921" s="125">
        <f t="shared" si="286"/>
        <v>-3400</v>
      </c>
      <c r="H17921" s="704" t="s">
        <v>11814</v>
      </c>
    </row>
    <row r="17922" spans="1:8" ht="15" customHeight="1" x14ac:dyDescent="0.2">
      <c r="A17922" s="733">
        <v>45280</v>
      </c>
      <c r="B17922" s="62" t="s">
        <v>11874</v>
      </c>
      <c r="C17922" s="669" t="s">
        <v>2189</v>
      </c>
      <c r="D17922" s="905" t="s">
        <v>11956</v>
      </c>
      <c r="E17922" s="671">
        <v>3400</v>
      </c>
      <c r="F17922" s="125"/>
      <c r="G17922" s="125">
        <f t="shared" si="286"/>
        <v>-3400</v>
      </c>
      <c r="H17922" s="704" t="s">
        <v>11814</v>
      </c>
    </row>
    <row r="17923" spans="1:8" ht="15" customHeight="1" x14ac:dyDescent="0.2">
      <c r="A17923" s="733">
        <v>45280</v>
      </c>
      <c r="B17923" s="62" t="s">
        <v>11077</v>
      </c>
      <c r="C17923" s="669" t="s">
        <v>2189</v>
      </c>
      <c r="D17923" s="905"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3" t="s">
        <v>11988</v>
      </c>
      <c r="E17951" s="566">
        <v>40000</v>
      </c>
      <c r="F17951" s="125"/>
      <c r="G17951" s="125">
        <f t="shared" si="286"/>
        <v>-40000</v>
      </c>
      <c r="H17951" s="704" t="s">
        <v>11814</v>
      </c>
    </row>
    <row r="17952" spans="1:8" ht="15" x14ac:dyDescent="0.2">
      <c r="A17952" s="733">
        <v>45286</v>
      </c>
      <c r="B17952" s="62" t="s">
        <v>10898</v>
      </c>
      <c r="C17952" s="565" t="s">
        <v>11987</v>
      </c>
      <c r="D17952" s="873" t="s">
        <v>11988</v>
      </c>
      <c r="E17952" s="566">
        <v>15000</v>
      </c>
      <c r="F17952" s="125"/>
      <c r="G17952" s="125">
        <f t="shared" si="286"/>
        <v>-15000</v>
      </c>
      <c r="H17952" s="704" t="s">
        <v>11814</v>
      </c>
    </row>
    <row r="17953" spans="1:8" ht="15" x14ac:dyDescent="0.2">
      <c r="A17953" s="733">
        <v>45286</v>
      </c>
      <c r="B17953" s="62" t="s">
        <v>11614</v>
      </c>
      <c r="C17953" s="565" t="s">
        <v>11987</v>
      </c>
      <c r="D17953" s="873" t="s">
        <v>11988</v>
      </c>
      <c r="E17953" s="566">
        <v>2000</v>
      </c>
      <c r="F17953" s="125"/>
      <c r="G17953" s="125">
        <f t="shared" si="286"/>
        <v>-2000</v>
      </c>
      <c r="H17953" s="704" t="s">
        <v>11814</v>
      </c>
    </row>
    <row r="17954" spans="1:8" ht="15" x14ac:dyDescent="0.2">
      <c r="A17954" s="733">
        <v>45286</v>
      </c>
      <c r="B17954" s="62" t="s">
        <v>9964</v>
      </c>
      <c r="C17954" s="565" t="s">
        <v>11987</v>
      </c>
      <c r="D17954" s="873" t="s">
        <v>11988</v>
      </c>
      <c r="E17954" s="566">
        <v>17000</v>
      </c>
      <c r="F17954" s="125"/>
      <c r="G17954" s="125">
        <f t="shared" si="286"/>
        <v>-17000</v>
      </c>
      <c r="H17954" s="704" t="s">
        <v>11814</v>
      </c>
    </row>
    <row r="17955" spans="1:8" ht="15" x14ac:dyDescent="0.2">
      <c r="A17955" s="733">
        <v>45286</v>
      </c>
      <c r="B17955" s="62" t="s">
        <v>11614</v>
      </c>
      <c r="C17955" s="669" t="s">
        <v>11539</v>
      </c>
      <c r="D17955" s="905" t="s">
        <v>11989</v>
      </c>
      <c r="E17955" s="671">
        <v>25500</v>
      </c>
      <c r="F17955" s="125"/>
      <c r="G17955" s="125">
        <f t="shared" si="286"/>
        <v>-25500</v>
      </c>
      <c r="H17955" s="704" t="s">
        <v>11814</v>
      </c>
    </row>
    <row r="17956" spans="1:8" ht="15" x14ac:dyDescent="0.2">
      <c r="A17956" s="733">
        <v>45286</v>
      </c>
      <c r="B17956" s="62" t="s">
        <v>10229</v>
      </c>
      <c r="C17956" s="669" t="s">
        <v>11539</v>
      </c>
      <c r="D17956" s="905" t="s">
        <v>11989</v>
      </c>
      <c r="E17956" s="671">
        <v>14000</v>
      </c>
      <c r="F17956" s="125"/>
      <c r="G17956" s="125">
        <f t="shared" si="286"/>
        <v>-14000</v>
      </c>
      <c r="H17956" s="704" t="s">
        <v>11814</v>
      </c>
    </row>
    <row r="17957" spans="1:8" ht="15" x14ac:dyDescent="0.2">
      <c r="A17957" s="733">
        <v>45286</v>
      </c>
      <c r="B17957" s="62" t="s">
        <v>11433</v>
      </c>
      <c r="C17957" s="669" t="s">
        <v>11539</v>
      </c>
      <c r="D17957" s="905" t="s">
        <v>11989</v>
      </c>
      <c r="E17957" s="671">
        <v>11500</v>
      </c>
      <c r="F17957" s="125"/>
      <c r="G17957" s="125">
        <f t="shared" si="286"/>
        <v>-11500</v>
      </c>
      <c r="H17957" s="704" t="s">
        <v>11814</v>
      </c>
    </row>
    <row r="17958" spans="1:8" ht="15" x14ac:dyDescent="0.2">
      <c r="A17958" s="733">
        <v>45286</v>
      </c>
      <c r="B17958" s="62" t="s">
        <v>11614</v>
      </c>
      <c r="C17958" s="565" t="s">
        <v>10981</v>
      </c>
      <c r="D17958" s="873" t="s">
        <v>11990</v>
      </c>
      <c r="E17958" s="566">
        <v>36000</v>
      </c>
      <c r="F17958" s="125"/>
      <c r="G17958" s="125">
        <f t="shared" si="286"/>
        <v>-36000</v>
      </c>
      <c r="H17958" s="704" t="s">
        <v>11814</v>
      </c>
    </row>
    <row r="17959" spans="1:8" ht="15" x14ac:dyDescent="0.2">
      <c r="A17959" s="733">
        <v>45286</v>
      </c>
      <c r="B17959" s="62" t="s">
        <v>11874</v>
      </c>
      <c r="C17959" s="565" t="s">
        <v>10981</v>
      </c>
      <c r="D17959" s="873" t="s">
        <v>11990</v>
      </c>
      <c r="E17959" s="566">
        <v>36000</v>
      </c>
      <c r="F17959" s="125"/>
      <c r="G17959" s="125">
        <f t="shared" si="286"/>
        <v>-36000</v>
      </c>
      <c r="H17959" s="704" t="s">
        <v>11814</v>
      </c>
    </row>
    <row r="17960" spans="1:8" ht="15" x14ac:dyDescent="0.2">
      <c r="A17960" s="733">
        <v>45286</v>
      </c>
      <c r="B17960" s="62" t="s">
        <v>10229</v>
      </c>
      <c r="C17960" s="565" t="s">
        <v>10981</v>
      </c>
      <c r="D17960" s="873" t="s">
        <v>11990</v>
      </c>
      <c r="E17960" s="566">
        <v>36000</v>
      </c>
      <c r="F17960" s="125"/>
      <c r="G17960" s="125">
        <f t="shared" si="286"/>
        <v>-36000</v>
      </c>
      <c r="H17960" s="704" t="s">
        <v>11814</v>
      </c>
    </row>
    <row r="17961" spans="1:8" ht="15" x14ac:dyDescent="0.2">
      <c r="A17961" s="733">
        <v>45286</v>
      </c>
      <c r="B17961" s="62" t="s">
        <v>11707</v>
      </c>
      <c r="C17961" s="565" t="s">
        <v>10981</v>
      </c>
      <c r="D17961" s="873" t="s">
        <v>11990</v>
      </c>
      <c r="E17961" s="566">
        <v>36000</v>
      </c>
      <c r="F17961" s="125"/>
      <c r="G17961" s="125">
        <f t="shared" si="286"/>
        <v>-36000</v>
      </c>
      <c r="H17961" s="704" t="s">
        <v>11814</v>
      </c>
    </row>
    <row r="17962" spans="1:8" ht="15" x14ac:dyDescent="0.2">
      <c r="A17962" s="733">
        <v>45286</v>
      </c>
      <c r="B17962" s="62" t="s">
        <v>10898</v>
      </c>
      <c r="C17962" s="565" t="s">
        <v>10981</v>
      </c>
      <c r="D17962" s="873" t="s">
        <v>11990</v>
      </c>
      <c r="E17962" s="566">
        <v>36000</v>
      </c>
      <c r="F17962" s="125"/>
      <c r="G17962" s="125">
        <f t="shared" si="286"/>
        <v>-36000</v>
      </c>
      <c r="H17962" s="704" t="s">
        <v>11814</v>
      </c>
    </row>
    <row r="17963" spans="1:8" ht="15" x14ac:dyDescent="0.2">
      <c r="A17963" s="733">
        <v>45286</v>
      </c>
      <c r="B17963" s="62" t="s">
        <v>11707</v>
      </c>
      <c r="C17963" s="565" t="s">
        <v>10981</v>
      </c>
      <c r="D17963" s="873" t="s">
        <v>11990</v>
      </c>
      <c r="E17963" s="566">
        <v>38000</v>
      </c>
      <c r="F17963" s="125"/>
      <c r="G17963" s="125">
        <f t="shared" si="286"/>
        <v>-38000</v>
      </c>
      <c r="H17963" s="704" t="s">
        <v>11814</v>
      </c>
    </row>
    <row r="17964" spans="1:8" ht="15" x14ac:dyDescent="0.2">
      <c r="A17964" s="733">
        <v>45286</v>
      </c>
      <c r="B17964" s="62" t="s">
        <v>10229</v>
      </c>
      <c r="C17964" s="669" t="s">
        <v>10981</v>
      </c>
      <c r="D17964" s="905" t="s">
        <v>11991</v>
      </c>
      <c r="E17964" s="671">
        <v>14000</v>
      </c>
      <c r="F17964" s="125"/>
      <c r="G17964" s="125">
        <f t="shared" si="286"/>
        <v>-14000</v>
      </c>
      <c r="H17964" s="704" t="s">
        <v>11814</v>
      </c>
    </row>
    <row r="17965" spans="1:8" ht="15" x14ac:dyDescent="0.2">
      <c r="A17965" s="733">
        <v>45286</v>
      </c>
      <c r="B17965" s="62" t="s">
        <v>10898</v>
      </c>
      <c r="C17965" s="669" t="s">
        <v>10981</v>
      </c>
      <c r="D17965" s="905" t="s">
        <v>11991</v>
      </c>
      <c r="E17965" s="671">
        <v>14000</v>
      </c>
      <c r="F17965" s="125"/>
      <c r="G17965" s="125">
        <f t="shared" si="286"/>
        <v>-14000</v>
      </c>
      <c r="H17965" s="704" t="s">
        <v>11814</v>
      </c>
    </row>
    <row r="17966" spans="1:8" ht="15" x14ac:dyDescent="0.2">
      <c r="A17966" s="733">
        <v>45286</v>
      </c>
      <c r="B17966" s="62" t="s">
        <v>11614</v>
      </c>
      <c r="C17966" s="669" t="s">
        <v>10981</v>
      </c>
      <c r="D17966" s="905"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5" t="s">
        <v>11985</v>
      </c>
      <c r="E17970" s="671">
        <v>6000</v>
      </c>
      <c r="F17970" s="125"/>
      <c r="G17970" s="125">
        <f t="shared" si="286"/>
        <v>-6000</v>
      </c>
      <c r="H17970" s="704" t="s">
        <v>11814</v>
      </c>
    </row>
    <row r="17971" spans="1:8" ht="15" x14ac:dyDescent="0.2">
      <c r="A17971" s="733">
        <v>45286</v>
      </c>
      <c r="B17971" s="62" t="s">
        <v>11602</v>
      </c>
      <c r="C17971" s="669" t="s">
        <v>10981</v>
      </c>
      <c r="D17971" s="905" t="s">
        <v>11985</v>
      </c>
      <c r="E17971" s="671">
        <v>6000</v>
      </c>
      <c r="F17971" s="125"/>
      <c r="G17971" s="125">
        <f t="shared" si="286"/>
        <v>-6000</v>
      </c>
      <c r="H17971" s="704" t="s">
        <v>11814</v>
      </c>
    </row>
    <row r="17972" spans="1:8" ht="15" x14ac:dyDescent="0.2">
      <c r="A17972" s="733">
        <v>45286</v>
      </c>
      <c r="B17972" s="62" t="s">
        <v>10899</v>
      </c>
      <c r="C17972" s="669" t="s">
        <v>10981</v>
      </c>
      <c r="D17972" s="905" t="s">
        <v>11985</v>
      </c>
      <c r="E17972" s="671">
        <v>6000</v>
      </c>
      <c r="F17972" s="125"/>
      <c r="G17972" s="125">
        <f t="shared" si="286"/>
        <v>-6000</v>
      </c>
      <c r="H17972" s="704" t="s">
        <v>11814</v>
      </c>
    </row>
    <row r="17973" spans="1:8" ht="15" x14ac:dyDescent="0.2">
      <c r="A17973" s="733">
        <v>45286</v>
      </c>
      <c r="B17973" s="62" t="s">
        <v>11707</v>
      </c>
      <c r="C17973" s="565" t="s">
        <v>10981</v>
      </c>
      <c r="D17973" s="873" t="s">
        <v>11986</v>
      </c>
      <c r="E17973" s="566">
        <v>15000</v>
      </c>
      <c r="F17973" s="125"/>
      <c r="G17973" s="125">
        <f t="shared" si="286"/>
        <v>-15000</v>
      </c>
      <c r="H17973" s="704" t="s">
        <v>11814</v>
      </c>
    </row>
    <row r="17974" spans="1:8" ht="15" x14ac:dyDescent="0.2">
      <c r="A17974" s="733">
        <v>45286</v>
      </c>
      <c r="B17974" s="62" t="s">
        <v>11602</v>
      </c>
      <c r="C17974" s="565" t="s">
        <v>10981</v>
      </c>
      <c r="D17974" s="873" t="s">
        <v>11986</v>
      </c>
      <c r="E17974" s="566">
        <v>15000</v>
      </c>
      <c r="F17974" s="125"/>
      <c r="G17974" s="125">
        <f t="shared" si="286"/>
        <v>-15000</v>
      </c>
      <c r="H17974" s="704" t="s">
        <v>11814</v>
      </c>
    </row>
    <row r="17975" spans="1:8" ht="15" x14ac:dyDescent="0.2">
      <c r="A17975" s="733">
        <v>45286</v>
      </c>
      <c r="B17975" s="62" t="s">
        <v>10899</v>
      </c>
      <c r="C17975" s="565" t="s">
        <v>10981</v>
      </c>
      <c r="D17975" s="873"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13029</v>
      </c>
      <c r="E17990" s="551">
        <v>159545</v>
      </c>
      <c r="F17990" s="125"/>
      <c r="G17990" s="125">
        <f t="shared" si="287"/>
        <v>-159545</v>
      </c>
      <c r="H17990" s="704" t="s">
        <v>11814</v>
      </c>
    </row>
    <row r="17991" spans="1:8" ht="15" x14ac:dyDescent="0.2">
      <c r="A17991" s="733">
        <v>45287</v>
      </c>
      <c r="B17991" s="62" t="s">
        <v>6407</v>
      </c>
      <c r="C17991" s="550" t="s">
        <v>12002</v>
      </c>
      <c r="D17991" s="739" t="s">
        <v>13029</v>
      </c>
      <c r="E17991" s="551">
        <v>80843</v>
      </c>
      <c r="F17991" s="125"/>
      <c r="G17991" s="125">
        <f t="shared" si="287"/>
        <v>-80843</v>
      </c>
      <c r="H17991" s="704" t="s">
        <v>11814</v>
      </c>
    </row>
    <row r="17992" spans="1:8" ht="15" x14ac:dyDescent="0.2">
      <c r="A17992" s="733">
        <v>45287</v>
      </c>
      <c r="B17992" s="62" t="s">
        <v>6506</v>
      </c>
      <c r="C17992" s="550" t="s">
        <v>12002</v>
      </c>
      <c r="D17992" s="739" t="s">
        <v>13029</v>
      </c>
      <c r="E17992" s="551">
        <v>4245</v>
      </c>
      <c r="F17992" s="125"/>
      <c r="G17992" s="125">
        <f t="shared" si="287"/>
        <v>-4245</v>
      </c>
      <c r="H17992" s="704" t="s">
        <v>11814</v>
      </c>
    </row>
    <row r="17993" spans="1:8" ht="15" x14ac:dyDescent="0.2">
      <c r="A17993" s="733">
        <v>45287</v>
      </c>
      <c r="B17993" s="62" t="s">
        <v>10293</v>
      </c>
      <c r="C17993" s="550" t="s">
        <v>12002</v>
      </c>
      <c r="D17993" s="739" t="s">
        <v>13029</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0" t="s">
        <v>11807</v>
      </c>
      <c r="E18036" s="175"/>
      <c r="F18036" s="175">
        <v>1000000</v>
      </c>
      <c r="G18036" s="175">
        <f t="shared" si="287"/>
        <v>1000000</v>
      </c>
      <c r="H18036" s="701" t="s">
        <v>11814</v>
      </c>
    </row>
    <row r="18037" spans="1:8" ht="15" x14ac:dyDescent="0.2">
      <c r="A18037" s="729">
        <v>45267</v>
      </c>
      <c r="B18037" s="93" t="s">
        <v>10119</v>
      </c>
      <c r="C18037" s="93" t="s">
        <v>558</v>
      </c>
      <c r="D18037" s="890" t="s">
        <v>11808</v>
      </c>
      <c r="E18037" s="175"/>
      <c r="F18037" s="175">
        <v>100000</v>
      </c>
      <c r="G18037" s="175">
        <f t="shared" si="287"/>
        <v>100000</v>
      </c>
      <c r="H18037" s="701" t="s">
        <v>11814</v>
      </c>
    </row>
    <row r="18038" spans="1:8" ht="15" x14ac:dyDescent="0.2">
      <c r="A18038" s="729">
        <v>45267</v>
      </c>
      <c r="B18038" s="93" t="s">
        <v>10119</v>
      </c>
      <c r="C18038" s="93" t="s">
        <v>558</v>
      </c>
      <c r="D18038" s="890" t="s">
        <v>11925</v>
      </c>
      <c r="E18038" s="175"/>
      <c r="F18038" s="175">
        <v>-100000</v>
      </c>
      <c r="G18038" s="175">
        <f t="shared" si="287"/>
        <v>-100000</v>
      </c>
      <c r="H18038" s="701" t="s">
        <v>11814</v>
      </c>
    </row>
    <row r="18039" spans="1:8" ht="24" x14ac:dyDescent="0.2">
      <c r="A18039" s="729">
        <v>45267</v>
      </c>
      <c r="B18039" s="93" t="s">
        <v>9983</v>
      </c>
      <c r="C18039" s="93" t="s">
        <v>558</v>
      </c>
      <c r="D18039" s="800" t="s">
        <v>11809</v>
      </c>
      <c r="E18039" s="175"/>
      <c r="F18039" s="175">
        <v>520000</v>
      </c>
      <c r="G18039" s="175">
        <f t="shared" si="287"/>
        <v>520000</v>
      </c>
      <c r="H18039" s="701" t="s">
        <v>11814</v>
      </c>
    </row>
    <row r="18040" spans="1:8" ht="15" x14ac:dyDescent="0.2">
      <c r="A18040" s="729">
        <v>45272</v>
      </c>
      <c r="B18040" s="93" t="s">
        <v>9658</v>
      </c>
      <c r="C18040" s="93" t="s">
        <v>558</v>
      </c>
      <c r="D18040" s="800" t="s">
        <v>11854</v>
      </c>
      <c r="E18040" s="175"/>
      <c r="F18040" s="175">
        <v>3221233</v>
      </c>
      <c r="G18040" s="175">
        <f t="shared" si="287"/>
        <v>3221233</v>
      </c>
      <c r="H18040" s="701" t="s">
        <v>11814</v>
      </c>
    </row>
    <row r="18041" spans="1:8" ht="15" x14ac:dyDescent="0.2">
      <c r="A18041" s="729">
        <v>45272</v>
      </c>
      <c r="B18041" s="93" t="s">
        <v>11596</v>
      </c>
      <c r="C18041" s="93" t="s">
        <v>558</v>
      </c>
      <c r="D18041" s="800" t="s">
        <v>11854</v>
      </c>
      <c r="E18041" s="175"/>
      <c r="F18041" s="175">
        <v>1000000</v>
      </c>
      <c r="G18041" s="175">
        <f t="shared" si="287"/>
        <v>1000000</v>
      </c>
      <c r="H18041" s="701" t="s">
        <v>11814</v>
      </c>
    </row>
    <row r="18042" spans="1:8" ht="15" x14ac:dyDescent="0.2">
      <c r="A18042" s="729">
        <v>45272</v>
      </c>
      <c r="B18042" s="93" t="s">
        <v>9658</v>
      </c>
      <c r="C18042" s="93" t="s">
        <v>558</v>
      </c>
      <c r="D18042" s="896" t="s">
        <v>12017</v>
      </c>
      <c r="E18042" s="642">
        <v>42212</v>
      </c>
      <c r="F18042" s="642"/>
      <c r="G18042" s="175">
        <f t="shared" si="287"/>
        <v>-42212</v>
      </c>
      <c r="H18042" s="701" t="s">
        <v>11814</v>
      </c>
    </row>
    <row r="18043" spans="1:8" ht="15" x14ac:dyDescent="0.2">
      <c r="A18043" s="729">
        <v>45272</v>
      </c>
      <c r="B18043" s="93" t="s">
        <v>3945</v>
      </c>
      <c r="C18043" s="93" t="s">
        <v>558</v>
      </c>
      <c r="D18043" s="890" t="s">
        <v>11868</v>
      </c>
      <c r="E18043" s="175"/>
      <c r="F18043" s="175">
        <v>359992</v>
      </c>
      <c r="G18043" s="175">
        <f t="shared" si="287"/>
        <v>359992</v>
      </c>
      <c r="H18043" s="701" t="s">
        <v>11814</v>
      </c>
    </row>
    <row r="18044" spans="1:8" ht="15" x14ac:dyDescent="0.2">
      <c r="A18044" s="729">
        <v>45273</v>
      </c>
      <c r="B18044" s="93" t="s">
        <v>10229</v>
      </c>
      <c r="C18044" s="93" t="s">
        <v>558</v>
      </c>
      <c r="D18044" s="890" t="s">
        <v>11869</v>
      </c>
      <c r="E18044" s="175"/>
      <c r="F18044" s="175">
        <v>1500000</v>
      </c>
      <c r="G18044" s="175">
        <f t="shared" si="287"/>
        <v>1500000</v>
      </c>
      <c r="H18044" s="701" t="s">
        <v>11814</v>
      </c>
    </row>
    <row r="18045" spans="1:8" ht="15" x14ac:dyDescent="0.2">
      <c r="A18045" s="729">
        <v>45275</v>
      </c>
      <c r="B18045" s="93" t="s">
        <v>10229</v>
      </c>
      <c r="C18045" s="93" t="s">
        <v>558</v>
      </c>
      <c r="D18045" s="890" t="s">
        <v>11885</v>
      </c>
      <c r="E18045" s="175"/>
      <c r="F18045" s="175">
        <v>1000000</v>
      </c>
      <c r="G18045" s="175">
        <f t="shared" si="287"/>
        <v>1000000</v>
      </c>
      <c r="H18045" s="701" t="s">
        <v>11814</v>
      </c>
    </row>
    <row r="18046" spans="1:8" ht="24" x14ac:dyDescent="0.2">
      <c r="A18046" s="729">
        <v>45275</v>
      </c>
      <c r="B18046" s="93" t="s">
        <v>10229</v>
      </c>
      <c r="C18046" s="93" t="s">
        <v>558</v>
      </c>
      <c r="D18046" s="800" t="s">
        <v>11886</v>
      </c>
      <c r="E18046" s="175"/>
      <c r="F18046" s="175">
        <v>1000000</v>
      </c>
      <c r="G18046" s="175">
        <f t="shared" si="287"/>
        <v>1000000</v>
      </c>
      <c r="H18046" s="701" t="s">
        <v>11814</v>
      </c>
    </row>
    <row r="18047" spans="1:8" ht="15" x14ac:dyDescent="0.2">
      <c r="A18047" s="729">
        <v>45275</v>
      </c>
      <c r="B18047" s="93" t="s">
        <v>10229</v>
      </c>
      <c r="C18047" s="93" t="s">
        <v>558</v>
      </c>
      <c r="D18047" s="890"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0" t="s">
        <v>11884</v>
      </c>
      <c r="E18048" s="175"/>
      <c r="F18048" s="175">
        <v>1000000</v>
      </c>
      <c r="G18048" s="175">
        <f t="shared" si="288"/>
        <v>1000000</v>
      </c>
      <c r="H18048" s="701" t="s">
        <v>11814</v>
      </c>
    </row>
    <row r="18049" spans="1:10" ht="15" x14ac:dyDescent="0.2">
      <c r="A18049" s="729">
        <v>45275</v>
      </c>
      <c r="B18049" s="93" t="s">
        <v>10229</v>
      </c>
      <c r="C18049" s="93" t="s">
        <v>558</v>
      </c>
      <c r="D18049" s="890" t="s">
        <v>11888</v>
      </c>
      <c r="E18049" s="175"/>
      <c r="F18049" s="175">
        <v>1500000</v>
      </c>
      <c r="G18049" s="175">
        <f t="shared" si="288"/>
        <v>1500000</v>
      </c>
      <c r="H18049" s="701" t="s">
        <v>11814</v>
      </c>
    </row>
    <row r="18050" spans="1:10" ht="15" x14ac:dyDescent="0.2">
      <c r="A18050" s="729">
        <v>45276</v>
      </c>
      <c r="B18050" s="93" t="s">
        <v>10229</v>
      </c>
      <c r="C18050" s="93" t="s">
        <v>558</v>
      </c>
      <c r="D18050" s="890" t="s">
        <v>11976</v>
      </c>
      <c r="E18050" s="175"/>
      <c r="F18050" s="175">
        <v>1000000</v>
      </c>
      <c r="G18050" s="175">
        <f t="shared" si="288"/>
        <v>1000000</v>
      </c>
      <c r="H18050" s="701" t="s">
        <v>11814</v>
      </c>
    </row>
    <row r="18051" spans="1:10" ht="15" x14ac:dyDescent="0.2">
      <c r="A18051" s="729">
        <v>45276</v>
      </c>
      <c r="B18051" s="93" t="s">
        <v>10229</v>
      </c>
      <c r="C18051" s="93" t="s">
        <v>558</v>
      </c>
      <c r="D18051" s="890" t="s">
        <v>11978</v>
      </c>
      <c r="E18051" s="175"/>
      <c r="F18051" s="175">
        <v>1000000</v>
      </c>
      <c r="G18051" s="175">
        <f t="shared" si="288"/>
        <v>1000000</v>
      </c>
      <c r="H18051" s="701" t="s">
        <v>11814</v>
      </c>
    </row>
    <row r="18052" spans="1:10" ht="15" x14ac:dyDescent="0.2">
      <c r="A18052" s="729">
        <v>45276</v>
      </c>
      <c r="B18052" s="93" t="s">
        <v>10229</v>
      </c>
      <c r="C18052" s="93" t="s">
        <v>558</v>
      </c>
      <c r="D18052" s="890" t="s">
        <v>12069</v>
      </c>
      <c r="E18052" s="175"/>
      <c r="F18052" s="175">
        <v>1000000</v>
      </c>
      <c r="G18052" s="175">
        <f t="shared" si="288"/>
        <v>1000000</v>
      </c>
      <c r="H18052" s="701" t="s">
        <v>11814</v>
      </c>
    </row>
    <row r="18053" spans="1:10" ht="24" x14ac:dyDescent="0.2">
      <c r="A18053" s="729">
        <v>45276</v>
      </c>
      <c r="B18053" s="93" t="s">
        <v>10229</v>
      </c>
      <c r="C18053" s="93" t="s">
        <v>558</v>
      </c>
      <c r="D18053" s="800" t="s">
        <v>11960</v>
      </c>
      <c r="E18053" s="175"/>
      <c r="F18053" s="175">
        <v>1500000</v>
      </c>
      <c r="G18053" s="175">
        <f t="shared" si="288"/>
        <v>1500000</v>
      </c>
      <c r="H18053" s="701" t="s">
        <v>11814</v>
      </c>
    </row>
    <row r="18054" spans="1:10" ht="15" x14ac:dyDescent="0.2">
      <c r="A18054" s="729">
        <v>45276</v>
      </c>
      <c r="B18054" s="93" t="s">
        <v>10229</v>
      </c>
      <c r="C18054" s="93" t="s">
        <v>558</v>
      </c>
      <c r="D18054" s="890" t="s">
        <v>11977</v>
      </c>
      <c r="E18054" s="175"/>
      <c r="F18054" s="175">
        <v>1500000</v>
      </c>
      <c r="G18054" s="175">
        <f t="shared" si="288"/>
        <v>1500000</v>
      </c>
      <c r="H18054" s="701" t="s">
        <v>11814</v>
      </c>
    </row>
    <row r="18055" spans="1:10" ht="15" x14ac:dyDescent="0.2">
      <c r="A18055" s="729">
        <v>45276</v>
      </c>
      <c r="B18055" s="93" t="s">
        <v>10229</v>
      </c>
      <c r="C18055" s="93" t="s">
        <v>558</v>
      </c>
      <c r="D18055" s="890" t="s">
        <v>12106</v>
      </c>
      <c r="E18055" s="175"/>
      <c r="F18055" s="175">
        <v>1417880</v>
      </c>
      <c r="G18055" s="175">
        <f t="shared" si="288"/>
        <v>1417880</v>
      </c>
      <c r="H18055" s="701" t="s">
        <v>11814</v>
      </c>
    </row>
    <row r="18056" spans="1:10" ht="15" x14ac:dyDescent="0.2">
      <c r="A18056" s="729">
        <v>45276</v>
      </c>
      <c r="B18056" s="93" t="s">
        <v>10229</v>
      </c>
      <c r="C18056" s="93" t="s">
        <v>558</v>
      </c>
      <c r="D18056" s="890" t="s">
        <v>11927</v>
      </c>
      <c r="E18056" s="175"/>
      <c r="F18056" s="175">
        <v>2200</v>
      </c>
      <c r="G18056" s="175">
        <f t="shared" si="288"/>
        <v>2200</v>
      </c>
      <c r="H18056" s="701" t="s">
        <v>11814</v>
      </c>
    </row>
    <row r="18057" spans="1:10" ht="24" x14ac:dyDescent="0.2">
      <c r="A18057" s="729">
        <v>45280</v>
      </c>
      <c r="B18057" s="93" t="s">
        <v>9658</v>
      </c>
      <c r="C18057" s="93" t="s">
        <v>558</v>
      </c>
      <c r="D18057" s="800" t="s">
        <v>11949</v>
      </c>
      <c r="E18057" s="175"/>
      <c r="F18057" s="175">
        <v>5000000</v>
      </c>
      <c r="G18057" s="175">
        <f t="shared" si="288"/>
        <v>5000000</v>
      </c>
      <c r="H18057" s="701" t="s">
        <v>11814</v>
      </c>
    </row>
    <row r="18058" spans="1:10" ht="24" x14ac:dyDescent="0.2">
      <c r="A18058" s="729">
        <v>45280</v>
      </c>
      <c r="B18058" s="93" t="s">
        <v>9658</v>
      </c>
      <c r="C18058" s="93" t="s">
        <v>558</v>
      </c>
      <c r="D18058" s="800" t="s">
        <v>12325</v>
      </c>
      <c r="E18058" s="175"/>
      <c r="F18058" s="175">
        <v>-650000</v>
      </c>
      <c r="G18058" s="175">
        <f t="shared" si="288"/>
        <v>-650000</v>
      </c>
      <c r="H18058" s="701" t="s">
        <v>11814</v>
      </c>
    </row>
    <row r="18059" spans="1:10" ht="24" x14ac:dyDescent="0.2">
      <c r="A18059" s="729">
        <v>45280</v>
      </c>
      <c r="B18059" s="93" t="s">
        <v>9658</v>
      </c>
      <c r="C18059" s="93" t="s">
        <v>558</v>
      </c>
      <c r="D18059" s="800" t="s">
        <v>12325</v>
      </c>
      <c r="E18059" s="175"/>
      <c r="F18059" s="175">
        <v>-750000</v>
      </c>
      <c r="G18059" s="175">
        <f t="shared" si="288"/>
        <v>-750000</v>
      </c>
      <c r="H18059" s="701" t="s">
        <v>11814</v>
      </c>
    </row>
    <row r="18060" spans="1:10" ht="24" x14ac:dyDescent="0.2">
      <c r="A18060" s="729">
        <v>45280</v>
      </c>
      <c r="B18060" s="93" t="s">
        <v>9658</v>
      </c>
      <c r="C18060" s="93" t="s">
        <v>558</v>
      </c>
      <c r="D18060" s="800" t="s">
        <v>12325</v>
      </c>
      <c r="E18060" s="175"/>
      <c r="F18060" s="175">
        <v>-850000</v>
      </c>
      <c r="G18060" s="175">
        <f t="shared" si="288"/>
        <v>-850000</v>
      </c>
      <c r="H18060" s="701" t="s">
        <v>11814</v>
      </c>
      <c r="J18060" s="39"/>
    </row>
    <row r="18061" spans="1:10" ht="15" x14ac:dyDescent="0.2">
      <c r="A18061" s="729">
        <v>45280</v>
      </c>
      <c r="B18061" s="93" t="s">
        <v>9658</v>
      </c>
      <c r="C18061" s="93" t="s">
        <v>558</v>
      </c>
      <c r="D18061" s="800" t="s">
        <v>12326</v>
      </c>
      <c r="E18061" s="175"/>
      <c r="F18061" s="175">
        <v>-950000</v>
      </c>
      <c r="G18061" s="175">
        <f t="shared" si="288"/>
        <v>-950000</v>
      </c>
      <c r="H18061" s="701" t="s">
        <v>11814</v>
      </c>
      <c r="J18061" s="39"/>
    </row>
    <row r="18062" spans="1:10" ht="15" x14ac:dyDescent="0.2">
      <c r="A18062" s="729">
        <v>45280</v>
      </c>
      <c r="B18062" s="93" t="s">
        <v>9658</v>
      </c>
      <c r="C18062" s="93" t="s">
        <v>558</v>
      </c>
      <c r="D18062" s="896" t="s">
        <v>12017</v>
      </c>
      <c r="E18062" s="642">
        <v>15850</v>
      </c>
      <c r="F18062" s="175"/>
      <c r="G18062" s="175">
        <f t="shared" si="288"/>
        <v>-15850</v>
      </c>
      <c r="H18062" s="701" t="s">
        <v>11814</v>
      </c>
    </row>
    <row r="18063" spans="1:10" ht="15" x14ac:dyDescent="0.2">
      <c r="A18063" s="729">
        <v>45283</v>
      </c>
      <c r="B18063" s="93" t="s">
        <v>10229</v>
      </c>
      <c r="C18063" s="93" t="s">
        <v>558</v>
      </c>
      <c r="D18063" s="890" t="s">
        <v>12330</v>
      </c>
      <c r="E18063" s="175"/>
      <c r="F18063" s="175">
        <v>550000</v>
      </c>
      <c r="G18063" s="175">
        <f t="shared" si="288"/>
        <v>550000</v>
      </c>
      <c r="H18063" s="701" t="s">
        <v>11814</v>
      </c>
    </row>
    <row r="18064" spans="1:10" ht="15" x14ac:dyDescent="0.2">
      <c r="A18064" s="729">
        <v>45283</v>
      </c>
      <c r="B18064" s="93" t="s">
        <v>10229</v>
      </c>
      <c r="C18064" s="93" t="s">
        <v>558</v>
      </c>
      <c r="D18064" s="890" t="s">
        <v>12330</v>
      </c>
      <c r="E18064" s="175"/>
      <c r="F18064" s="175">
        <v>600000</v>
      </c>
      <c r="G18064" s="175">
        <f t="shared" si="288"/>
        <v>600000</v>
      </c>
      <c r="H18064" s="701" t="s">
        <v>11814</v>
      </c>
    </row>
    <row r="18065" spans="1:10" ht="24" x14ac:dyDescent="0.2">
      <c r="A18065" s="729">
        <v>45283</v>
      </c>
      <c r="B18065" s="93" t="s">
        <v>10229</v>
      </c>
      <c r="C18065" s="93" t="s">
        <v>558</v>
      </c>
      <c r="D18065" s="800" t="s">
        <v>12331</v>
      </c>
      <c r="E18065" s="175"/>
      <c r="F18065" s="175">
        <v>650000</v>
      </c>
      <c r="G18065" s="175">
        <f t="shared" si="288"/>
        <v>650000</v>
      </c>
      <c r="H18065" s="701" t="s">
        <v>11814</v>
      </c>
    </row>
    <row r="18066" spans="1:10" ht="15" x14ac:dyDescent="0.2">
      <c r="A18066" s="729">
        <v>45283</v>
      </c>
      <c r="B18066" s="93" t="s">
        <v>10229</v>
      </c>
      <c r="C18066" s="93" t="s">
        <v>558</v>
      </c>
      <c r="D18066" s="890" t="s">
        <v>12329</v>
      </c>
      <c r="E18066" s="175"/>
      <c r="F18066" s="175">
        <v>700000</v>
      </c>
      <c r="G18066" s="175">
        <f t="shared" si="288"/>
        <v>700000</v>
      </c>
      <c r="H18066" s="701" t="s">
        <v>11814</v>
      </c>
    </row>
    <row r="18067" spans="1:10" ht="24" x14ac:dyDescent="0.2">
      <c r="A18067" s="729">
        <v>45283</v>
      </c>
      <c r="B18067" s="93" t="s">
        <v>10229</v>
      </c>
      <c r="C18067" s="93" t="s">
        <v>558</v>
      </c>
      <c r="D18067" s="800" t="s">
        <v>12331</v>
      </c>
      <c r="E18067" s="175"/>
      <c r="F18067" s="175">
        <v>750000</v>
      </c>
      <c r="G18067" s="175">
        <f t="shared" si="288"/>
        <v>750000</v>
      </c>
      <c r="H18067" s="701" t="s">
        <v>11814</v>
      </c>
    </row>
    <row r="18068" spans="1:10" ht="24" x14ac:dyDescent="0.2">
      <c r="A18068" s="729">
        <v>45283</v>
      </c>
      <c r="B18068" s="93" t="s">
        <v>10229</v>
      </c>
      <c r="C18068" s="93" t="s">
        <v>558</v>
      </c>
      <c r="D18068" s="800" t="s">
        <v>12331</v>
      </c>
      <c r="E18068" s="175"/>
      <c r="F18068" s="175">
        <v>850000</v>
      </c>
      <c r="G18068" s="175">
        <f t="shared" si="288"/>
        <v>850000</v>
      </c>
      <c r="H18068" s="701" t="s">
        <v>11814</v>
      </c>
    </row>
    <row r="18069" spans="1:10" ht="15" x14ac:dyDescent="0.2">
      <c r="A18069" s="729">
        <v>45283</v>
      </c>
      <c r="B18069" s="93" t="s">
        <v>10229</v>
      </c>
      <c r="C18069" s="93" t="s">
        <v>558</v>
      </c>
      <c r="D18069" s="890" t="s">
        <v>12106</v>
      </c>
      <c r="E18069" s="175"/>
      <c r="F18069" s="175">
        <v>900000</v>
      </c>
      <c r="G18069" s="175">
        <f t="shared" si="288"/>
        <v>900000</v>
      </c>
      <c r="H18069" s="701" t="s">
        <v>11814</v>
      </c>
    </row>
    <row r="18070" spans="1:10" ht="15" x14ac:dyDescent="0.2">
      <c r="A18070" s="729">
        <v>45283</v>
      </c>
      <c r="B18070" s="93" t="s">
        <v>10898</v>
      </c>
      <c r="C18070" s="93" t="s">
        <v>558</v>
      </c>
      <c r="D18070" s="890" t="s">
        <v>11962</v>
      </c>
      <c r="E18070" s="175"/>
      <c r="F18070" s="175">
        <v>189553</v>
      </c>
      <c r="G18070" s="175">
        <f t="shared" si="288"/>
        <v>189553</v>
      </c>
      <c r="H18070" s="701" t="s">
        <v>11814</v>
      </c>
    </row>
    <row r="18071" spans="1:10" ht="15" x14ac:dyDescent="0.2">
      <c r="A18071" s="729">
        <v>45283</v>
      </c>
      <c r="B18071" s="93" t="s">
        <v>10898</v>
      </c>
      <c r="C18071" s="93" t="s">
        <v>558</v>
      </c>
      <c r="D18071" s="890" t="s">
        <v>11962</v>
      </c>
      <c r="E18071" s="175"/>
      <c r="F18071" s="175">
        <v>472527</v>
      </c>
      <c r="G18071" s="175">
        <f t="shared" si="288"/>
        <v>472527</v>
      </c>
      <c r="H18071" s="701" t="s">
        <v>11814</v>
      </c>
    </row>
    <row r="18072" spans="1:10" ht="15" x14ac:dyDescent="0.2">
      <c r="A18072" s="729">
        <v>45286</v>
      </c>
      <c r="B18072" s="93" t="s">
        <v>3944</v>
      </c>
      <c r="C18072" s="93" t="s">
        <v>558</v>
      </c>
      <c r="D18072" s="890" t="s">
        <v>11975</v>
      </c>
      <c r="E18072" s="175"/>
      <c r="F18072" s="175">
        <v>333522</v>
      </c>
      <c r="G18072" s="175">
        <f t="shared" si="288"/>
        <v>333522</v>
      </c>
      <c r="H18072" s="701" t="s">
        <v>11814</v>
      </c>
    </row>
    <row r="18073" spans="1:10" ht="15" x14ac:dyDescent="0.2">
      <c r="A18073" s="729">
        <v>45286</v>
      </c>
      <c r="B18073" s="93" t="s">
        <v>10229</v>
      </c>
      <c r="C18073" s="93" t="s">
        <v>558</v>
      </c>
      <c r="D18073" s="890" t="s">
        <v>12025</v>
      </c>
      <c r="E18073" s="175"/>
      <c r="F18073" s="175">
        <v>1075700</v>
      </c>
      <c r="G18073" s="175">
        <f t="shared" si="288"/>
        <v>1075700</v>
      </c>
      <c r="H18073" s="701" t="s">
        <v>11814</v>
      </c>
    </row>
    <row r="18074" spans="1:10" ht="15" x14ac:dyDescent="0.2">
      <c r="A18074" s="729">
        <v>45287</v>
      </c>
      <c r="B18074" s="93" t="s">
        <v>8556</v>
      </c>
      <c r="C18074" s="93" t="s">
        <v>558</v>
      </c>
      <c r="D18074" s="890" t="s">
        <v>12023</v>
      </c>
      <c r="E18074" s="175"/>
      <c r="F18074" s="175">
        <v>561910</v>
      </c>
      <c r="G18074" s="175">
        <f t="shared" si="288"/>
        <v>561910</v>
      </c>
      <c r="H18074" s="701" t="s">
        <v>11814</v>
      </c>
    </row>
    <row r="18075" spans="1:10" ht="15" x14ac:dyDescent="0.2">
      <c r="A18075" s="729">
        <v>45287</v>
      </c>
      <c r="B18075" s="93" t="s">
        <v>11604</v>
      </c>
      <c r="C18075" s="93" t="s">
        <v>558</v>
      </c>
      <c r="D18075" s="890" t="s">
        <v>12070</v>
      </c>
      <c r="E18075" s="175"/>
      <c r="F18075" s="175">
        <v>112665</v>
      </c>
      <c r="G18075" s="175">
        <f t="shared" si="288"/>
        <v>112665</v>
      </c>
      <c r="H18075" s="701" t="s">
        <v>11814</v>
      </c>
      <c r="J18075" s="39"/>
    </row>
    <row r="18076" spans="1:10" ht="48" x14ac:dyDescent="0.2">
      <c r="A18076" s="729">
        <v>45288</v>
      </c>
      <c r="B18076" s="93" t="s">
        <v>10898</v>
      </c>
      <c r="C18076" s="93" t="s">
        <v>558</v>
      </c>
      <c r="D18076" s="800" t="s">
        <v>12022</v>
      </c>
      <c r="E18076" s="175"/>
      <c r="F18076" s="175">
        <v>4416116</v>
      </c>
      <c r="G18076" s="175">
        <f t="shared" si="288"/>
        <v>4416116</v>
      </c>
      <c r="H18076" s="701" t="s">
        <v>11814</v>
      </c>
    </row>
    <row r="18077" spans="1:10" ht="48" x14ac:dyDescent="0.2">
      <c r="A18077" s="729">
        <v>45288</v>
      </c>
      <c r="B18077" s="93" t="s">
        <v>14</v>
      </c>
      <c r="C18077" s="93" t="s">
        <v>558</v>
      </c>
      <c r="D18077" s="800" t="s">
        <v>12021</v>
      </c>
      <c r="E18077" s="175"/>
      <c r="F18077" s="175">
        <v>132000</v>
      </c>
      <c r="G18077" s="175">
        <f t="shared" si="288"/>
        <v>132000</v>
      </c>
      <c r="H18077" s="701" t="s">
        <v>11814</v>
      </c>
    </row>
    <row r="18078" spans="1:10" ht="15" x14ac:dyDescent="0.2">
      <c r="A18078" s="729">
        <v>45288</v>
      </c>
      <c r="B18078" s="93" t="s">
        <v>14</v>
      </c>
      <c r="C18078" s="93" t="s">
        <v>558</v>
      </c>
      <c r="D18078" s="896" t="s">
        <v>12017</v>
      </c>
      <c r="E18078" s="642">
        <v>45000</v>
      </c>
      <c r="F18078" s="175"/>
      <c r="G18078" s="175">
        <f t="shared" si="288"/>
        <v>-45000</v>
      </c>
      <c r="H18078" s="701" t="s">
        <v>11814</v>
      </c>
    </row>
    <row r="18079" spans="1:10" ht="15" x14ac:dyDescent="0.2">
      <c r="A18079" s="729">
        <v>45289</v>
      </c>
      <c r="B18079" s="93" t="s">
        <v>12059</v>
      </c>
      <c r="C18079" s="93" t="s">
        <v>558</v>
      </c>
      <c r="D18079" s="800"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t="s">
        <v>8873</v>
      </c>
      <c r="C18085" s="62" t="s">
        <v>1062</v>
      </c>
      <c r="D18085" s="182" t="s">
        <v>12055</v>
      </c>
      <c r="E18085" s="125">
        <v>16000</v>
      </c>
      <c r="F18085" s="125"/>
      <c r="G18085" s="125">
        <f t="shared" si="288"/>
        <v>-16000</v>
      </c>
      <c r="H18085" s="704" t="s">
        <v>12024</v>
      </c>
    </row>
    <row r="18086" spans="1:8" ht="15" x14ac:dyDescent="0.2">
      <c r="A18086" s="733">
        <v>45292</v>
      </c>
      <c r="B18086" s="62" t="s">
        <v>11081</v>
      </c>
      <c r="C18086" s="75" t="s">
        <v>8230</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5" t="s">
        <v>12058</v>
      </c>
      <c r="E18090" s="671">
        <v>44500</v>
      </c>
      <c r="F18090" s="125"/>
      <c r="G18090" s="125">
        <f t="shared" si="288"/>
        <v>-44500</v>
      </c>
      <c r="H18090" s="704" t="s">
        <v>12024</v>
      </c>
    </row>
    <row r="18091" spans="1:8" ht="15" x14ac:dyDescent="0.2">
      <c r="A18091" s="733">
        <v>45293</v>
      </c>
      <c r="B18091" s="62" t="s">
        <v>10898</v>
      </c>
      <c r="C18091" s="669" t="s">
        <v>10981</v>
      </c>
      <c r="D18091" s="905" t="s">
        <v>12058</v>
      </c>
      <c r="E18091" s="671">
        <v>280400</v>
      </c>
      <c r="F18091" s="125"/>
      <c r="G18091" s="125">
        <f t="shared" si="288"/>
        <v>-280400</v>
      </c>
      <c r="H18091" s="704" t="s">
        <v>12024</v>
      </c>
    </row>
    <row r="18092" spans="1:8" ht="15" customHeight="1" x14ac:dyDescent="0.2">
      <c r="A18092" s="733">
        <v>45293</v>
      </c>
      <c r="B18092" s="62" t="s">
        <v>11433</v>
      </c>
      <c r="C18092" s="669" t="s">
        <v>10981</v>
      </c>
      <c r="D18092" s="905" t="s">
        <v>12058</v>
      </c>
      <c r="E18092" s="671">
        <v>3000</v>
      </c>
      <c r="F18092" s="125"/>
      <c r="G18092" s="125">
        <f t="shared" si="288"/>
        <v>-3000</v>
      </c>
      <c r="H18092" s="704" t="s">
        <v>12024</v>
      </c>
    </row>
    <row r="18093" spans="1:8" ht="15" customHeight="1" x14ac:dyDescent="0.2">
      <c r="A18093" s="733">
        <v>45293</v>
      </c>
      <c r="B18093" s="62" t="s">
        <v>10229</v>
      </c>
      <c r="C18093" s="669" t="s">
        <v>10981</v>
      </c>
      <c r="D18093" s="905" t="s">
        <v>12058</v>
      </c>
      <c r="E18093" s="671">
        <v>25000</v>
      </c>
      <c r="F18093" s="125"/>
      <c r="G18093" s="125">
        <f t="shared" si="288"/>
        <v>-25000</v>
      </c>
      <c r="H18093" s="704" t="s">
        <v>12024</v>
      </c>
    </row>
    <row r="18094" spans="1:8" ht="15" customHeight="1" x14ac:dyDescent="0.2">
      <c r="A18094" s="733">
        <v>45293</v>
      </c>
      <c r="B18094" s="62" t="s">
        <v>9983</v>
      </c>
      <c r="C18094" s="669" t="s">
        <v>10981</v>
      </c>
      <c r="D18094" s="905"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5" t="s">
        <v>12064</v>
      </c>
      <c r="E18101" s="671">
        <v>38000</v>
      </c>
      <c r="F18101" s="125"/>
      <c r="G18101" s="125">
        <f t="shared" si="288"/>
        <v>-38000</v>
      </c>
      <c r="H18101" s="704" t="s">
        <v>12024</v>
      </c>
    </row>
    <row r="18102" spans="1:8" ht="17.25" customHeight="1" x14ac:dyDescent="0.2">
      <c r="A18102" s="733">
        <v>45293</v>
      </c>
      <c r="B18102" s="62" t="s">
        <v>11077</v>
      </c>
      <c r="C18102" s="669" t="s">
        <v>10981</v>
      </c>
      <c r="D18102" s="905"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5" t="s">
        <v>12079</v>
      </c>
      <c r="E18113" s="671">
        <v>60000</v>
      </c>
      <c r="F18113" s="125"/>
      <c r="G18113" s="125">
        <f t="shared" si="289"/>
        <v>-60000</v>
      </c>
      <c r="H18113" s="704" t="s">
        <v>12024</v>
      </c>
    </row>
    <row r="18114" spans="1:8" ht="15" customHeight="1" x14ac:dyDescent="0.2">
      <c r="A18114" s="733">
        <v>45294</v>
      </c>
      <c r="B18114" s="62" t="s">
        <v>10376</v>
      </c>
      <c r="C18114" s="669" t="s">
        <v>5680</v>
      </c>
      <c r="D18114" s="905"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5" t="s">
        <v>12112</v>
      </c>
      <c r="E18119" s="671">
        <v>250000</v>
      </c>
      <c r="F18119" s="125"/>
      <c r="G18119" s="125">
        <f t="shared" si="289"/>
        <v>-250000</v>
      </c>
      <c r="H18119" s="704" t="s">
        <v>12024</v>
      </c>
    </row>
    <row r="18120" spans="1:8" ht="15" customHeight="1" x14ac:dyDescent="0.2">
      <c r="A18120" s="733">
        <v>45295</v>
      </c>
      <c r="B18120" s="62" t="s">
        <v>11433</v>
      </c>
      <c r="C18120" s="669" t="s">
        <v>8391</v>
      </c>
      <c r="D18120" s="905" t="s">
        <v>12112</v>
      </c>
      <c r="E18120" s="671">
        <v>250000</v>
      </c>
      <c r="F18120" s="125"/>
      <c r="G18120" s="125">
        <f t="shared" si="289"/>
        <v>-250000</v>
      </c>
      <c r="H18120" s="704" t="s">
        <v>12024</v>
      </c>
    </row>
    <row r="18121" spans="1:8" ht="15" customHeight="1" x14ac:dyDescent="0.2">
      <c r="A18121" s="733">
        <v>45295</v>
      </c>
      <c r="B18121" s="62" t="s">
        <v>11596</v>
      </c>
      <c r="C18121" s="669" t="s">
        <v>8391</v>
      </c>
      <c r="D18121" s="905"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12596</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12596</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3" t="s">
        <v>12286</v>
      </c>
      <c r="E18161" s="566">
        <v>25780</v>
      </c>
      <c r="F18161" s="125"/>
      <c r="G18161" s="125">
        <f t="shared" si="289"/>
        <v>-25780</v>
      </c>
      <c r="H18161" s="704" t="s">
        <v>12024</v>
      </c>
    </row>
    <row r="18162" spans="1:8" ht="15" x14ac:dyDescent="0.2">
      <c r="A18162" s="733">
        <v>45300</v>
      </c>
      <c r="B18162" s="62" t="s">
        <v>10229</v>
      </c>
      <c r="C18162" s="565" t="s">
        <v>8391</v>
      </c>
      <c r="D18162" s="873" t="s">
        <v>12286</v>
      </c>
      <c r="E18162" s="566">
        <v>10470</v>
      </c>
      <c r="F18162" s="125"/>
      <c r="G18162" s="125">
        <f t="shared" si="289"/>
        <v>-10470</v>
      </c>
      <c r="H18162" s="704" t="s">
        <v>12024</v>
      </c>
    </row>
    <row r="18163" spans="1:8" ht="15" x14ac:dyDescent="0.2">
      <c r="A18163" s="733">
        <v>45300</v>
      </c>
      <c r="B18163" s="62" t="s">
        <v>10573</v>
      </c>
      <c r="C18163" s="565" t="s">
        <v>8391</v>
      </c>
      <c r="D18163" s="873" t="s">
        <v>12286</v>
      </c>
      <c r="E18163" s="566">
        <v>1347</v>
      </c>
      <c r="F18163" s="125"/>
      <c r="G18163" s="125">
        <f t="shared" si="289"/>
        <v>-1347</v>
      </c>
      <c r="H18163" s="704" t="s">
        <v>12024</v>
      </c>
    </row>
    <row r="18164" spans="1:8" ht="15" x14ac:dyDescent="0.2">
      <c r="A18164" s="733">
        <v>45300</v>
      </c>
      <c r="B18164" s="62" t="s">
        <v>10899</v>
      </c>
      <c r="C18164" s="565" t="s">
        <v>8391</v>
      </c>
      <c r="D18164" s="873" t="s">
        <v>12286</v>
      </c>
      <c r="E18164" s="566">
        <v>187415</v>
      </c>
      <c r="F18164" s="125"/>
      <c r="G18164" s="125">
        <f t="shared" si="289"/>
        <v>-187415</v>
      </c>
      <c r="H18164" s="704" t="s">
        <v>12024</v>
      </c>
    </row>
    <row r="18165" spans="1:8" ht="15" x14ac:dyDescent="0.2">
      <c r="A18165" s="733">
        <v>45300</v>
      </c>
      <c r="B18165" s="62" t="s">
        <v>10995</v>
      </c>
      <c r="C18165" s="565" t="s">
        <v>8391</v>
      </c>
      <c r="D18165" s="873" t="s">
        <v>12286</v>
      </c>
      <c r="E18165" s="566">
        <v>4390</v>
      </c>
      <c r="F18165" s="125"/>
      <c r="G18165" s="125">
        <f t="shared" si="289"/>
        <v>-4390</v>
      </c>
      <c r="H18165" s="704" t="s">
        <v>12024</v>
      </c>
    </row>
    <row r="18166" spans="1:8" ht="15" x14ac:dyDescent="0.2">
      <c r="A18166" s="733">
        <v>45300</v>
      </c>
      <c r="B18166" s="62" t="s">
        <v>11063</v>
      </c>
      <c r="C18166" s="565" t="s">
        <v>8391</v>
      </c>
      <c r="D18166" s="873" t="s">
        <v>12286</v>
      </c>
      <c r="E18166" s="566">
        <v>75122</v>
      </c>
      <c r="F18166" s="125"/>
      <c r="G18166" s="125">
        <f t="shared" si="289"/>
        <v>-75122</v>
      </c>
      <c r="H18166" s="704" t="s">
        <v>12024</v>
      </c>
    </row>
    <row r="18167" spans="1:8" ht="15" x14ac:dyDescent="0.2">
      <c r="A18167" s="733">
        <v>45300</v>
      </c>
      <c r="B18167" s="62" t="s">
        <v>11433</v>
      </c>
      <c r="C18167" s="565" t="s">
        <v>8391</v>
      </c>
      <c r="D18167" s="873" t="s">
        <v>12286</v>
      </c>
      <c r="E18167" s="566">
        <v>130168</v>
      </c>
      <c r="F18167" s="125"/>
      <c r="G18167" s="125">
        <f t="shared" si="289"/>
        <v>-130168</v>
      </c>
      <c r="H18167" s="704" t="s">
        <v>12024</v>
      </c>
    </row>
    <row r="18168" spans="1:8" ht="15" x14ac:dyDescent="0.2">
      <c r="A18168" s="733">
        <v>45300</v>
      </c>
      <c r="B18168" s="62" t="s">
        <v>11259</v>
      </c>
      <c r="C18168" s="565" t="s">
        <v>8391</v>
      </c>
      <c r="D18168" s="873" t="s">
        <v>12286</v>
      </c>
      <c r="E18168" s="566">
        <v>13416</v>
      </c>
      <c r="F18168" s="125"/>
      <c r="G18168" s="125">
        <f t="shared" si="289"/>
        <v>-13416</v>
      </c>
      <c r="H18168" s="704" t="s">
        <v>12024</v>
      </c>
    </row>
    <row r="18169" spans="1:8" ht="15" x14ac:dyDescent="0.2">
      <c r="A18169" s="733">
        <v>45300</v>
      </c>
      <c r="B18169" s="62" t="s">
        <v>11695</v>
      </c>
      <c r="C18169" s="565" t="s">
        <v>8391</v>
      </c>
      <c r="D18169" s="873" t="s">
        <v>12286</v>
      </c>
      <c r="E18169" s="566">
        <v>56173</v>
      </c>
      <c r="F18169" s="125"/>
      <c r="G18169" s="125">
        <f t="shared" si="289"/>
        <v>-56173</v>
      </c>
      <c r="H18169" s="704" t="s">
        <v>12024</v>
      </c>
    </row>
    <row r="18170" spans="1:8" ht="15" x14ac:dyDescent="0.2">
      <c r="A18170" s="733">
        <v>45300</v>
      </c>
      <c r="B18170" s="62" t="s">
        <v>11498</v>
      </c>
      <c r="C18170" s="565" t="s">
        <v>8391</v>
      </c>
      <c r="D18170" s="873" t="s">
        <v>12286</v>
      </c>
      <c r="E18170" s="566">
        <v>73043</v>
      </c>
      <c r="F18170" s="125"/>
      <c r="G18170" s="125">
        <f t="shared" si="289"/>
        <v>-73043</v>
      </c>
      <c r="H18170" s="704" t="s">
        <v>12024</v>
      </c>
    </row>
    <row r="18171" spans="1:8" ht="15" x14ac:dyDescent="0.2">
      <c r="A18171" s="733">
        <v>45300</v>
      </c>
      <c r="B18171" s="62" t="s">
        <v>11596</v>
      </c>
      <c r="C18171" s="565" t="s">
        <v>8391</v>
      </c>
      <c r="D18171" s="873"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5" t="s">
        <v>12141</v>
      </c>
      <c r="E18184" s="671">
        <v>14100</v>
      </c>
      <c r="F18184" s="125"/>
      <c r="G18184" s="125">
        <f t="shared" si="290"/>
        <v>-14100</v>
      </c>
      <c r="H18184" s="704" t="s">
        <v>12024</v>
      </c>
    </row>
    <row r="18185" spans="1:8" ht="15" x14ac:dyDescent="0.2">
      <c r="A18185" s="733">
        <v>45302</v>
      </c>
      <c r="B18185" s="62" t="s">
        <v>11077</v>
      </c>
      <c r="C18185" s="669" t="s">
        <v>11987</v>
      </c>
      <c r="D18185" s="905" t="s">
        <v>12141</v>
      </c>
      <c r="E18185" s="671">
        <v>65000</v>
      </c>
      <c r="F18185" s="125"/>
      <c r="G18185" s="125">
        <f t="shared" si="290"/>
        <v>-65000</v>
      </c>
      <c r="H18185" s="704" t="s">
        <v>12024</v>
      </c>
    </row>
    <row r="18186" spans="1:8" ht="15" x14ac:dyDescent="0.2">
      <c r="A18186" s="733">
        <v>45302</v>
      </c>
      <c r="B18186" s="62" t="s">
        <v>11874</v>
      </c>
      <c r="C18186" s="669" t="s">
        <v>11987</v>
      </c>
      <c r="D18186" s="905"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12596</v>
      </c>
      <c r="C18195" s="669" t="s">
        <v>1197</v>
      </c>
      <c r="D18195" s="905" t="s">
        <v>12258</v>
      </c>
      <c r="E18195" s="671">
        <v>148537</v>
      </c>
      <c r="F18195" s="125"/>
      <c r="G18195" s="125">
        <f t="shared" si="290"/>
        <v>-148537</v>
      </c>
      <c r="H18195" s="704" t="s">
        <v>12024</v>
      </c>
    </row>
    <row r="18196" spans="1:8" ht="15" customHeight="1" x14ac:dyDescent="0.2">
      <c r="A18196" s="733">
        <v>45303</v>
      </c>
      <c r="B18196" s="62" t="s">
        <v>10293</v>
      </c>
      <c r="C18196" s="669" t="s">
        <v>1197</v>
      </c>
      <c r="D18196" s="905" t="s">
        <v>12258</v>
      </c>
      <c r="E18196" s="671">
        <v>8740</v>
      </c>
      <c r="F18196" s="125"/>
      <c r="G18196" s="125">
        <f t="shared" si="290"/>
        <v>-8740</v>
      </c>
      <c r="H18196" s="704" t="s">
        <v>12024</v>
      </c>
    </row>
    <row r="18197" spans="1:8" ht="15" customHeight="1" x14ac:dyDescent="0.2">
      <c r="A18197" s="733">
        <v>45303</v>
      </c>
      <c r="B18197" s="62" t="s">
        <v>10568</v>
      </c>
      <c r="C18197" s="669" t="s">
        <v>1197</v>
      </c>
      <c r="D18197" s="905" t="s">
        <v>12258</v>
      </c>
      <c r="E18197" s="671">
        <v>91300</v>
      </c>
      <c r="F18197" s="125"/>
      <c r="G18197" s="125">
        <f t="shared" si="290"/>
        <v>-91300</v>
      </c>
      <c r="H18197" s="704" t="s">
        <v>12024</v>
      </c>
    </row>
    <row r="18198" spans="1:8" ht="15" customHeight="1" x14ac:dyDescent="0.2">
      <c r="A18198" s="733">
        <v>45303</v>
      </c>
      <c r="B18198" s="62" t="s">
        <v>7805</v>
      </c>
      <c r="C18198" s="669" t="s">
        <v>1197</v>
      </c>
      <c r="D18198" s="905" t="s">
        <v>12258</v>
      </c>
      <c r="E18198" s="671">
        <v>10980</v>
      </c>
      <c r="F18198" s="125"/>
      <c r="G18198" s="125">
        <f t="shared" si="290"/>
        <v>-10980</v>
      </c>
      <c r="H18198" s="704" t="s">
        <v>12024</v>
      </c>
    </row>
    <row r="18199" spans="1:8" ht="15" customHeight="1" x14ac:dyDescent="0.2">
      <c r="A18199" s="733">
        <v>45303</v>
      </c>
      <c r="B18199" s="62" t="s">
        <v>10376</v>
      </c>
      <c r="C18199" s="669" t="s">
        <v>1197</v>
      </c>
      <c r="D18199" s="905" t="s">
        <v>12258</v>
      </c>
      <c r="E18199" s="671">
        <v>206520</v>
      </c>
      <c r="F18199" s="125"/>
      <c r="G18199" s="125">
        <f t="shared" si="290"/>
        <v>-206520</v>
      </c>
      <c r="H18199" s="704" t="s">
        <v>12024</v>
      </c>
    </row>
    <row r="18200" spans="1:8" ht="15" customHeight="1" x14ac:dyDescent="0.2">
      <c r="A18200" s="733">
        <v>45303</v>
      </c>
      <c r="B18200" s="62" t="s">
        <v>11259</v>
      </c>
      <c r="C18200" s="669" t="s">
        <v>1197</v>
      </c>
      <c r="D18200" s="905" t="s">
        <v>12258</v>
      </c>
      <c r="E18200" s="671">
        <v>19640</v>
      </c>
      <c r="F18200" s="125"/>
      <c r="G18200" s="125">
        <f t="shared" si="290"/>
        <v>-19640</v>
      </c>
      <c r="H18200" s="704" t="s">
        <v>12024</v>
      </c>
    </row>
    <row r="18201" spans="1:8" ht="15" customHeight="1" x14ac:dyDescent="0.2">
      <c r="A18201" s="733">
        <v>45303</v>
      </c>
      <c r="B18201" s="62" t="s">
        <v>10468</v>
      </c>
      <c r="C18201" s="669" t="s">
        <v>1197</v>
      </c>
      <c r="D18201" s="905" t="s">
        <v>12258</v>
      </c>
      <c r="E18201" s="671">
        <v>259118</v>
      </c>
      <c r="F18201" s="125"/>
      <c r="G18201" s="125">
        <f t="shared" si="290"/>
        <v>-259118</v>
      </c>
      <c r="H18201" s="704" t="s">
        <v>12024</v>
      </c>
    </row>
    <row r="18202" spans="1:8" ht="15" x14ac:dyDescent="0.2">
      <c r="A18202" s="733">
        <v>45303</v>
      </c>
      <c r="B18202" s="62" t="s">
        <v>10573</v>
      </c>
      <c r="C18202" s="669" t="s">
        <v>1197</v>
      </c>
      <c r="D18202" s="905"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3" t="s">
        <v>12160</v>
      </c>
      <c r="E18215" s="566">
        <v>42000</v>
      </c>
      <c r="F18215" s="125"/>
      <c r="G18215" s="125">
        <f t="shared" si="290"/>
        <v>-42000</v>
      </c>
      <c r="H18215" s="704" t="s">
        <v>12024</v>
      </c>
    </row>
    <row r="18216" spans="1:8" ht="15" x14ac:dyDescent="0.2">
      <c r="A18216" s="733">
        <v>45306</v>
      </c>
      <c r="B18216" s="62" t="s">
        <v>10898</v>
      </c>
      <c r="C18216" s="565" t="s">
        <v>6622</v>
      </c>
      <c r="D18216" s="873"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12315</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5"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5" t="s">
        <v>12180</v>
      </c>
      <c r="E18248" s="671">
        <v>160000</v>
      </c>
      <c r="F18248" s="125"/>
      <c r="G18248" s="125">
        <f t="shared" si="291"/>
        <v>-160000</v>
      </c>
      <c r="H18248" s="704" t="s">
        <v>12024</v>
      </c>
    </row>
    <row r="18249" spans="1:8" ht="18.75" customHeight="1" x14ac:dyDescent="0.2">
      <c r="A18249" s="733">
        <v>45310</v>
      </c>
      <c r="B18249" s="62" t="s">
        <v>11874</v>
      </c>
      <c r="C18249" s="669" t="s">
        <v>11751</v>
      </c>
      <c r="D18249" s="905"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5" t="s">
        <v>12265</v>
      </c>
      <c r="E18275" s="671">
        <v>84000</v>
      </c>
      <c r="F18275" s="125"/>
      <c r="G18275" s="125">
        <f t="shared" si="291"/>
        <v>-84000</v>
      </c>
      <c r="H18275" s="704" t="s">
        <v>12024</v>
      </c>
    </row>
    <row r="18276" spans="1:8" ht="18.75" customHeight="1" x14ac:dyDescent="0.2">
      <c r="A18276" s="733">
        <v>45313</v>
      </c>
      <c r="B18276" s="62" t="s">
        <v>10898</v>
      </c>
      <c r="C18276" s="669" t="s">
        <v>10981</v>
      </c>
      <c r="D18276" s="905" t="s">
        <v>12265</v>
      </c>
      <c r="E18276" s="671">
        <v>50000</v>
      </c>
      <c r="F18276" s="125"/>
      <c r="G18276" s="125">
        <f t="shared" si="291"/>
        <v>-50000</v>
      </c>
      <c r="H18276" s="704" t="s">
        <v>12024</v>
      </c>
    </row>
    <row r="18277" spans="1:8" ht="18.75" customHeight="1" x14ac:dyDescent="0.2">
      <c r="A18277" s="733">
        <v>45313</v>
      </c>
      <c r="B18277" s="62" t="s">
        <v>12182</v>
      </c>
      <c r="C18277" s="669" t="s">
        <v>10981</v>
      </c>
      <c r="D18277" s="905" t="s">
        <v>12265</v>
      </c>
      <c r="E18277" s="671">
        <v>27180</v>
      </c>
      <c r="F18277" s="125"/>
      <c r="G18277" s="125">
        <f t="shared" si="291"/>
        <v>-27180</v>
      </c>
      <c r="H18277" s="704" t="s">
        <v>12024</v>
      </c>
    </row>
    <row r="18278" spans="1:8" ht="18.75" customHeight="1" x14ac:dyDescent="0.2">
      <c r="A18278" s="733">
        <v>45313</v>
      </c>
      <c r="B18278" s="62" t="s">
        <v>10229</v>
      </c>
      <c r="C18278" s="669" t="s">
        <v>10981</v>
      </c>
      <c r="D18278" s="905" t="s">
        <v>12265</v>
      </c>
      <c r="E18278" s="671">
        <v>5600</v>
      </c>
      <c r="F18278" s="125"/>
      <c r="G18278" s="125">
        <f t="shared" si="291"/>
        <v>-5600</v>
      </c>
      <c r="H18278" s="704" t="s">
        <v>12024</v>
      </c>
    </row>
    <row r="18279" spans="1:8" ht="18.75" customHeight="1" x14ac:dyDescent="0.2">
      <c r="A18279" s="733">
        <v>45313</v>
      </c>
      <c r="B18279" s="62" t="s">
        <v>11614</v>
      </c>
      <c r="C18279" s="669" t="s">
        <v>10981</v>
      </c>
      <c r="D18279" s="905" t="s">
        <v>12265</v>
      </c>
      <c r="E18279" s="671">
        <v>11580</v>
      </c>
      <c r="F18279" s="125"/>
      <c r="G18279" s="125">
        <f t="shared" si="291"/>
        <v>-11580</v>
      </c>
      <c r="H18279" s="704" t="s">
        <v>12024</v>
      </c>
    </row>
    <row r="18280" spans="1:8" ht="18.75" customHeight="1" x14ac:dyDescent="0.2">
      <c r="A18280" s="733">
        <v>45313</v>
      </c>
      <c r="B18280" s="62" t="s">
        <v>11707</v>
      </c>
      <c r="C18280" s="669" t="s">
        <v>10981</v>
      </c>
      <c r="D18280" s="905"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13100</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5" t="s">
        <v>12269</v>
      </c>
      <c r="E18284" s="671">
        <v>32500</v>
      </c>
      <c r="F18284" s="125"/>
      <c r="G18284" s="125">
        <f t="shared" si="291"/>
        <v>-32500</v>
      </c>
      <c r="H18284" s="704" t="s">
        <v>12024</v>
      </c>
    </row>
    <row r="18285" spans="1:8" ht="15" x14ac:dyDescent="0.2">
      <c r="A18285" s="733">
        <v>45314</v>
      </c>
      <c r="B18285" s="62" t="s">
        <v>10898</v>
      </c>
      <c r="C18285" s="669" t="s">
        <v>10981</v>
      </c>
      <c r="D18285" s="905" t="s">
        <v>12269</v>
      </c>
      <c r="E18285" s="671">
        <v>32500</v>
      </c>
      <c r="F18285" s="125"/>
      <c r="G18285" s="125">
        <f t="shared" si="291"/>
        <v>-32500</v>
      </c>
      <c r="H18285" s="704" t="s">
        <v>12024</v>
      </c>
    </row>
    <row r="18286" spans="1:8" ht="15" x14ac:dyDescent="0.2">
      <c r="A18286" s="733">
        <v>45314</v>
      </c>
      <c r="B18286" s="62" t="s">
        <v>12182</v>
      </c>
      <c r="C18286" s="669" t="s">
        <v>10981</v>
      </c>
      <c r="D18286" s="905"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5" t="s">
        <v>12284</v>
      </c>
      <c r="E18288" s="671">
        <v>7200</v>
      </c>
      <c r="F18288" s="125"/>
      <c r="G18288" s="125">
        <f t="shared" si="291"/>
        <v>-7200</v>
      </c>
      <c r="H18288" s="704" t="s">
        <v>12024</v>
      </c>
    </row>
    <row r="18289" spans="1:8" ht="15" x14ac:dyDescent="0.2">
      <c r="A18289" s="733">
        <v>45314</v>
      </c>
      <c r="B18289" s="62" t="s">
        <v>10898</v>
      </c>
      <c r="C18289" s="669" t="s">
        <v>10981</v>
      </c>
      <c r="D18289" s="905" t="s">
        <v>12284</v>
      </c>
      <c r="E18289" s="671">
        <v>7200</v>
      </c>
      <c r="F18289" s="125"/>
      <c r="G18289" s="125">
        <f t="shared" si="291"/>
        <v>-7200</v>
      </c>
      <c r="H18289" s="704" t="s">
        <v>12024</v>
      </c>
    </row>
    <row r="18290" spans="1:8" ht="15" x14ac:dyDescent="0.2">
      <c r="A18290" s="733">
        <v>45314</v>
      </c>
      <c r="B18290" s="62" t="s">
        <v>12182</v>
      </c>
      <c r="C18290" s="669" t="s">
        <v>10981</v>
      </c>
      <c r="D18290" s="905" t="s">
        <v>12284</v>
      </c>
      <c r="E18290" s="671">
        <v>7200</v>
      </c>
      <c r="F18290" s="125"/>
      <c r="G18290" s="125">
        <f t="shared" si="291"/>
        <v>-7200</v>
      </c>
      <c r="H18290" s="704" t="s">
        <v>12024</v>
      </c>
    </row>
    <row r="18291" spans="1:8" ht="15" x14ac:dyDescent="0.2">
      <c r="A18291" s="733">
        <v>45314</v>
      </c>
      <c r="B18291" s="62" t="s">
        <v>11874</v>
      </c>
      <c r="C18291" s="565" t="s">
        <v>10981</v>
      </c>
      <c r="D18291" s="873" t="s">
        <v>12285</v>
      </c>
      <c r="E18291" s="566">
        <v>3000</v>
      </c>
      <c r="F18291" s="125"/>
      <c r="G18291" s="125">
        <f t="shared" si="291"/>
        <v>-3000</v>
      </c>
      <c r="H18291" s="704" t="s">
        <v>12024</v>
      </c>
    </row>
    <row r="18292" spans="1:8" ht="15" x14ac:dyDescent="0.2">
      <c r="A18292" s="733">
        <v>45314</v>
      </c>
      <c r="B18292" s="62" t="s">
        <v>10898</v>
      </c>
      <c r="C18292" s="565" t="s">
        <v>10981</v>
      </c>
      <c r="D18292" s="873" t="s">
        <v>12285</v>
      </c>
      <c r="E18292" s="566">
        <v>3000</v>
      </c>
      <c r="F18292" s="125"/>
      <c r="G18292" s="125">
        <f t="shared" si="291"/>
        <v>-3000</v>
      </c>
      <c r="H18292" s="704" t="s">
        <v>12024</v>
      </c>
    </row>
    <row r="18293" spans="1:8" ht="15" x14ac:dyDescent="0.2">
      <c r="A18293" s="733">
        <v>45314</v>
      </c>
      <c r="B18293" s="62" t="s">
        <v>12182</v>
      </c>
      <c r="C18293" s="565" t="s">
        <v>10981</v>
      </c>
      <c r="D18293" s="873"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5" t="s">
        <v>12270</v>
      </c>
      <c r="E18295" s="671">
        <v>37840</v>
      </c>
      <c r="F18295" s="125"/>
      <c r="G18295" s="125">
        <f t="shared" si="291"/>
        <v>-37840</v>
      </c>
      <c r="H18295" s="704" t="s">
        <v>12024</v>
      </c>
    </row>
    <row r="18296" spans="1:8" ht="15" x14ac:dyDescent="0.2">
      <c r="A18296" s="733">
        <v>45314</v>
      </c>
      <c r="B18296" s="62" t="s">
        <v>8556</v>
      </c>
      <c r="C18296" s="669" t="s">
        <v>10981</v>
      </c>
      <c r="D18296" s="905"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8" t="s">
        <v>793</v>
      </c>
      <c r="D18310" s="1051"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12596</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11740</v>
      </c>
      <c r="D18328" s="182" t="s">
        <v>12299</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12300</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12596</v>
      </c>
      <c r="C18334" s="62" t="s">
        <v>10981</v>
      </c>
      <c r="D18334" s="182" t="s">
        <v>12302</v>
      </c>
      <c r="E18334" s="125">
        <v>4250</v>
      </c>
      <c r="F18334" s="125"/>
      <c r="G18334" s="125">
        <f t="shared" si="292"/>
        <v>-4250</v>
      </c>
      <c r="H18334" s="704" t="s">
        <v>12024</v>
      </c>
    </row>
    <row r="18335" spans="1:8" ht="15" x14ac:dyDescent="0.2">
      <c r="A18335" s="733">
        <v>45317</v>
      </c>
      <c r="B18335" s="62" t="s">
        <v>11707</v>
      </c>
      <c r="C18335" s="62" t="s">
        <v>10981</v>
      </c>
      <c r="D18335" s="182" t="s">
        <v>12303</v>
      </c>
      <c r="E18335" s="125">
        <v>25000</v>
      </c>
      <c r="F18335" s="125"/>
      <c r="G18335" s="125">
        <f t="shared" si="292"/>
        <v>-25000</v>
      </c>
      <c r="H18335" s="704" t="s">
        <v>12024</v>
      </c>
    </row>
    <row r="18336" spans="1:8" ht="15" x14ac:dyDescent="0.2">
      <c r="A18336" s="733">
        <v>45317</v>
      </c>
      <c r="B18336" s="62" t="s">
        <v>10229</v>
      </c>
      <c r="C18336" s="62" t="s">
        <v>12304</v>
      </c>
      <c r="D18336" s="182" t="s">
        <v>12305</v>
      </c>
      <c r="E18336" s="125">
        <v>5500</v>
      </c>
      <c r="F18336" s="125"/>
      <c r="G18336" s="125">
        <f t="shared" si="292"/>
        <v>-5500</v>
      </c>
      <c r="H18336" s="704" t="s">
        <v>12024</v>
      </c>
    </row>
    <row r="18337" spans="1:8" ht="15" x14ac:dyDescent="0.2">
      <c r="A18337" s="733">
        <v>45317</v>
      </c>
      <c r="B18337" s="62" t="s">
        <v>12182</v>
      </c>
      <c r="C18337" s="62" t="s">
        <v>10981</v>
      </c>
      <c r="D18337" s="182" t="s">
        <v>12306</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12307</v>
      </c>
      <c r="E18339" s="125">
        <v>10000</v>
      </c>
      <c r="F18339" s="125"/>
      <c r="G18339" s="125">
        <f t="shared" si="292"/>
        <v>-10000</v>
      </c>
      <c r="H18339" s="704" t="s">
        <v>12024</v>
      </c>
    </row>
    <row r="18340" spans="1:8" ht="15" x14ac:dyDescent="0.2">
      <c r="A18340" s="733">
        <v>45317</v>
      </c>
      <c r="B18340" s="62" t="s">
        <v>10898</v>
      </c>
      <c r="C18340" s="62" t="s">
        <v>11098</v>
      </c>
      <c r="D18340" s="182" t="s">
        <v>12308</v>
      </c>
      <c r="E18340" s="125">
        <v>500000</v>
      </c>
      <c r="F18340" s="125"/>
      <c r="G18340" s="125">
        <f t="shared" si="292"/>
        <v>-500000</v>
      </c>
      <c r="H18340" s="704" t="s">
        <v>12024</v>
      </c>
    </row>
    <row r="18341" spans="1:8" ht="15" x14ac:dyDescent="0.2">
      <c r="A18341" s="733">
        <v>45317</v>
      </c>
      <c r="B18341" s="62" t="s">
        <v>11614</v>
      </c>
      <c r="C18341" s="62" t="s">
        <v>8089</v>
      </c>
      <c r="D18341" s="182" t="s">
        <v>12310</v>
      </c>
      <c r="E18341" s="125">
        <v>500000</v>
      </c>
      <c r="F18341" s="125"/>
      <c r="G18341" s="125">
        <f t="shared" si="292"/>
        <v>-500000</v>
      </c>
      <c r="H18341" s="704" t="s">
        <v>12024</v>
      </c>
    </row>
    <row r="18342" spans="1:8" ht="15" x14ac:dyDescent="0.2">
      <c r="A18342" s="733">
        <v>45317</v>
      </c>
      <c r="B18342" s="62" t="s">
        <v>11077</v>
      </c>
      <c r="C18342" s="62" t="s">
        <v>10981</v>
      </c>
      <c r="D18342" s="182" t="s">
        <v>12300</v>
      </c>
      <c r="E18342" s="125">
        <v>11180</v>
      </c>
      <c r="F18342" s="125"/>
      <c r="G18342" s="125">
        <f t="shared" si="292"/>
        <v>-11180</v>
      </c>
      <c r="H18342" s="704" t="s">
        <v>12024</v>
      </c>
    </row>
    <row r="18343" spans="1:8" ht="15" x14ac:dyDescent="0.2">
      <c r="A18343" s="733">
        <v>45318</v>
      </c>
      <c r="B18343" s="62" t="s">
        <v>11077</v>
      </c>
      <c r="C18343" s="62" t="s">
        <v>5740</v>
      </c>
      <c r="D18343" s="182" t="s">
        <v>12313</v>
      </c>
      <c r="E18343" s="125">
        <v>3500</v>
      </c>
      <c r="F18343" s="125"/>
      <c r="G18343" s="125">
        <f t="shared" si="292"/>
        <v>-3500</v>
      </c>
      <c r="H18343" s="704" t="s">
        <v>12024</v>
      </c>
    </row>
    <row r="18344" spans="1:8" ht="15" x14ac:dyDescent="0.2">
      <c r="A18344" s="733">
        <v>45318</v>
      </c>
      <c r="B18344" s="62" t="s">
        <v>8556</v>
      </c>
      <c r="C18344" s="62" t="s">
        <v>11405</v>
      </c>
      <c r="D18344" s="182" t="s">
        <v>12314</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12316</v>
      </c>
      <c r="E18347" s="125">
        <v>3500</v>
      </c>
      <c r="F18347" s="125"/>
      <c r="G18347" s="125">
        <f t="shared" si="292"/>
        <v>-3500</v>
      </c>
      <c r="H18347" s="704" t="s">
        <v>12024</v>
      </c>
    </row>
    <row r="18348" spans="1:8" ht="15" x14ac:dyDescent="0.2">
      <c r="A18348" s="733">
        <v>45318</v>
      </c>
      <c r="B18348" s="62" t="s">
        <v>11077</v>
      </c>
      <c r="C18348" s="62" t="s">
        <v>10981</v>
      </c>
      <c r="D18348" s="182" t="s">
        <v>12317</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12318</v>
      </c>
      <c r="E18350" s="125">
        <v>50000</v>
      </c>
      <c r="F18350" s="125"/>
      <c r="G18350" s="125">
        <f t="shared" si="292"/>
        <v>-50000</v>
      </c>
      <c r="H18350" s="704" t="s">
        <v>12024</v>
      </c>
    </row>
    <row r="18351" spans="1:8" ht="15" x14ac:dyDescent="0.2">
      <c r="A18351" s="733">
        <v>45318</v>
      </c>
      <c r="B18351" s="62" t="s">
        <v>12182</v>
      </c>
      <c r="C18351" s="62" t="s">
        <v>7904</v>
      </c>
      <c r="D18351" s="182" t="s">
        <v>12319</v>
      </c>
      <c r="E18351" s="125">
        <v>48000</v>
      </c>
      <c r="F18351" s="125"/>
      <c r="G18351" s="125">
        <f t="shared" si="292"/>
        <v>-48000</v>
      </c>
      <c r="H18351" s="704" t="s">
        <v>12024</v>
      </c>
    </row>
    <row r="18352" spans="1:8" ht="15" x14ac:dyDescent="0.2">
      <c r="A18352" s="733">
        <v>45320</v>
      </c>
      <c r="B18352" s="62" t="s">
        <v>12596</v>
      </c>
      <c r="C18352" s="62" t="s">
        <v>10981</v>
      </c>
      <c r="D18352" s="182" t="s">
        <v>12302</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5" t="s">
        <v>12320</v>
      </c>
      <c r="E18356" s="671">
        <v>36000</v>
      </c>
      <c r="F18356" s="125"/>
      <c r="G18356" s="125">
        <f t="shared" si="292"/>
        <v>-36000</v>
      </c>
      <c r="H18356" s="704" t="s">
        <v>12024</v>
      </c>
    </row>
    <row r="18357" spans="1:8" ht="15" x14ac:dyDescent="0.2">
      <c r="A18357" s="733">
        <v>45320</v>
      </c>
      <c r="B18357" s="62" t="s">
        <v>8873</v>
      </c>
      <c r="C18357" s="669" t="s">
        <v>10981</v>
      </c>
      <c r="D18357" s="905" t="s">
        <v>12320</v>
      </c>
      <c r="E18357" s="671">
        <v>8000</v>
      </c>
      <c r="F18357" s="125"/>
      <c r="G18357" s="125">
        <f t="shared" si="292"/>
        <v>-8000</v>
      </c>
      <c r="H18357" s="704" t="s">
        <v>12024</v>
      </c>
    </row>
    <row r="18358" spans="1:8" ht="15" x14ac:dyDescent="0.2">
      <c r="A18358" s="733">
        <v>45320</v>
      </c>
      <c r="B18358" s="62" t="s">
        <v>11717</v>
      </c>
      <c r="C18358" s="669" t="s">
        <v>10981</v>
      </c>
      <c r="D18358" s="905" t="s">
        <v>12320</v>
      </c>
      <c r="E18358" s="671">
        <v>8000</v>
      </c>
      <c r="F18358" s="125"/>
      <c r="G18358" s="125">
        <f t="shared" si="292"/>
        <v>-8000</v>
      </c>
      <c r="H18358" s="704" t="s">
        <v>12024</v>
      </c>
    </row>
    <row r="18359" spans="1:8" ht="15" x14ac:dyDescent="0.2">
      <c r="A18359" s="733">
        <v>45320</v>
      </c>
      <c r="B18359" s="62" t="s">
        <v>6503</v>
      </c>
      <c r="C18359" s="669" t="s">
        <v>10981</v>
      </c>
      <c r="D18359" s="905" t="s">
        <v>12320</v>
      </c>
      <c r="E18359" s="671">
        <v>3600</v>
      </c>
      <c r="F18359" s="125"/>
      <c r="G18359" s="125">
        <f t="shared" si="292"/>
        <v>-3600</v>
      </c>
      <c r="H18359" s="704" t="s">
        <v>12024</v>
      </c>
    </row>
    <row r="18360" spans="1:8" ht="15" x14ac:dyDescent="0.2">
      <c r="A18360" s="733">
        <v>45320</v>
      </c>
      <c r="B18360" s="62" t="s">
        <v>10898</v>
      </c>
      <c r="C18360" s="62" t="s">
        <v>10981</v>
      </c>
      <c r="D18360" s="182" t="s">
        <v>12321</v>
      </c>
      <c r="E18360" s="125">
        <v>5000</v>
      </c>
      <c r="F18360" s="125"/>
      <c r="G18360" s="125">
        <f t="shared" si="292"/>
        <v>-5000</v>
      </c>
      <c r="H18360" s="704" t="s">
        <v>12024</v>
      </c>
    </row>
    <row r="18361" spans="1:8" ht="15" x14ac:dyDescent="0.2">
      <c r="A18361" s="733">
        <v>45320</v>
      </c>
      <c r="B18361" s="62" t="s">
        <v>10898</v>
      </c>
      <c r="C18361" s="62" t="s">
        <v>285</v>
      </c>
      <c r="D18361" s="182" t="s">
        <v>12322</v>
      </c>
      <c r="E18361" s="125">
        <v>20000</v>
      </c>
      <c r="F18361" s="125"/>
      <c r="G18361" s="125">
        <f t="shared" si="292"/>
        <v>-20000</v>
      </c>
      <c r="H18361" s="704" t="s">
        <v>12024</v>
      </c>
    </row>
    <row r="18362" spans="1:8" ht="15" x14ac:dyDescent="0.2">
      <c r="A18362" s="733">
        <v>45320</v>
      </c>
      <c r="B18362" s="62" t="s">
        <v>11614</v>
      </c>
      <c r="C18362" s="62" t="s">
        <v>285</v>
      </c>
      <c r="D18362" s="182" t="s">
        <v>12323</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12327</v>
      </c>
      <c r="E18367" s="125">
        <v>3680</v>
      </c>
      <c r="F18367" s="125"/>
      <c r="G18367" s="125">
        <f t="shared" ref="G18367:G18430" si="293">F18367-E18367</f>
        <v>-3680</v>
      </c>
      <c r="H18367" s="704" t="s">
        <v>12024</v>
      </c>
    </row>
    <row r="18368" spans="1:8" ht="15" x14ac:dyDescent="0.2">
      <c r="A18368" s="733">
        <v>45320</v>
      </c>
      <c r="B18368" s="62" t="s">
        <v>12504</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12328</v>
      </c>
      <c r="E18369" s="125">
        <v>47000</v>
      </c>
      <c r="F18369" s="125"/>
      <c r="G18369" s="125">
        <f t="shared" si="293"/>
        <v>-47000</v>
      </c>
      <c r="H18369" s="704" t="s">
        <v>12024</v>
      </c>
    </row>
    <row r="18370" spans="1:8" ht="15" x14ac:dyDescent="0.2">
      <c r="A18370" s="733">
        <v>45320</v>
      </c>
      <c r="B18370" s="62" t="s">
        <v>11077</v>
      </c>
      <c r="C18370" s="62" t="s">
        <v>255</v>
      </c>
      <c r="D18370" s="182" t="s">
        <v>12332</v>
      </c>
      <c r="E18370" s="125">
        <v>491000</v>
      </c>
      <c r="F18370" s="125"/>
      <c r="G18370" s="125">
        <f t="shared" si="293"/>
        <v>-491000</v>
      </c>
      <c r="H18370" s="704" t="s">
        <v>12024</v>
      </c>
    </row>
    <row r="18371" spans="1:8" ht="15" x14ac:dyDescent="0.2">
      <c r="A18371" s="733">
        <v>45320</v>
      </c>
      <c r="B18371" s="62" t="s">
        <v>11874</v>
      </c>
      <c r="C18371" s="62" t="s">
        <v>7465</v>
      </c>
      <c r="D18371" s="182" t="s">
        <v>12333</v>
      </c>
      <c r="E18371" s="125">
        <v>650000</v>
      </c>
      <c r="F18371" s="125"/>
      <c r="G18371" s="125">
        <f t="shared" si="293"/>
        <v>-650000</v>
      </c>
      <c r="H18371" s="704" t="s">
        <v>12024</v>
      </c>
    </row>
    <row r="18372" spans="1:8" ht="15" x14ac:dyDescent="0.2">
      <c r="A18372" s="733">
        <v>45320</v>
      </c>
      <c r="B18372" s="62" t="s">
        <v>11614</v>
      </c>
      <c r="C18372" s="62" t="s">
        <v>7465</v>
      </c>
      <c r="D18372" s="182" t="s">
        <v>12333</v>
      </c>
      <c r="E18372" s="125">
        <v>700000</v>
      </c>
      <c r="F18372" s="125"/>
      <c r="G18372" s="125">
        <f t="shared" si="293"/>
        <v>-700000</v>
      </c>
      <c r="H18372" s="704" t="s">
        <v>12024</v>
      </c>
    </row>
    <row r="18373" spans="1:8" ht="15" x14ac:dyDescent="0.2">
      <c r="A18373" s="733">
        <v>45320</v>
      </c>
      <c r="B18373" s="62" t="s">
        <v>11077</v>
      </c>
      <c r="C18373" s="62" t="s">
        <v>7773</v>
      </c>
      <c r="D18373" s="182" t="s">
        <v>12338</v>
      </c>
      <c r="E18373" s="125">
        <v>10000</v>
      </c>
      <c r="F18373" s="125"/>
      <c r="G18373" s="125">
        <f t="shared" si="293"/>
        <v>-10000</v>
      </c>
      <c r="H18373" s="704" t="s">
        <v>12024</v>
      </c>
    </row>
    <row r="18374" spans="1:8" ht="15" x14ac:dyDescent="0.2">
      <c r="A18374" s="733">
        <v>45320</v>
      </c>
      <c r="B18374" s="62" t="s">
        <v>10468</v>
      </c>
      <c r="C18374" s="62" t="s">
        <v>12336</v>
      </c>
      <c r="D18374" s="182" t="s">
        <v>12337</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12340</v>
      </c>
      <c r="E18377" s="125">
        <v>29280</v>
      </c>
      <c r="F18377" s="125"/>
      <c r="G18377" s="125">
        <f t="shared" si="293"/>
        <v>-29280</v>
      </c>
      <c r="H18377" s="704" t="s">
        <v>12024</v>
      </c>
    </row>
    <row r="18378" spans="1:8" ht="15" x14ac:dyDescent="0.2">
      <c r="A18378" s="733">
        <v>45321</v>
      </c>
      <c r="B18378" s="62" t="s">
        <v>12182</v>
      </c>
      <c r="C18378" s="62" t="s">
        <v>10981</v>
      </c>
      <c r="D18378" s="182" t="s">
        <v>12341</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8" t="s">
        <v>793</v>
      </c>
      <c r="D18380" s="1051" t="s">
        <v>12193</v>
      </c>
      <c r="E18380" s="1050">
        <v>25000</v>
      </c>
      <c r="F18380" s="125"/>
      <c r="G18380" s="125">
        <f t="shared" si="293"/>
        <v>-25000</v>
      </c>
      <c r="H18380" s="704" t="s">
        <v>12024</v>
      </c>
    </row>
    <row r="18381" spans="1:8" ht="15" customHeight="1" x14ac:dyDescent="0.2">
      <c r="A18381" s="733">
        <v>45321</v>
      </c>
      <c r="B18381" s="62" t="s">
        <v>11077</v>
      </c>
      <c r="C18381" s="1048" t="s">
        <v>793</v>
      </c>
      <c r="D18381" s="1051" t="s">
        <v>12193</v>
      </c>
      <c r="E18381" s="1050">
        <v>25000</v>
      </c>
      <c r="F18381" s="125"/>
      <c r="G18381" s="125">
        <f t="shared" si="293"/>
        <v>-25000</v>
      </c>
      <c r="H18381" s="704" t="s">
        <v>12024</v>
      </c>
    </row>
    <row r="18382" spans="1:8" ht="15" customHeight="1" x14ac:dyDescent="0.2">
      <c r="A18382" s="733">
        <v>45321</v>
      </c>
      <c r="B18382" s="62" t="s">
        <v>11614</v>
      </c>
      <c r="C18382" s="1048" t="s">
        <v>793</v>
      </c>
      <c r="D18382" s="1051" t="s">
        <v>12194</v>
      </c>
      <c r="E18382" s="1050">
        <v>25000</v>
      </c>
      <c r="F18382" s="125"/>
      <c r="G18382" s="125">
        <f t="shared" si="293"/>
        <v>-25000</v>
      </c>
      <c r="H18382" s="704" t="s">
        <v>12024</v>
      </c>
    </row>
    <row r="18383" spans="1:8" ht="15" customHeight="1" x14ac:dyDescent="0.2">
      <c r="A18383" s="733">
        <v>45321</v>
      </c>
      <c r="B18383" s="62" t="s">
        <v>10229</v>
      </c>
      <c r="C18383" s="1048" t="s">
        <v>793</v>
      </c>
      <c r="D18383" s="1051" t="s">
        <v>12194</v>
      </c>
      <c r="E18383" s="1050">
        <v>25000</v>
      </c>
      <c r="F18383" s="125"/>
      <c r="G18383" s="125">
        <f t="shared" si="293"/>
        <v>-25000</v>
      </c>
      <c r="H18383" s="704" t="s">
        <v>12024</v>
      </c>
    </row>
    <row r="18384" spans="1:8" ht="15" customHeight="1" x14ac:dyDescent="0.2">
      <c r="A18384" s="733">
        <v>45321</v>
      </c>
      <c r="B18384" s="62" t="s">
        <v>25</v>
      </c>
      <c r="C18384" s="1048" t="s">
        <v>793</v>
      </c>
      <c r="D18384" s="1051" t="s">
        <v>12195</v>
      </c>
      <c r="E18384" s="1050">
        <v>105000</v>
      </c>
      <c r="F18384" s="125"/>
      <c r="G18384" s="125">
        <f t="shared" si="293"/>
        <v>-105000</v>
      </c>
      <c r="H18384" s="704" t="s">
        <v>12024</v>
      </c>
    </row>
    <row r="18385" spans="1:8" ht="15" x14ac:dyDescent="0.2">
      <c r="A18385" s="733">
        <v>45321</v>
      </c>
      <c r="B18385" s="62" t="s">
        <v>11717</v>
      </c>
      <c r="C18385" s="1048" t="s">
        <v>793</v>
      </c>
      <c r="D18385" s="1051" t="s">
        <v>12384</v>
      </c>
      <c r="E18385" s="1050">
        <v>649700</v>
      </c>
      <c r="F18385" s="125"/>
      <c r="G18385" s="125">
        <f t="shared" si="293"/>
        <v>-649700</v>
      </c>
      <c r="H18385" s="704" t="s">
        <v>12024</v>
      </c>
    </row>
    <row r="18386" spans="1:8" ht="15" x14ac:dyDescent="0.2">
      <c r="A18386" s="733">
        <v>45321</v>
      </c>
      <c r="B18386" s="62" t="s">
        <v>37</v>
      </c>
      <c r="C18386" s="1048" t="s">
        <v>793</v>
      </c>
      <c r="D18386" s="1051" t="s">
        <v>11823</v>
      </c>
      <c r="E18386" s="1050">
        <v>169677.41935483873</v>
      </c>
      <c r="F18386" s="125"/>
      <c r="G18386" s="125">
        <f t="shared" si="293"/>
        <v>-169677.41935483873</v>
      </c>
      <c r="H18386" s="704" t="s">
        <v>12024</v>
      </c>
    </row>
    <row r="18387" spans="1:8" ht="15" x14ac:dyDescent="0.2">
      <c r="A18387" s="733">
        <v>45321</v>
      </c>
      <c r="B18387" s="62" t="s">
        <v>103</v>
      </c>
      <c r="C18387" s="1048" t="s">
        <v>793</v>
      </c>
      <c r="D18387" s="1051" t="s">
        <v>10134</v>
      </c>
      <c r="E18387" s="1050">
        <v>260000</v>
      </c>
      <c r="F18387" s="125"/>
      <c r="G18387" s="125">
        <f t="shared" si="293"/>
        <v>-260000</v>
      </c>
      <c r="H18387" s="704" t="s">
        <v>12024</v>
      </c>
    </row>
    <row r="18388" spans="1:8" ht="15" x14ac:dyDescent="0.2">
      <c r="A18388" s="733">
        <v>45321</v>
      </c>
      <c r="B18388" s="62" t="s">
        <v>8556</v>
      </c>
      <c r="C18388" s="1048" t="s">
        <v>793</v>
      </c>
      <c r="D18388" s="1051" t="s">
        <v>12385</v>
      </c>
      <c r="E18388" s="1050">
        <v>61200</v>
      </c>
      <c r="F18388" s="125"/>
      <c r="G18388" s="125">
        <f t="shared" si="293"/>
        <v>-61200</v>
      </c>
      <c r="H18388" s="704" t="s">
        <v>12024</v>
      </c>
    </row>
    <row r="18389" spans="1:8" ht="15" x14ac:dyDescent="0.2">
      <c r="A18389" s="733">
        <v>45321</v>
      </c>
      <c r="B18389" s="62" t="s">
        <v>11077</v>
      </c>
      <c r="C18389" s="1048" t="s">
        <v>793</v>
      </c>
      <c r="D18389" s="1051" t="s">
        <v>11825</v>
      </c>
      <c r="E18389" s="1050">
        <v>42700</v>
      </c>
      <c r="F18389" s="125"/>
      <c r="G18389" s="125">
        <f t="shared" si="293"/>
        <v>-42700</v>
      </c>
      <c r="H18389" s="704" t="s">
        <v>12024</v>
      </c>
    </row>
    <row r="18390" spans="1:8" ht="15" x14ac:dyDescent="0.2">
      <c r="A18390" s="733">
        <v>45321</v>
      </c>
      <c r="B18390" s="62" t="s">
        <v>7805</v>
      </c>
      <c r="C18390" s="1048" t="s">
        <v>793</v>
      </c>
      <c r="D18390" s="1051" t="s">
        <v>10115</v>
      </c>
      <c r="E18390" s="1050">
        <v>36200</v>
      </c>
      <c r="F18390" s="125"/>
      <c r="G18390" s="125">
        <f t="shared" si="293"/>
        <v>-36200</v>
      </c>
      <c r="H18390" s="704" t="s">
        <v>12024</v>
      </c>
    </row>
    <row r="18391" spans="1:8" ht="15" x14ac:dyDescent="0.2">
      <c r="A18391" s="733">
        <v>45321</v>
      </c>
      <c r="B18391" s="62" t="s">
        <v>11077</v>
      </c>
      <c r="C18391" s="1048" t="s">
        <v>793</v>
      </c>
      <c r="D18391" s="1051" t="s">
        <v>12386</v>
      </c>
      <c r="E18391" s="1050">
        <v>44250</v>
      </c>
      <c r="F18391" s="125"/>
      <c r="G18391" s="125">
        <f t="shared" si="293"/>
        <v>-44250</v>
      </c>
      <c r="H18391" s="704" t="s">
        <v>12024</v>
      </c>
    </row>
    <row r="18392" spans="1:8" ht="15" x14ac:dyDescent="0.2">
      <c r="A18392" s="733">
        <v>45321</v>
      </c>
      <c r="B18392" s="62" t="s">
        <v>11077</v>
      </c>
      <c r="C18392" s="1048" t="s">
        <v>793</v>
      </c>
      <c r="D18392" s="1051" t="s">
        <v>12387</v>
      </c>
      <c r="E18392" s="1050">
        <v>34840</v>
      </c>
      <c r="F18392" s="125"/>
      <c r="G18392" s="125">
        <f t="shared" si="293"/>
        <v>-34840</v>
      </c>
      <c r="H18392" s="704" t="s">
        <v>12024</v>
      </c>
    </row>
    <row r="18393" spans="1:8" ht="15" x14ac:dyDescent="0.2">
      <c r="A18393" s="733">
        <v>45321</v>
      </c>
      <c r="B18393" s="62" t="s">
        <v>11614</v>
      </c>
      <c r="C18393" s="1048" t="s">
        <v>793</v>
      </c>
      <c r="D18393" s="1051" t="s">
        <v>11576</v>
      </c>
      <c r="E18393" s="1050">
        <v>45000</v>
      </c>
      <c r="F18393" s="125"/>
      <c r="G18393" s="125">
        <f t="shared" si="293"/>
        <v>-45000</v>
      </c>
      <c r="H18393" s="704" t="s">
        <v>12024</v>
      </c>
    </row>
    <row r="18394" spans="1:8" ht="15" x14ac:dyDescent="0.2">
      <c r="A18394" s="733">
        <v>45321</v>
      </c>
      <c r="B18394" s="62" t="s">
        <v>11874</v>
      </c>
      <c r="C18394" s="1048" t="s">
        <v>793</v>
      </c>
      <c r="D18394" s="1051" t="s">
        <v>10746</v>
      </c>
      <c r="E18394" s="1050">
        <v>100500</v>
      </c>
      <c r="F18394" s="125"/>
      <c r="G18394" s="125">
        <f t="shared" si="293"/>
        <v>-100500</v>
      </c>
      <c r="H18394" s="704" t="s">
        <v>12024</v>
      </c>
    </row>
    <row r="18395" spans="1:8" ht="15" x14ac:dyDescent="0.2">
      <c r="A18395" s="733">
        <v>45321</v>
      </c>
      <c r="B18395" s="62" t="s">
        <v>3944</v>
      </c>
      <c r="C18395" s="1048" t="s">
        <v>793</v>
      </c>
      <c r="D18395" s="1051" t="s">
        <v>12388</v>
      </c>
      <c r="E18395" s="1050">
        <v>137891.12903225806</v>
      </c>
      <c r="F18395" s="125"/>
      <c r="G18395" s="125">
        <f t="shared" si="293"/>
        <v>-137891.12903225806</v>
      </c>
      <c r="H18395" s="704" t="s">
        <v>12024</v>
      </c>
    </row>
    <row r="18396" spans="1:8" ht="15" x14ac:dyDescent="0.2">
      <c r="A18396" s="733">
        <v>45321</v>
      </c>
      <c r="B18396" s="62" t="s">
        <v>3945</v>
      </c>
      <c r="C18396" s="1048" t="s">
        <v>793</v>
      </c>
      <c r="D18396" s="1051" t="s">
        <v>12389</v>
      </c>
      <c r="E18396" s="1050">
        <v>128949.59677419355</v>
      </c>
      <c r="F18396" s="125"/>
      <c r="G18396" s="125">
        <f t="shared" si="293"/>
        <v>-128949.59677419355</v>
      </c>
      <c r="H18396" s="704" t="s">
        <v>12024</v>
      </c>
    </row>
    <row r="18397" spans="1:8" ht="15" x14ac:dyDescent="0.2">
      <c r="A18397" s="733">
        <v>45321</v>
      </c>
      <c r="B18397" s="62" t="s">
        <v>8556</v>
      </c>
      <c r="C18397" s="1048" t="s">
        <v>793</v>
      </c>
      <c r="D18397" s="1051" t="s">
        <v>12390</v>
      </c>
      <c r="E18397" s="1050">
        <v>182668</v>
      </c>
      <c r="F18397" s="125"/>
      <c r="G18397" s="125">
        <f t="shared" si="293"/>
        <v>-182668</v>
      </c>
      <c r="H18397" s="704" t="s">
        <v>12024</v>
      </c>
    </row>
    <row r="18398" spans="1:8" ht="15" x14ac:dyDescent="0.2">
      <c r="A18398" s="733">
        <v>45321</v>
      </c>
      <c r="B18398" s="62" t="s">
        <v>11614</v>
      </c>
      <c r="C18398" s="1048" t="s">
        <v>793</v>
      </c>
      <c r="D18398" s="1051" t="s">
        <v>12391</v>
      </c>
      <c r="E18398" s="1050">
        <v>62250</v>
      </c>
      <c r="F18398" s="125"/>
      <c r="G18398" s="125">
        <f t="shared" si="293"/>
        <v>-62250</v>
      </c>
      <c r="H18398" s="704" t="s">
        <v>12024</v>
      </c>
    </row>
    <row r="18399" spans="1:8" ht="15" x14ac:dyDescent="0.2">
      <c r="A18399" s="733">
        <v>45321</v>
      </c>
      <c r="B18399" s="62" t="s">
        <v>10898</v>
      </c>
      <c r="C18399" s="1048" t="s">
        <v>793</v>
      </c>
      <c r="D18399" s="1051" t="s">
        <v>12152</v>
      </c>
      <c r="E18399" s="1050">
        <v>60000</v>
      </c>
      <c r="F18399" s="125"/>
      <c r="G18399" s="125">
        <f t="shared" si="293"/>
        <v>-60000</v>
      </c>
      <c r="H18399" s="704" t="s">
        <v>12024</v>
      </c>
    </row>
    <row r="18400" spans="1:8" ht="15" x14ac:dyDescent="0.2">
      <c r="A18400" s="733">
        <v>45321</v>
      </c>
      <c r="B18400" s="62" t="s">
        <v>10898</v>
      </c>
      <c r="C18400" s="1048" t="s">
        <v>793</v>
      </c>
      <c r="D18400" s="1051" t="s">
        <v>12392</v>
      </c>
      <c r="E18400" s="1050">
        <v>38258.06451612903</v>
      </c>
      <c r="F18400" s="125"/>
      <c r="G18400" s="125">
        <f t="shared" si="293"/>
        <v>-38258.06451612903</v>
      </c>
      <c r="H18400" s="704" t="s">
        <v>12024</v>
      </c>
    </row>
    <row r="18401" spans="1:10" ht="15" x14ac:dyDescent="0.2">
      <c r="A18401" s="733">
        <v>45321</v>
      </c>
      <c r="B18401" s="62" t="s">
        <v>11874</v>
      </c>
      <c r="C18401" s="1048" t="s">
        <v>793</v>
      </c>
      <c r="D18401" s="1051" t="s">
        <v>11588</v>
      </c>
      <c r="E18401" s="1050">
        <v>51900</v>
      </c>
      <c r="F18401" s="125"/>
      <c r="G18401" s="125">
        <f t="shared" si="293"/>
        <v>-51900</v>
      </c>
      <c r="H18401" s="704" t="s">
        <v>12024</v>
      </c>
    </row>
    <row r="18402" spans="1:10" ht="15" x14ac:dyDescent="0.2">
      <c r="A18402" s="733">
        <v>45321</v>
      </c>
      <c r="B18402" s="62" t="s">
        <v>11077</v>
      </c>
      <c r="C18402" s="1048" t="s">
        <v>793</v>
      </c>
      <c r="D18402" s="1051" t="s">
        <v>11832</v>
      </c>
      <c r="E18402" s="1050">
        <v>41010</v>
      </c>
      <c r="F18402" s="125"/>
      <c r="G18402" s="125">
        <f t="shared" si="293"/>
        <v>-41010</v>
      </c>
      <c r="H18402" s="704" t="s">
        <v>12024</v>
      </c>
    </row>
    <row r="18403" spans="1:10" ht="15" x14ac:dyDescent="0.2">
      <c r="A18403" s="733">
        <v>45321</v>
      </c>
      <c r="B18403" s="62" t="s">
        <v>3945</v>
      </c>
      <c r="C18403" s="1048" t="s">
        <v>793</v>
      </c>
      <c r="D18403" s="1051" t="s">
        <v>12393</v>
      </c>
      <c r="E18403" s="1050">
        <v>31000</v>
      </c>
      <c r="F18403" s="125"/>
      <c r="G18403" s="125">
        <f t="shared" si="293"/>
        <v>-31000</v>
      </c>
      <c r="H18403" s="704" t="s">
        <v>12024</v>
      </c>
    </row>
    <row r="18404" spans="1:10" ht="15" x14ac:dyDescent="0.2">
      <c r="A18404" s="733">
        <v>45321</v>
      </c>
      <c r="B18404" s="62" t="s">
        <v>9983</v>
      </c>
      <c r="C18404" s="1048" t="s">
        <v>793</v>
      </c>
      <c r="D18404" s="1051" t="s">
        <v>12092</v>
      </c>
      <c r="E18404" s="1050">
        <v>17750</v>
      </c>
      <c r="F18404" s="125"/>
      <c r="G18404" s="125">
        <f t="shared" si="293"/>
        <v>-17750</v>
      </c>
      <c r="H18404" s="704" t="s">
        <v>12024</v>
      </c>
    </row>
    <row r="18405" spans="1:10" ht="15" x14ac:dyDescent="0.2">
      <c r="A18405" s="733">
        <v>45321</v>
      </c>
      <c r="B18405" s="62" t="s">
        <v>37</v>
      </c>
      <c r="C18405" s="1048" t="s">
        <v>793</v>
      </c>
      <c r="D18405" s="1051" t="s">
        <v>12488</v>
      </c>
      <c r="E18405" s="1050">
        <v>105000</v>
      </c>
      <c r="F18405" s="125"/>
      <c r="G18405" s="125">
        <f t="shared" si="293"/>
        <v>-105000</v>
      </c>
      <c r="H18405" s="704" t="s">
        <v>12024</v>
      </c>
      <c r="J18405" s="39"/>
    </row>
    <row r="18406" spans="1:10" ht="15" x14ac:dyDescent="0.2">
      <c r="A18406" s="733">
        <v>45321</v>
      </c>
      <c r="B18406" s="62" t="s">
        <v>10176</v>
      </c>
      <c r="C18406" s="1048" t="s">
        <v>793</v>
      </c>
      <c r="D18406" s="1051" t="s">
        <v>8428</v>
      </c>
      <c r="E18406" s="1050">
        <v>5000</v>
      </c>
      <c r="F18406" s="125"/>
      <c r="G18406" s="125">
        <f t="shared" si="293"/>
        <v>-5000</v>
      </c>
      <c r="H18406" s="704" t="s">
        <v>12024</v>
      </c>
      <c r="J18406" s="39"/>
    </row>
    <row r="18407" spans="1:10" ht="15" x14ac:dyDescent="0.2">
      <c r="A18407" s="733">
        <v>45321</v>
      </c>
      <c r="B18407" s="62" t="s">
        <v>3945</v>
      </c>
      <c r="C18407" s="62" t="s">
        <v>793</v>
      </c>
      <c r="D18407" s="182" t="s">
        <v>12507</v>
      </c>
      <c r="E18407" s="125">
        <v>6050</v>
      </c>
      <c r="F18407" s="125"/>
      <c r="G18407" s="125">
        <f t="shared" si="293"/>
        <v>-6050</v>
      </c>
      <c r="H18407" s="704" t="s">
        <v>12024</v>
      </c>
      <c r="J18407" s="39"/>
    </row>
    <row r="18408" spans="1:10" ht="15" x14ac:dyDescent="0.2">
      <c r="A18408" s="733">
        <v>45321</v>
      </c>
      <c r="B18408" s="62" t="s">
        <v>12596</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12342</v>
      </c>
      <c r="E18409" s="125">
        <v>2715</v>
      </c>
      <c r="F18409" s="125"/>
      <c r="G18409" s="125">
        <f t="shared" si="293"/>
        <v>-2715</v>
      </c>
      <c r="H18409" s="704" t="s">
        <v>12024</v>
      </c>
    </row>
    <row r="18410" spans="1:10" ht="18.75" customHeight="1" x14ac:dyDescent="0.2">
      <c r="A18410" s="733">
        <v>45321</v>
      </c>
      <c r="B18410" s="62" t="s">
        <v>11077</v>
      </c>
      <c r="C18410" s="62" t="s">
        <v>10981</v>
      </c>
      <c r="D18410" s="182" t="s">
        <v>12343</v>
      </c>
      <c r="E18410" s="125">
        <v>27400</v>
      </c>
      <c r="F18410" s="125"/>
      <c r="G18410" s="125">
        <f t="shared" si="293"/>
        <v>-27400</v>
      </c>
      <c r="H18410" s="704" t="s">
        <v>12024</v>
      </c>
    </row>
    <row r="18411" spans="1:10" ht="18.75" customHeight="1" x14ac:dyDescent="0.2">
      <c r="A18411" s="733">
        <v>45321</v>
      </c>
      <c r="B18411" s="62" t="s">
        <v>12596</v>
      </c>
      <c r="C18411" s="62" t="s">
        <v>12282</v>
      </c>
      <c r="D18411" s="182" t="s">
        <v>12344</v>
      </c>
      <c r="E18411" s="125">
        <v>5000</v>
      </c>
      <c r="F18411" s="125"/>
      <c r="G18411" s="125">
        <f t="shared" si="293"/>
        <v>-5000</v>
      </c>
      <c r="H18411" s="704" t="s">
        <v>12024</v>
      </c>
    </row>
    <row r="18412" spans="1:10" ht="18.75" customHeight="1" x14ac:dyDescent="0.2">
      <c r="A18412" s="733">
        <v>45321</v>
      </c>
      <c r="B18412" s="62" t="s">
        <v>12345</v>
      </c>
      <c r="C18412" s="62" t="s">
        <v>285</v>
      </c>
      <c r="D18412" s="182" t="s">
        <v>12346</v>
      </c>
      <c r="E18412" s="125">
        <v>2700</v>
      </c>
      <c r="F18412" s="125"/>
      <c r="G18412" s="125">
        <f t="shared" si="293"/>
        <v>-2700</v>
      </c>
      <c r="H18412" s="704" t="s">
        <v>12024</v>
      </c>
    </row>
    <row r="18413" spans="1:10" ht="18.75" customHeight="1" x14ac:dyDescent="0.2">
      <c r="A18413" s="733">
        <v>45322</v>
      </c>
      <c r="B18413" s="62" t="s">
        <v>8556</v>
      </c>
      <c r="C18413" s="62" t="s">
        <v>12347</v>
      </c>
      <c r="D18413" s="182" t="s">
        <v>12348</v>
      </c>
      <c r="E18413" s="125">
        <v>5000</v>
      </c>
      <c r="F18413" s="125"/>
      <c r="G18413" s="125">
        <f t="shared" si="293"/>
        <v>-5000</v>
      </c>
      <c r="H18413" s="704" t="s">
        <v>12024</v>
      </c>
    </row>
    <row r="18414" spans="1:10" ht="18.75" customHeight="1" x14ac:dyDescent="0.2">
      <c r="A18414" s="733">
        <v>45322</v>
      </c>
      <c r="B18414" s="62" t="s">
        <v>9983</v>
      </c>
      <c r="C18414" s="62" t="s">
        <v>11740</v>
      </c>
      <c r="D18414" s="182" t="s">
        <v>13020</v>
      </c>
      <c r="E18414" s="125">
        <v>100000</v>
      </c>
      <c r="F18414" s="125"/>
      <c r="G18414" s="125">
        <f t="shared" si="293"/>
        <v>-100000</v>
      </c>
      <c r="H18414" s="704" t="s">
        <v>12024</v>
      </c>
    </row>
    <row r="18415" spans="1:10" ht="18.75" customHeight="1" x14ac:dyDescent="0.2">
      <c r="A18415" s="733">
        <v>45322</v>
      </c>
      <c r="B18415" s="62" t="s">
        <v>11614</v>
      </c>
      <c r="C18415" s="62" t="s">
        <v>11740</v>
      </c>
      <c r="D18415" s="182" t="s">
        <v>13020</v>
      </c>
      <c r="E18415" s="125">
        <v>200000</v>
      </c>
      <c r="F18415" s="125"/>
      <c r="G18415" s="125">
        <f t="shared" si="293"/>
        <v>-200000</v>
      </c>
      <c r="H18415" s="704" t="s">
        <v>12024</v>
      </c>
    </row>
    <row r="18416" spans="1:10" ht="18.75" customHeight="1" x14ac:dyDescent="0.2">
      <c r="A18416" s="733">
        <v>45322</v>
      </c>
      <c r="B18416" s="62" t="s">
        <v>12596</v>
      </c>
      <c r="C18416" s="62" t="s">
        <v>10981</v>
      </c>
      <c r="D18416" s="182" t="s">
        <v>12349</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12350</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12351</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5" t="s">
        <v>12068</v>
      </c>
      <c r="E18446" s="671">
        <v>31000</v>
      </c>
      <c r="F18446" s="235"/>
      <c r="G18446" s="235">
        <f t="shared" si="294"/>
        <v>-31000</v>
      </c>
      <c r="H18446" s="708" t="s">
        <v>12024</v>
      </c>
    </row>
    <row r="18447" spans="1:8" ht="15" x14ac:dyDescent="0.2">
      <c r="A18447" s="732">
        <v>45293</v>
      </c>
      <c r="B18447" s="173" t="s">
        <v>11433</v>
      </c>
      <c r="C18447" s="669" t="s">
        <v>11374</v>
      </c>
      <c r="D18447" s="905" t="s">
        <v>12068</v>
      </c>
      <c r="E18447" s="671">
        <v>16000</v>
      </c>
      <c r="F18447" s="235"/>
      <c r="G18447" s="235">
        <f t="shared" si="294"/>
        <v>-16000</v>
      </c>
      <c r="H18447" s="708" t="s">
        <v>12024</v>
      </c>
    </row>
    <row r="18448" spans="1:8" ht="15" x14ac:dyDescent="0.2">
      <c r="A18448" s="732">
        <v>45293</v>
      </c>
      <c r="B18448" s="173" t="s">
        <v>10898</v>
      </c>
      <c r="C18448" s="669" t="s">
        <v>11374</v>
      </c>
      <c r="D18448" s="905" t="s">
        <v>12068</v>
      </c>
      <c r="E18448" s="671">
        <v>54000</v>
      </c>
      <c r="F18448" s="235"/>
      <c r="G18448" s="235">
        <f t="shared" si="294"/>
        <v>-54000</v>
      </c>
      <c r="H18448" s="708" t="s">
        <v>12024</v>
      </c>
    </row>
    <row r="18449" spans="1:8" ht="15" x14ac:dyDescent="0.2">
      <c r="A18449" s="732">
        <v>45293</v>
      </c>
      <c r="B18449" s="173" t="s">
        <v>11614</v>
      </c>
      <c r="C18449" s="669" t="s">
        <v>11374</v>
      </c>
      <c r="D18449" s="905" t="s">
        <v>12068</v>
      </c>
      <c r="E18449" s="671">
        <v>6000</v>
      </c>
      <c r="F18449" s="235"/>
      <c r="G18449" s="235">
        <f t="shared" si="294"/>
        <v>-6000</v>
      </c>
      <c r="H18449" s="708" t="s">
        <v>12024</v>
      </c>
    </row>
    <row r="18450" spans="1:8" ht="15" x14ac:dyDescent="0.2">
      <c r="A18450" s="732">
        <v>45293</v>
      </c>
      <c r="B18450" s="173" t="s">
        <v>11081</v>
      </c>
      <c r="C18450" s="669" t="s">
        <v>11374</v>
      </c>
      <c r="D18450" s="905" t="s">
        <v>12068</v>
      </c>
      <c r="E18450" s="671">
        <v>4000</v>
      </c>
      <c r="F18450" s="235"/>
      <c r="G18450" s="235">
        <f t="shared" si="294"/>
        <v>-4000</v>
      </c>
      <c r="H18450" s="708" t="s">
        <v>12024</v>
      </c>
    </row>
    <row r="18451" spans="1:8" ht="15" x14ac:dyDescent="0.2">
      <c r="A18451" s="732">
        <v>45293</v>
      </c>
      <c r="B18451" s="173" t="s">
        <v>3945</v>
      </c>
      <c r="C18451" s="565" t="s">
        <v>3002</v>
      </c>
      <c r="D18451" s="873" t="s">
        <v>12047</v>
      </c>
      <c r="E18451" s="566">
        <v>32760</v>
      </c>
      <c r="F18451" s="235"/>
      <c r="G18451" s="235">
        <f t="shared" si="294"/>
        <v>-32760</v>
      </c>
      <c r="H18451" s="708" t="s">
        <v>12024</v>
      </c>
    </row>
    <row r="18452" spans="1:8" ht="15" x14ac:dyDescent="0.2">
      <c r="A18452" s="732">
        <v>45293</v>
      </c>
      <c r="B18452" s="173" t="s">
        <v>3944</v>
      </c>
      <c r="C18452" s="565" t="s">
        <v>3002</v>
      </c>
      <c r="D18452" s="873" t="s">
        <v>12047</v>
      </c>
      <c r="E18452" s="566">
        <v>35360</v>
      </c>
      <c r="F18452" s="235"/>
      <c r="G18452" s="235">
        <f t="shared" si="294"/>
        <v>-35360</v>
      </c>
      <c r="H18452" s="708" t="s">
        <v>12024</v>
      </c>
    </row>
    <row r="18453" spans="1:8" ht="15" x14ac:dyDescent="0.2">
      <c r="A18453" s="732">
        <v>45293</v>
      </c>
      <c r="B18453" s="173" t="s">
        <v>11604</v>
      </c>
      <c r="C18453" s="565" t="s">
        <v>3002</v>
      </c>
      <c r="D18453" s="873" t="s">
        <v>12047</v>
      </c>
      <c r="E18453" s="566">
        <v>11960</v>
      </c>
      <c r="F18453" s="235"/>
      <c r="G18453" s="235">
        <f t="shared" si="294"/>
        <v>-11960</v>
      </c>
      <c r="H18453" s="708" t="s">
        <v>12024</v>
      </c>
    </row>
    <row r="18454" spans="1:8" ht="15" x14ac:dyDescent="0.2">
      <c r="A18454" s="732">
        <v>45293</v>
      </c>
      <c r="B18454" s="173" t="s">
        <v>8556</v>
      </c>
      <c r="C18454" s="565" t="s">
        <v>3002</v>
      </c>
      <c r="D18454" s="873" t="s">
        <v>12047</v>
      </c>
      <c r="E18454" s="566">
        <v>17316</v>
      </c>
      <c r="F18454" s="235"/>
      <c r="G18454" s="235">
        <f t="shared" si="294"/>
        <v>-17316</v>
      </c>
      <c r="H18454" s="708" t="s">
        <v>12024</v>
      </c>
    </row>
    <row r="18455" spans="1:8" ht="15" x14ac:dyDescent="0.2">
      <c r="A18455" s="732">
        <v>45293</v>
      </c>
      <c r="B18455" s="173" t="s">
        <v>11490</v>
      </c>
      <c r="C18455" s="565" t="s">
        <v>3002</v>
      </c>
      <c r="D18455" s="873"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12368</v>
      </c>
      <c r="E18460" s="235">
        <v>100000</v>
      </c>
      <c r="F18460" s="235"/>
      <c r="G18460" s="235">
        <f t="shared" si="294"/>
        <v>-100000</v>
      </c>
      <c r="H18460" s="708" t="s">
        <v>12024</v>
      </c>
    </row>
    <row r="18461" spans="1:8" ht="15" x14ac:dyDescent="0.2">
      <c r="A18461" s="729">
        <v>45292</v>
      </c>
      <c r="B18461" s="93" t="s">
        <v>10229</v>
      </c>
      <c r="C18461" s="93" t="s">
        <v>558</v>
      </c>
      <c r="D18461" s="890" t="s">
        <v>12026</v>
      </c>
      <c r="E18461" s="175"/>
      <c r="F18461" s="175">
        <v>4096986</v>
      </c>
      <c r="G18461" s="175">
        <f t="shared" si="294"/>
        <v>4096986</v>
      </c>
      <c r="H18461" s="701" t="s">
        <v>12024</v>
      </c>
    </row>
    <row r="18462" spans="1:8" ht="15" x14ac:dyDescent="0.2">
      <c r="A18462" s="729">
        <v>45292</v>
      </c>
      <c r="B18462" s="93" t="s">
        <v>10229</v>
      </c>
      <c r="C18462" s="93" t="s">
        <v>558</v>
      </c>
      <c r="D18462" s="896" t="s">
        <v>12017</v>
      </c>
      <c r="E18462" s="642">
        <v>41000</v>
      </c>
      <c r="F18462" s="175"/>
      <c r="G18462" s="175">
        <f t="shared" si="294"/>
        <v>-41000</v>
      </c>
      <c r="H18462" s="701" t="s">
        <v>12024</v>
      </c>
    </row>
    <row r="18463" spans="1:8" ht="15" x14ac:dyDescent="0.2">
      <c r="A18463" s="729">
        <v>45295</v>
      </c>
      <c r="B18463" s="93" t="s">
        <v>11433</v>
      </c>
      <c r="C18463" s="93" t="s">
        <v>558</v>
      </c>
      <c r="D18463" s="890" t="s">
        <v>12072</v>
      </c>
      <c r="E18463" s="175"/>
      <c r="F18463" s="175">
        <v>8000000</v>
      </c>
      <c r="G18463" s="175">
        <f t="shared" si="294"/>
        <v>8000000</v>
      </c>
      <c r="H18463" s="701" t="s">
        <v>12024</v>
      </c>
    </row>
    <row r="18464" spans="1:8" ht="15" x14ac:dyDescent="0.2">
      <c r="A18464" s="729">
        <v>45295</v>
      </c>
      <c r="B18464" s="93" t="s">
        <v>11433</v>
      </c>
      <c r="C18464" s="93" t="s">
        <v>558</v>
      </c>
      <c r="D18464" s="896" t="s">
        <v>12017</v>
      </c>
      <c r="E18464" s="642">
        <v>80000</v>
      </c>
      <c r="F18464" s="175"/>
      <c r="G18464" s="175">
        <f t="shared" si="294"/>
        <v>-80000</v>
      </c>
      <c r="H18464" s="701" t="s">
        <v>12024</v>
      </c>
    </row>
    <row r="18465" spans="1:10" ht="15" x14ac:dyDescent="0.2">
      <c r="A18465" s="729">
        <v>45295</v>
      </c>
      <c r="B18465" s="93" t="s">
        <v>11433</v>
      </c>
      <c r="C18465" s="93" t="s">
        <v>558</v>
      </c>
      <c r="D18465" s="890" t="s">
        <v>12073</v>
      </c>
      <c r="E18465" s="175"/>
      <c r="F18465" s="175">
        <v>1154145</v>
      </c>
      <c r="G18465" s="175">
        <f t="shared" si="294"/>
        <v>1154145</v>
      </c>
      <c r="H18465" s="701" t="s">
        <v>12024</v>
      </c>
    </row>
    <row r="18466" spans="1:10" ht="15" x14ac:dyDescent="0.2">
      <c r="A18466" s="729">
        <v>45295</v>
      </c>
      <c r="B18466" s="93" t="s">
        <v>11717</v>
      </c>
      <c r="C18466" s="93" t="s">
        <v>558</v>
      </c>
      <c r="D18466" s="890" t="s">
        <v>12074</v>
      </c>
      <c r="E18466" s="175"/>
      <c r="F18466" s="175">
        <v>2920000</v>
      </c>
      <c r="G18466" s="175">
        <f t="shared" si="294"/>
        <v>2920000</v>
      </c>
      <c r="H18466" s="701" t="s">
        <v>12024</v>
      </c>
    </row>
    <row r="18467" spans="1:10" ht="15" x14ac:dyDescent="0.2">
      <c r="A18467" s="729">
        <v>45295</v>
      </c>
      <c r="B18467" s="93" t="s">
        <v>11614</v>
      </c>
      <c r="C18467" s="93" t="s">
        <v>558</v>
      </c>
      <c r="D18467" s="890" t="s">
        <v>12075</v>
      </c>
      <c r="E18467" s="175"/>
      <c r="F18467" s="175">
        <v>7925552</v>
      </c>
      <c r="G18467" s="175">
        <f t="shared" si="294"/>
        <v>7925552</v>
      </c>
      <c r="H18467" s="701" t="s">
        <v>12024</v>
      </c>
    </row>
    <row r="18468" spans="1:10" ht="15" x14ac:dyDescent="0.2">
      <c r="A18468" s="729">
        <v>45307</v>
      </c>
      <c r="B18468" s="93" t="s">
        <v>8556</v>
      </c>
      <c r="C18468" s="93" t="s">
        <v>558</v>
      </c>
      <c r="D18468" s="890" t="s">
        <v>12122</v>
      </c>
      <c r="E18468" s="175"/>
      <c r="F18468" s="175">
        <v>1012687</v>
      </c>
      <c r="G18468" s="175">
        <f t="shared" si="294"/>
        <v>1012687</v>
      </c>
      <c r="H18468" s="701" t="s">
        <v>12024</v>
      </c>
    </row>
    <row r="18469" spans="1:10" ht="15" x14ac:dyDescent="0.2">
      <c r="A18469" s="729">
        <v>45307</v>
      </c>
      <c r="B18469" s="93" t="s">
        <v>8556</v>
      </c>
      <c r="C18469" s="93" t="s">
        <v>558</v>
      </c>
      <c r="D18469" s="890" t="s">
        <v>12123</v>
      </c>
      <c r="E18469" s="175"/>
      <c r="F18469" s="175">
        <v>467659</v>
      </c>
      <c r="G18469" s="175">
        <f t="shared" si="294"/>
        <v>467659</v>
      </c>
      <c r="H18469" s="701" t="s">
        <v>12024</v>
      </c>
    </row>
    <row r="18470" spans="1:10" ht="15" x14ac:dyDescent="0.2">
      <c r="A18470" s="729">
        <v>45307</v>
      </c>
      <c r="B18470" s="93" t="s">
        <v>11123</v>
      </c>
      <c r="C18470" s="93" t="s">
        <v>558</v>
      </c>
      <c r="D18470" s="890" t="s">
        <v>12214</v>
      </c>
      <c r="E18470" s="175"/>
      <c r="F18470" s="175">
        <v>550000</v>
      </c>
      <c r="G18470" s="175">
        <f t="shared" si="294"/>
        <v>550000</v>
      </c>
      <c r="H18470" s="701" t="s">
        <v>12024</v>
      </c>
    </row>
    <row r="18471" spans="1:10" ht="15" x14ac:dyDescent="0.2">
      <c r="A18471" s="729">
        <v>45307</v>
      </c>
      <c r="B18471" s="93" t="s">
        <v>11123</v>
      </c>
      <c r="C18471" s="93" t="s">
        <v>558</v>
      </c>
      <c r="D18471" s="890" t="s">
        <v>12324</v>
      </c>
      <c r="E18471" s="175"/>
      <c r="F18471" s="175">
        <v>650000</v>
      </c>
      <c r="G18471" s="175">
        <f t="shared" si="294"/>
        <v>650000</v>
      </c>
      <c r="H18471" s="701" t="s">
        <v>12024</v>
      </c>
    </row>
    <row r="18472" spans="1:10" ht="15" x14ac:dyDescent="0.2">
      <c r="A18472" s="729">
        <v>45307</v>
      </c>
      <c r="B18472" s="93" t="s">
        <v>11123</v>
      </c>
      <c r="C18472" s="93" t="s">
        <v>558</v>
      </c>
      <c r="D18472" s="890" t="s">
        <v>12324</v>
      </c>
      <c r="E18472" s="175"/>
      <c r="F18472" s="175">
        <v>700000</v>
      </c>
      <c r="G18472" s="175">
        <f t="shared" si="294"/>
        <v>700000</v>
      </c>
      <c r="H18472" s="701" t="s">
        <v>12024</v>
      </c>
    </row>
    <row r="18473" spans="1:10" ht="15" customHeight="1" x14ac:dyDescent="0.2">
      <c r="A18473" s="729">
        <v>45307</v>
      </c>
      <c r="B18473" s="93" t="s">
        <v>11874</v>
      </c>
      <c r="C18473" s="93" t="s">
        <v>558</v>
      </c>
      <c r="D18473" s="890" t="s">
        <v>12132</v>
      </c>
      <c r="E18473" s="175"/>
      <c r="F18473" s="175">
        <v>10000000</v>
      </c>
      <c r="G18473" s="175">
        <f t="shared" si="294"/>
        <v>10000000</v>
      </c>
      <c r="H18473" s="701" t="s">
        <v>12024</v>
      </c>
    </row>
    <row r="18474" spans="1:10" ht="15" customHeight="1" x14ac:dyDescent="0.2">
      <c r="A18474" s="729">
        <v>45307</v>
      </c>
      <c r="B18474" s="93" t="s">
        <v>11874</v>
      </c>
      <c r="C18474" s="93" t="s">
        <v>558</v>
      </c>
      <c r="D18474" s="896" t="s">
        <v>12017</v>
      </c>
      <c r="E18474" s="642">
        <v>76000</v>
      </c>
      <c r="F18474" s="175"/>
      <c r="G18474" s="175">
        <f t="shared" si="294"/>
        <v>-76000</v>
      </c>
      <c r="H18474" s="701" t="s">
        <v>12024</v>
      </c>
    </row>
    <row r="18475" spans="1:10" ht="15" x14ac:dyDescent="0.2">
      <c r="A18475" s="729">
        <v>45307</v>
      </c>
      <c r="B18475" s="93" t="s">
        <v>12182</v>
      </c>
      <c r="C18475" s="93" t="s">
        <v>558</v>
      </c>
      <c r="D18475" s="890" t="s">
        <v>12183</v>
      </c>
      <c r="E18475" s="175"/>
      <c r="F18475" s="175">
        <v>9316872</v>
      </c>
      <c r="G18475" s="175">
        <f t="shared" si="294"/>
        <v>9316872</v>
      </c>
      <c r="H18475" s="701" t="s">
        <v>12024</v>
      </c>
    </row>
    <row r="18476" spans="1:10" ht="15" x14ac:dyDescent="0.2">
      <c r="A18476" s="729">
        <v>45307</v>
      </c>
      <c r="B18476" s="93" t="s">
        <v>3945</v>
      </c>
      <c r="C18476" s="93" t="s">
        <v>558</v>
      </c>
      <c r="D18476" s="890" t="s">
        <v>12215</v>
      </c>
      <c r="E18476" s="175"/>
      <c r="F18476" s="175">
        <v>359992</v>
      </c>
      <c r="G18476" s="175">
        <f t="shared" si="294"/>
        <v>359992</v>
      </c>
      <c r="H18476" s="701" t="s">
        <v>12024</v>
      </c>
    </row>
    <row r="18477" spans="1:10" ht="15" x14ac:dyDescent="0.2">
      <c r="A18477" s="729">
        <v>45313</v>
      </c>
      <c r="B18477" s="93" t="s">
        <v>10468</v>
      </c>
      <c r="C18477" s="93" t="s">
        <v>558</v>
      </c>
      <c r="D18477" s="890" t="s">
        <v>12216</v>
      </c>
      <c r="E18477" s="175"/>
      <c r="F18477" s="175">
        <v>1119250</v>
      </c>
      <c r="G18477" s="175">
        <f t="shared" si="294"/>
        <v>1119250</v>
      </c>
      <c r="H18477" s="701" t="s">
        <v>12024</v>
      </c>
    </row>
    <row r="18478" spans="1:10" ht="15" x14ac:dyDescent="0.2">
      <c r="A18478" s="729">
        <v>45313</v>
      </c>
      <c r="B18478" s="93" t="s">
        <v>10773</v>
      </c>
      <c r="C18478" s="93" t="s">
        <v>558</v>
      </c>
      <c r="D18478" s="890" t="s">
        <v>12256</v>
      </c>
      <c r="E18478" s="175"/>
      <c r="F18478" s="175">
        <v>500000</v>
      </c>
      <c r="G18478" s="175">
        <f t="shared" si="294"/>
        <v>500000</v>
      </c>
      <c r="H18478" s="701" t="s">
        <v>12024</v>
      </c>
    </row>
    <row r="18479" spans="1:10" ht="36" x14ac:dyDescent="0.2">
      <c r="A18479" s="729">
        <v>45315</v>
      </c>
      <c r="B18479" s="93" t="s">
        <v>10573</v>
      </c>
      <c r="C18479" s="93" t="s">
        <v>558</v>
      </c>
      <c r="D18479" s="896" t="s">
        <v>12435</v>
      </c>
      <c r="E18479" s="642">
        <v>78000</v>
      </c>
      <c r="F18479" s="175"/>
      <c r="G18479" s="175">
        <f t="shared" si="294"/>
        <v>-78000</v>
      </c>
      <c r="H18479" s="701" t="s">
        <v>12024</v>
      </c>
    </row>
    <row r="18480" spans="1:10" ht="15" x14ac:dyDescent="0.2">
      <c r="A18480" s="729">
        <v>45315</v>
      </c>
      <c r="B18480" s="93" t="s">
        <v>8556</v>
      </c>
      <c r="C18480" s="93" t="s">
        <v>558</v>
      </c>
      <c r="D18480" s="890" t="s">
        <v>12301</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12353</v>
      </c>
      <c r="J18481" s="39"/>
    </row>
    <row r="18482" spans="1:10" ht="24" x14ac:dyDescent="0.2">
      <c r="A18482" s="733">
        <v>45323</v>
      </c>
      <c r="B18482" s="62" t="s">
        <v>103</v>
      </c>
      <c r="C18482" s="62" t="s">
        <v>103</v>
      </c>
      <c r="D18482" s="182" t="s">
        <v>12373</v>
      </c>
      <c r="E18482" s="125">
        <v>121000</v>
      </c>
      <c r="F18482" s="125"/>
      <c r="G18482" s="125">
        <f t="shared" si="294"/>
        <v>-121000</v>
      </c>
      <c r="H18482" s="704" t="s">
        <v>12353</v>
      </c>
      <c r="J18482" s="39"/>
    </row>
    <row r="18483" spans="1:10" ht="15" x14ac:dyDescent="0.2">
      <c r="A18483" s="733">
        <v>45323</v>
      </c>
      <c r="B18483" s="62" t="s">
        <v>103</v>
      </c>
      <c r="C18483" s="62" t="s">
        <v>103</v>
      </c>
      <c r="D18483" s="182" t="s">
        <v>8156</v>
      </c>
      <c r="E18483" s="125">
        <v>5000</v>
      </c>
      <c r="F18483" s="125"/>
      <c r="G18483" s="125">
        <f t="shared" si="294"/>
        <v>-5000</v>
      </c>
      <c r="H18483" s="704" t="s">
        <v>12353</v>
      </c>
      <c r="J18483" s="39"/>
    </row>
    <row r="18484" spans="1:10" ht="15" x14ac:dyDescent="0.2">
      <c r="A18484" s="733">
        <v>45324</v>
      </c>
      <c r="B18484" s="62" t="s">
        <v>11077</v>
      </c>
      <c r="C18484" s="62" t="s">
        <v>10981</v>
      </c>
      <c r="D18484" s="182" t="s">
        <v>12374</v>
      </c>
      <c r="E18484" s="125">
        <v>24600</v>
      </c>
      <c r="F18484" s="125"/>
      <c r="G18484" s="125">
        <f t="shared" si="294"/>
        <v>-24600</v>
      </c>
      <c r="H18484" s="704" t="s">
        <v>12353</v>
      </c>
      <c r="J18484" s="39"/>
    </row>
    <row r="18485" spans="1:10" ht="15" x14ac:dyDescent="0.2">
      <c r="A18485" s="733">
        <v>45324</v>
      </c>
      <c r="B18485" s="62" t="s">
        <v>11874</v>
      </c>
      <c r="C18485" s="62" t="s">
        <v>10981</v>
      </c>
      <c r="D18485" s="182" t="s">
        <v>12375</v>
      </c>
      <c r="E18485" s="125">
        <v>10770</v>
      </c>
      <c r="F18485" s="125"/>
      <c r="G18485" s="125">
        <f t="shared" si="294"/>
        <v>-10770</v>
      </c>
      <c r="H18485" s="704" t="s">
        <v>12353</v>
      </c>
      <c r="J18485" s="39"/>
    </row>
    <row r="18486" spans="1:10" ht="15" x14ac:dyDescent="0.2">
      <c r="A18486" s="733">
        <v>45324</v>
      </c>
      <c r="B18486" s="62" t="s">
        <v>11874</v>
      </c>
      <c r="C18486" s="62" t="s">
        <v>285</v>
      </c>
      <c r="D18486" s="182" t="s">
        <v>8660</v>
      </c>
      <c r="E18486" s="125">
        <v>1000</v>
      </c>
      <c r="F18486" s="125"/>
      <c r="G18486" s="125">
        <f t="shared" si="294"/>
        <v>-1000</v>
      </c>
      <c r="H18486" s="704" t="s">
        <v>12353</v>
      </c>
      <c r="J18486" s="39"/>
    </row>
    <row r="18487" spans="1:10" ht="15" x14ac:dyDescent="0.2">
      <c r="A18487" s="733">
        <v>45324</v>
      </c>
      <c r="B18487" s="62" t="s">
        <v>103</v>
      </c>
      <c r="C18487" s="62" t="s">
        <v>103</v>
      </c>
      <c r="D18487" s="182" t="s">
        <v>12376</v>
      </c>
      <c r="E18487" s="125">
        <v>7000</v>
      </c>
      <c r="F18487" s="125"/>
      <c r="G18487" s="125">
        <f t="shared" si="294"/>
        <v>-7000</v>
      </c>
      <c r="H18487" s="704" t="s">
        <v>12353</v>
      </c>
      <c r="J18487" s="39"/>
    </row>
    <row r="18488" spans="1:10" ht="15" x14ac:dyDescent="0.2">
      <c r="A18488" s="733">
        <v>45324</v>
      </c>
      <c r="B18488" s="62" t="s">
        <v>11874</v>
      </c>
      <c r="C18488" s="62" t="s">
        <v>5740</v>
      </c>
      <c r="D18488" s="182" t="s">
        <v>12377</v>
      </c>
      <c r="E18488" s="125">
        <v>3000</v>
      </c>
      <c r="F18488" s="125"/>
      <c r="G18488" s="125">
        <f t="shared" si="294"/>
        <v>-3000</v>
      </c>
      <c r="H18488" s="704" t="s">
        <v>12353</v>
      </c>
      <c r="J18488" s="39"/>
    </row>
    <row r="18489" spans="1:10" ht="15" x14ac:dyDescent="0.2">
      <c r="A18489" s="733">
        <v>45324</v>
      </c>
      <c r="B18489" s="62" t="s">
        <v>103</v>
      </c>
      <c r="C18489" s="62" t="s">
        <v>103</v>
      </c>
      <c r="D18489" s="182" t="s">
        <v>12378</v>
      </c>
      <c r="E18489" s="125">
        <v>2200</v>
      </c>
      <c r="F18489" s="125"/>
      <c r="G18489" s="125">
        <f t="shared" si="294"/>
        <v>-2200</v>
      </c>
      <c r="H18489" s="704" t="s">
        <v>12353</v>
      </c>
      <c r="J18489" s="39"/>
    </row>
    <row r="18490" spans="1:10" ht="15" x14ac:dyDescent="0.2">
      <c r="A18490" s="733">
        <v>45324</v>
      </c>
      <c r="B18490" s="62" t="s">
        <v>12339</v>
      </c>
      <c r="C18490" s="62" t="s">
        <v>12379</v>
      </c>
      <c r="D18490" s="182" t="s">
        <v>12380</v>
      </c>
      <c r="E18490" s="125">
        <v>500000</v>
      </c>
      <c r="F18490" s="125"/>
      <c r="G18490" s="125">
        <f t="shared" si="294"/>
        <v>-500000</v>
      </c>
      <c r="H18490" s="704" t="s">
        <v>12353</v>
      </c>
      <c r="J18490" s="39"/>
    </row>
    <row r="18491" spans="1:10" ht="15" x14ac:dyDescent="0.2">
      <c r="A18491" s="733">
        <v>45325</v>
      </c>
      <c r="B18491" s="62" t="s">
        <v>11077</v>
      </c>
      <c r="C18491" s="62" t="s">
        <v>10981</v>
      </c>
      <c r="D18491" s="182" t="s">
        <v>12401</v>
      </c>
      <c r="E18491" s="125">
        <v>1600</v>
      </c>
      <c r="F18491" s="125"/>
      <c r="G18491" s="125">
        <f t="shared" si="294"/>
        <v>-1600</v>
      </c>
      <c r="H18491" s="704" t="s">
        <v>12353</v>
      </c>
      <c r="J18491" s="39"/>
    </row>
    <row r="18492" spans="1:10" ht="15" x14ac:dyDescent="0.2">
      <c r="A18492" s="733">
        <v>45325</v>
      </c>
      <c r="B18492" s="62" t="s">
        <v>11874</v>
      </c>
      <c r="C18492" s="62" t="s">
        <v>5740</v>
      </c>
      <c r="D18492" s="182" t="s">
        <v>12402</v>
      </c>
      <c r="E18492" s="125">
        <v>500</v>
      </c>
      <c r="F18492" s="125"/>
      <c r="G18492" s="125">
        <f t="shared" si="294"/>
        <v>-500</v>
      </c>
      <c r="H18492" s="704" t="s">
        <v>12353</v>
      </c>
      <c r="J18492" s="39"/>
    </row>
    <row r="18493" spans="1:10" ht="15" x14ac:dyDescent="0.2">
      <c r="A18493" s="733">
        <v>45325</v>
      </c>
      <c r="B18493" s="62" t="s">
        <v>11707</v>
      </c>
      <c r="C18493" s="62" t="s">
        <v>10981</v>
      </c>
      <c r="D18493" s="182" t="s">
        <v>12403</v>
      </c>
      <c r="E18493" s="125">
        <v>2115</v>
      </c>
      <c r="F18493" s="125"/>
      <c r="G18493" s="125">
        <f t="shared" si="294"/>
        <v>-2115</v>
      </c>
      <c r="H18493" s="704" t="s">
        <v>12353</v>
      </c>
      <c r="J18493" s="39"/>
    </row>
    <row r="18494" spans="1:10" ht="15" x14ac:dyDescent="0.2">
      <c r="A18494" s="733">
        <v>45325</v>
      </c>
      <c r="B18494" s="62" t="s">
        <v>11077</v>
      </c>
      <c r="C18494" s="62" t="s">
        <v>10981</v>
      </c>
      <c r="D18494" s="182" t="s">
        <v>9879</v>
      </c>
      <c r="E18494" s="125">
        <v>3810</v>
      </c>
      <c r="F18494" s="125"/>
      <c r="G18494" s="125">
        <f t="shared" si="294"/>
        <v>-3810</v>
      </c>
      <c r="H18494" s="704" t="s">
        <v>12353</v>
      </c>
      <c r="J18494" s="39"/>
    </row>
    <row r="18495" spans="1:10" ht="15" x14ac:dyDescent="0.2">
      <c r="A18495" s="733">
        <v>45325</v>
      </c>
      <c r="B18495" s="62" t="s">
        <v>11077</v>
      </c>
      <c r="C18495" s="62" t="s">
        <v>10981</v>
      </c>
      <c r="D18495" s="182" t="s">
        <v>12404</v>
      </c>
      <c r="E18495" s="125">
        <v>1500</v>
      </c>
      <c r="F18495" s="125"/>
      <c r="G18495" s="125">
        <f t="shared" ref="G18495:G18558" si="295">F18495-E18495</f>
        <v>-1500</v>
      </c>
      <c r="H18495" s="704" t="s">
        <v>12353</v>
      </c>
      <c r="J18495" s="39"/>
    </row>
    <row r="18496" spans="1:10" ht="15" x14ac:dyDescent="0.2">
      <c r="A18496" s="733">
        <v>45325</v>
      </c>
      <c r="B18496" s="62" t="s">
        <v>11077</v>
      </c>
      <c r="C18496" s="62" t="s">
        <v>5740</v>
      </c>
      <c r="D18496" s="182" t="s">
        <v>369</v>
      </c>
      <c r="E18496" s="125">
        <v>2350</v>
      </c>
      <c r="F18496" s="125"/>
      <c r="G18496" s="125">
        <f t="shared" si="295"/>
        <v>-2350</v>
      </c>
      <c r="H18496" s="704" t="s">
        <v>12353</v>
      </c>
      <c r="J18496" s="39"/>
    </row>
    <row r="18497" spans="1:10" ht="15" x14ac:dyDescent="0.2">
      <c r="A18497" s="733">
        <v>45324</v>
      </c>
      <c r="B18497" s="62" t="s">
        <v>11077</v>
      </c>
      <c r="C18497" s="62" t="s">
        <v>10981</v>
      </c>
      <c r="D18497" s="182" t="s">
        <v>12381</v>
      </c>
      <c r="E18497" s="125">
        <v>15000</v>
      </c>
      <c r="F18497" s="125"/>
      <c r="G18497" s="125">
        <f t="shared" si="295"/>
        <v>-15000</v>
      </c>
      <c r="H18497" s="704" t="s">
        <v>12353</v>
      </c>
      <c r="J18497" s="39"/>
    </row>
    <row r="18498" spans="1:10" ht="15" x14ac:dyDescent="0.2">
      <c r="A18498" s="733">
        <v>45325</v>
      </c>
      <c r="B18498" s="62" t="s">
        <v>11874</v>
      </c>
      <c r="C18498" s="62" t="s">
        <v>8369</v>
      </c>
      <c r="D18498" s="182" t="s">
        <v>3368</v>
      </c>
      <c r="E18498" s="125">
        <v>5216</v>
      </c>
      <c r="F18498" s="125"/>
      <c r="G18498" s="125">
        <f t="shared" si="295"/>
        <v>-5216</v>
      </c>
      <c r="H18498" s="704" t="s">
        <v>12353</v>
      </c>
      <c r="J18498" s="39"/>
    </row>
    <row r="18499" spans="1:10" ht="15" x14ac:dyDescent="0.2">
      <c r="A18499" s="733">
        <v>45325</v>
      </c>
      <c r="B18499" s="62" t="s">
        <v>11874</v>
      </c>
      <c r="C18499" s="62" t="s">
        <v>10981</v>
      </c>
      <c r="D18499" s="182" t="s">
        <v>12382</v>
      </c>
      <c r="E18499" s="125">
        <v>85000</v>
      </c>
      <c r="F18499" s="125"/>
      <c r="G18499" s="125">
        <f t="shared" si="295"/>
        <v>-85000</v>
      </c>
      <c r="H18499" s="704" t="s">
        <v>12353</v>
      </c>
      <c r="J18499" s="39"/>
    </row>
    <row r="18500" spans="1:10" ht="15" x14ac:dyDescent="0.2">
      <c r="A18500" s="733">
        <v>45325</v>
      </c>
      <c r="B18500" s="62" t="s">
        <v>11874</v>
      </c>
      <c r="C18500" s="62" t="s">
        <v>1197</v>
      </c>
      <c r="D18500" s="182" t="s">
        <v>12383</v>
      </c>
      <c r="E18500" s="125">
        <v>158700</v>
      </c>
      <c r="F18500" s="125"/>
      <c r="G18500" s="125">
        <f t="shared" si="295"/>
        <v>-158700</v>
      </c>
      <c r="H18500" s="704" t="s">
        <v>12353</v>
      </c>
      <c r="J18500" s="39"/>
    </row>
    <row r="18501" spans="1:10" ht="15" x14ac:dyDescent="0.2">
      <c r="A18501" s="733">
        <v>45325</v>
      </c>
      <c r="B18501" s="62" t="s">
        <v>11874</v>
      </c>
      <c r="C18501" s="62" t="s">
        <v>11017</v>
      </c>
      <c r="D18501" s="182" t="s">
        <v>12394</v>
      </c>
      <c r="E18501" s="125">
        <v>100000</v>
      </c>
      <c r="F18501" s="125"/>
      <c r="G18501" s="125">
        <f t="shared" si="295"/>
        <v>-100000</v>
      </c>
      <c r="H18501" s="704" t="s">
        <v>12353</v>
      </c>
      <c r="J18501" s="39"/>
    </row>
    <row r="18502" spans="1:10" ht="15" x14ac:dyDescent="0.2">
      <c r="A18502" s="733">
        <v>45325</v>
      </c>
      <c r="B18502" s="62" t="s">
        <v>12339</v>
      </c>
      <c r="C18502" s="62" t="s">
        <v>11087</v>
      </c>
      <c r="D18502" s="182" t="s">
        <v>12434</v>
      </c>
      <c r="E18502" s="125">
        <v>50000</v>
      </c>
      <c r="F18502" s="125"/>
      <c r="G18502" s="125">
        <f t="shared" si="295"/>
        <v>-50000</v>
      </c>
      <c r="H18502" s="704" t="s">
        <v>12353</v>
      </c>
      <c r="J18502" s="39"/>
    </row>
    <row r="18503" spans="1:10" ht="15" x14ac:dyDescent="0.2">
      <c r="A18503" s="733">
        <v>45325</v>
      </c>
      <c r="B18503" s="62" t="s">
        <v>103</v>
      </c>
      <c r="C18503" s="62" t="s">
        <v>2671</v>
      </c>
      <c r="D18503" s="182" t="s">
        <v>12395</v>
      </c>
      <c r="E18503" s="125">
        <v>1000</v>
      </c>
      <c r="F18503" s="125"/>
      <c r="G18503" s="125">
        <f t="shared" si="295"/>
        <v>-1000</v>
      </c>
      <c r="H18503" s="704" t="s">
        <v>12353</v>
      </c>
      <c r="J18503" s="39"/>
    </row>
    <row r="18504" spans="1:10" ht="15" x14ac:dyDescent="0.2">
      <c r="A18504" s="733">
        <v>45325</v>
      </c>
      <c r="B18504" s="62" t="s">
        <v>37</v>
      </c>
      <c r="C18504" s="62" t="s">
        <v>391</v>
      </c>
      <c r="D18504" s="182" t="s">
        <v>12396</v>
      </c>
      <c r="E18504" s="125">
        <v>3000</v>
      </c>
      <c r="F18504" s="125"/>
      <c r="G18504" s="125">
        <f t="shared" si="295"/>
        <v>-3000</v>
      </c>
      <c r="H18504" s="704" t="s">
        <v>12353</v>
      </c>
      <c r="J18504" s="39"/>
    </row>
    <row r="18505" spans="1:10" ht="15" x14ac:dyDescent="0.2">
      <c r="A18505" s="733">
        <v>45325</v>
      </c>
      <c r="B18505" s="62" t="s">
        <v>12504</v>
      </c>
      <c r="C18505" s="62" t="s">
        <v>5409</v>
      </c>
      <c r="D18505" s="182" t="s">
        <v>12397</v>
      </c>
      <c r="E18505" s="125">
        <v>5000</v>
      </c>
      <c r="F18505" s="125"/>
      <c r="G18505" s="125">
        <f t="shared" si="295"/>
        <v>-5000</v>
      </c>
      <c r="H18505" s="704" t="s">
        <v>12353</v>
      </c>
      <c r="J18505" s="39"/>
    </row>
    <row r="18506" spans="1:10" ht="15" x14ac:dyDescent="0.2">
      <c r="A18506" s="733">
        <v>45328</v>
      </c>
      <c r="B18506" s="62" t="s">
        <v>11874</v>
      </c>
      <c r="C18506" s="62" t="s">
        <v>5740</v>
      </c>
      <c r="D18506" s="182" t="s">
        <v>12398</v>
      </c>
      <c r="E18506" s="125">
        <v>1500</v>
      </c>
      <c r="F18506" s="125"/>
      <c r="G18506" s="125">
        <f t="shared" si="295"/>
        <v>-1500</v>
      </c>
      <c r="H18506" s="704" t="s">
        <v>12353</v>
      </c>
      <c r="J18506" s="39"/>
    </row>
    <row r="18507" spans="1:10" ht="15" x14ac:dyDescent="0.2">
      <c r="A18507" s="733">
        <v>45328</v>
      </c>
      <c r="B18507" s="62" t="s">
        <v>11874</v>
      </c>
      <c r="C18507" s="62" t="s">
        <v>5740</v>
      </c>
      <c r="D18507" s="182" t="s">
        <v>1885</v>
      </c>
      <c r="E18507" s="125">
        <v>2800</v>
      </c>
      <c r="F18507" s="125"/>
      <c r="G18507" s="125">
        <f t="shared" si="295"/>
        <v>-2800</v>
      </c>
      <c r="H18507" s="704" t="s">
        <v>12353</v>
      </c>
      <c r="J18507" s="39"/>
    </row>
    <row r="18508" spans="1:10" ht="15" x14ac:dyDescent="0.2">
      <c r="A18508" s="733">
        <v>45328</v>
      </c>
      <c r="B18508" s="62" t="s">
        <v>103</v>
      </c>
      <c r="C18508" s="62" t="s">
        <v>103</v>
      </c>
      <c r="D18508" s="182" t="s">
        <v>8156</v>
      </c>
      <c r="E18508" s="125">
        <v>5000</v>
      </c>
      <c r="F18508" s="125"/>
      <c r="G18508" s="125">
        <f t="shared" si="295"/>
        <v>-5000</v>
      </c>
      <c r="H18508" s="704" t="s">
        <v>12353</v>
      </c>
      <c r="J18508" s="39"/>
    </row>
    <row r="18509" spans="1:10" ht="15" x14ac:dyDescent="0.2">
      <c r="A18509" s="733">
        <v>45328</v>
      </c>
      <c r="B18509" s="62" t="s">
        <v>12399</v>
      </c>
      <c r="C18509" s="62" t="s">
        <v>5409</v>
      </c>
      <c r="D18509" s="182" t="s">
        <v>12400</v>
      </c>
      <c r="E18509" s="125">
        <v>5000</v>
      </c>
      <c r="F18509" s="125"/>
      <c r="G18509" s="125">
        <f t="shared" si="295"/>
        <v>-5000</v>
      </c>
      <c r="H18509" s="704" t="s">
        <v>12353</v>
      </c>
      <c r="J18509" s="39"/>
    </row>
    <row r="18510" spans="1:10" ht="15" x14ac:dyDescent="0.2">
      <c r="A18510" s="733">
        <v>45328</v>
      </c>
      <c r="B18510" s="62" t="s">
        <v>103</v>
      </c>
      <c r="C18510" s="62" t="s">
        <v>1494</v>
      </c>
      <c r="D18510" s="182" t="s">
        <v>369</v>
      </c>
      <c r="E18510" s="125">
        <v>1200</v>
      </c>
      <c r="F18510" s="125"/>
      <c r="G18510" s="125">
        <f t="shared" si="295"/>
        <v>-1200</v>
      </c>
      <c r="H18510" s="704" t="s">
        <v>12353</v>
      </c>
      <c r="J18510" s="39"/>
    </row>
    <row r="18511" spans="1:10" ht="15" x14ac:dyDescent="0.2">
      <c r="A18511" s="733">
        <v>45328</v>
      </c>
      <c r="B18511" s="62" t="s">
        <v>11874</v>
      </c>
      <c r="C18511" s="62" t="s">
        <v>5740</v>
      </c>
      <c r="D18511" s="182" t="s">
        <v>369</v>
      </c>
      <c r="E18511" s="125">
        <v>1700</v>
      </c>
      <c r="F18511" s="125"/>
      <c r="G18511" s="125">
        <f t="shared" si="295"/>
        <v>-1700</v>
      </c>
      <c r="H18511" s="704" t="s">
        <v>12353</v>
      </c>
      <c r="J18511" s="39"/>
    </row>
    <row r="18512" spans="1:10" ht="15" x14ac:dyDescent="0.2">
      <c r="A18512" s="733">
        <v>45328</v>
      </c>
      <c r="B18512" s="62" t="s">
        <v>11874</v>
      </c>
      <c r="C18512" s="62" t="s">
        <v>11017</v>
      </c>
      <c r="D18512" s="182" t="s">
        <v>12013</v>
      </c>
      <c r="E18512" s="125">
        <v>100000</v>
      </c>
      <c r="F18512" s="125"/>
      <c r="G18512" s="125">
        <f t="shared" si="295"/>
        <v>-100000</v>
      </c>
      <c r="H18512" s="704" t="s">
        <v>12353</v>
      </c>
      <c r="J18512" s="39"/>
    </row>
    <row r="18513" spans="1:10" ht="15" x14ac:dyDescent="0.2">
      <c r="A18513" s="733">
        <v>45329</v>
      </c>
      <c r="B18513" s="62" t="s">
        <v>12339</v>
      </c>
      <c r="C18513" s="62" t="s">
        <v>11704</v>
      </c>
      <c r="D18513" s="182" t="s">
        <v>12013</v>
      </c>
      <c r="E18513" s="125">
        <v>162500</v>
      </c>
      <c r="F18513" s="125"/>
      <c r="G18513" s="125">
        <f t="shared" si="295"/>
        <v>-162500</v>
      </c>
      <c r="H18513" s="704" t="s">
        <v>12353</v>
      </c>
      <c r="J18513" s="39"/>
    </row>
    <row r="18514" spans="1:10" ht="24" x14ac:dyDescent="0.2">
      <c r="A18514" s="733">
        <v>45329</v>
      </c>
      <c r="B18514" s="62" t="s">
        <v>11596</v>
      </c>
      <c r="C18514" s="550" t="s">
        <v>10981</v>
      </c>
      <c r="D18514" s="739" t="s">
        <v>12407</v>
      </c>
      <c r="E18514" s="551">
        <v>16000</v>
      </c>
      <c r="F18514" s="125"/>
      <c r="G18514" s="125">
        <f t="shared" si="295"/>
        <v>-16000</v>
      </c>
      <c r="H18514" s="704" t="s">
        <v>12353</v>
      </c>
      <c r="J18514" s="39"/>
    </row>
    <row r="18515" spans="1:10" ht="24" x14ac:dyDescent="0.2">
      <c r="A18515" s="733">
        <v>45329</v>
      </c>
      <c r="B18515" s="62" t="s">
        <v>11717</v>
      </c>
      <c r="C18515" s="550" t="s">
        <v>10981</v>
      </c>
      <c r="D18515" s="739" t="s">
        <v>12407</v>
      </c>
      <c r="E18515" s="551">
        <v>38000</v>
      </c>
      <c r="F18515" s="125"/>
      <c r="G18515" s="125">
        <f t="shared" si="295"/>
        <v>-38000</v>
      </c>
      <c r="H18515" s="704" t="s">
        <v>12353</v>
      </c>
      <c r="J18515" s="39"/>
    </row>
    <row r="18516" spans="1:10" ht="24" x14ac:dyDescent="0.2">
      <c r="A18516" s="733">
        <v>45329</v>
      </c>
      <c r="B18516" s="62" t="s">
        <v>12596</v>
      </c>
      <c r="C18516" s="550" t="s">
        <v>10981</v>
      </c>
      <c r="D18516" s="739" t="s">
        <v>12407</v>
      </c>
      <c r="E18516" s="551">
        <v>19500</v>
      </c>
      <c r="F18516" s="125"/>
      <c r="G18516" s="125">
        <f t="shared" si="295"/>
        <v>-19500</v>
      </c>
      <c r="H18516" s="704" t="s">
        <v>12353</v>
      </c>
      <c r="J18516" s="39"/>
    </row>
    <row r="18517" spans="1:10" ht="24" x14ac:dyDescent="0.2">
      <c r="A18517" s="733">
        <v>45329</v>
      </c>
      <c r="B18517" s="62" t="s">
        <v>11874</v>
      </c>
      <c r="C18517" s="550" t="s">
        <v>10981</v>
      </c>
      <c r="D18517" s="739" t="s">
        <v>12407</v>
      </c>
      <c r="E18517" s="551">
        <v>80000</v>
      </c>
      <c r="F18517" s="125"/>
      <c r="G18517" s="125">
        <f t="shared" si="295"/>
        <v>-80000</v>
      </c>
      <c r="H18517" s="704" t="s">
        <v>12353</v>
      </c>
      <c r="J18517" s="39"/>
    </row>
    <row r="18518" spans="1:10" ht="15" x14ac:dyDescent="0.2">
      <c r="A18518" s="733">
        <v>45329</v>
      </c>
      <c r="B18518" s="62" t="s">
        <v>11596</v>
      </c>
      <c r="C18518" s="62" t="s">
        <v>11539</v>
      </c>
      <c r="D18518" s="182" t="s">
        <v>12408</v>
      </c>
      <c r="E18518" s="125">
        <v>88800</v>
      </c>
      <c r="F18518" s="125"/>
      <c r="G18518" s="125">
        <f t="shared" si="295"/>
        <v>-88800</v>
      </c>
      <c r="H18518" s="704" t="s">
        <v>12353</v>
      </c>
      <c r="J18518" s="39"/>
    </row>
    <row r="18519" spans="1:10" ht="24" x14ac:dyDescent="0.2">
      <c r="A18519" s="733">
        <v>45329</v>
      </c>
      <c r="B18519" s="62" t="s">
        <v>11874</v>
      </c>
      <c r="C18519" s="62" t="s">
        <v>12409</v>
      </c>
      <c r="D18519" s="182" t="s">
        <v>12410</v>
      </c>
      <c r="E18519" s="125">
        <v>164000</v>
      </c>
      <c r="F18519" s="125"/>
      <c r="G18519" s="125">
        <f t="shared" si="295"/>
        <v>-164000</v>
      </c>
      <c r="H18519" s="704" t="s">
        <v>12353</v>
      </c>
      <c r="J18519" s="39"/>
    </row>
    <row r="18520" spans="1:10" ht="15" x14ac:dyDescent="0.2">
      <c r="A18520" s="733">
        <v>45329</v>
      </c>
      <c r="B18520" s="62" t="s">
        <v>10468</v>
      </c>
      <c r="C18520" s="62" t="s">
        <v>12411</v>
      </c>
      <c r="D18520" s="182" t="s">
        <v>12412</v>
      </c>
      <c r="E18520" s="125">
        <v>140000</v>
      </c>
      <c r="F18520" s="125"/>
      <c r="G18520" s="125">
        <f t="shared" si="295"/>
        <v>-140000</v>
      </c>
      <c r="H18520" s="704" t="s">
        <v>12353</v>
      </c>
      <c r="J18520" s="39"/>
    </row>
    <row r="18521" spans="1:10" ht="24" x14ac:dyDescent="0.2">
      <c r="A18521" s="733">
        <v>45329</v>
      </c>
      <c r="B18521" s="62" t="s">
        <v>11874</v>
      </c>
      <c r="C18521" s="62" t="s">
        <v>10981</v>
      </c>
      <c r="D18521" s="182" t="s">
        <v>12413</v>
      </c>
      <c r="E18521" s="125">
        <v>208000</v>
      </c>
      <c r="F18521" s="125"/>
      <c r="G18521" s="125">
        <f t="shared" si="295"/>
        <v>-208000</v>
      </c>
      <c r="H18521" s="704" t="s">
        <v>12353</v>
      </c>
      <c r="J18521" s="39"/>
    </row>
    <row r="18522" spans="1:10" ht="15" x14ac:dyDescent="0.2">
      <c r="A18522" s="733">
        <v>45329</v>
      </c>
      <c r="B18522" s="62" t="s">
        <v>11596</v>
      </c>
      <c r="C18522" s="62" t="s">
        <v>10981</v>
      </c>
      <c r="D18522" s="182" t="s">
        <v>12414</v>
      </c>
      <c r="E18522" s="125">
        <v>23680</v>
      </c>
      <c r="F18522" s="125"/>
      <c r="G18522" s="125">
        <f t="shared" si="295"/>
        <v>-23680</v>
      </c>
      <c r="H18522" s="704" t="s">
        <v>12353</v>
      </c>
      <c r="J18522" s="39"/>
    </row>
    <row r="18523" spans="1:10" ht="15" x14ac:dyDescent="0.2">
      <c r="A18523" s="733">
        <v>45329</v>
      </c>
      <c r="B18523" s="62" t="s">
        <v>103</v>
      </c>
      <c r="C18523" s="62" t="s">
        <v>103</v>
      </c>
      <c r="D18523" s="182" t="s">
        <v>8156</v>
      </c>
      <c r="E18523" s="125">
        <v>2000</v>
      </c>
      <c r="F18523" s="125"/>
      <c r="G18523" s="125">
        <f t="shared" si="295"/>
        <v>-2000</v>
      </c>
      <c r="H18523" s="704" t="s">
        <v>12353</v>
      </c>
      <c r="J18523" s="39"/>
    </row>
    <row r="18524" spans="1:10" ht="15" x14ac:dyDescent="0.2">
      <c r="A18524" s="733">
        <v>45329</v>
      </c>
      <c r="B18524" s="62" t="s">
        <v>9983</v>
      </c>
      <c r="C18524" s="62" t="s">
        <v>6422</v>
      </c>
      <c r="D18524" s="182" t="s">
        <v>1156</v>
      </c>
      <c r="E18524" s="125">
        <v>35000</v>
      </c>
      <c r="F18524" s="125"/>
      <c r="G18524" s="125">
        <f t="shared" si="295"/>
        <v>-35000</v>
      </c>
      <c r="H18524" s="704" t="s">
        <v>12353</v>
      </c>
      <c r="J18524" s="39"/>
    </row>
    <row r="18525" spans="1:10" ht="15" x14ac:dyDescent="0.2">
      <c r="A18525" s="733">
        <v>45329</v>
      </c>
      <c r="B18525" s="62" t="s">
        <v>11077</v>
      </c>
      <c r="C18525" s="62" t="s">
        <v>10981</v>
      </c>
      <c r="D18525" s="182" t="s">
        <v>12406</v>
      </c>
      <c r="E18525" s="125">
        <v>25500</v>
      </c>
      <c r="F18525" s="125"/>
      <c r="G18525" s="125">
        <f t="shared" si="295"/>
        <v>-25500</v>
      </c>
      <c r="H18525" s="704" t="s">
        <v>12353</v>
      </c>
      <c r="J18525" s="39"/>
    </row>
    <row r="18526" spans="1:10" ht="15" x14ac:dyDescent="0.2">
      <c r="A18526" s="733">
        <v>45329</v>
      </c>
      <c r="B18526" s="62" t="s">
        <v>12399</v>
      </c>
      <c r="C18526" s="62" t="s">
        <v>5740</v>
      </c>
      <c r="D18526" s="182" t="s">
        <v>369</v>
      </c>
      <c r="E18526" s="125">
        <v>2700</v>
      </c>
      <c r="F18526" s="125"/>
      <c r="G18526" s="125">
        <f t="shared" si="295"/>
        <v>-2700</v>
      </c>
      <c r="H18526" s="704" t="s">
        <v>12353</v>
      </c>
      <c r="J18526" s="39"/>
    </row>
    <row r="18527" spans="1:10" ht="15" x14ac:dyDescent="0.2">
      <c r="A18527" s="733">
        <v>45331</v>
      </c>
      <c r="B18527" s="62" t="s">
        <v>11614</v>
      </c>
      <c r="C18527" s="62" t="s">
        <v>12415</v>
      </c>
      <c r="D18527" s="182" t="s">
        <v>1156</v>
      </c>
      <c r="E18527" s="125">
        <v>50000</v>
      </c>
      <c r="F18527" s="125"/>
      <c r="G18527" s="125">
        <f t="shared" si="295"/>
        <v>-50000</v>
      </c>
      <c r="H18527" s="704" t="s">
        <v>12353</v>
      </c>
      <c r="J18527" s="39"/>
    </row>
    <row r="18528" spans="1:10" ht="15" x14ac:dyDescent="0.2">
      <c r="A18528" s="733">
        <v>45331</v>
      </c>
      <c r="B18528" s="62" t="s">
        <v>12339</v>
      </c>
      <c r="C18528" s="62" t="s">
        <v>10981</v>
      </c>
      <c r="D18528" s="182" t="s">
        <v>12416</v>
      </c>
      <c r="E18528" s="125">
        <v>3000</v>
      </c>
      <c r="F18528" s="125"/>
      <c r="G18528" s="125">
        <f t="shared" si="295"/>
        <v>-3000</v>
      </c>
      <c r="H18528" s="704" t="s">
        <v>12353</v>
      </c>
      <c r="J18528" s="39"/>
    </row>
    <row r="18529" spans="1:10" ht="15" x14ac:dyDescent="0.2">
      <c r="A18529" s="733">
        <v>45331</v>
      </c>
      <c r="B18529" s="62" t="s">
        <v>103</v>
      </c>
      <c r="C18529" s="62" t="s">
        <v>103</v>
      </c>
      <c r="D18529" s="182" t="s">
        <v>8156</v>
      </c>
      <c r="E18529" s="125">
        <v>3000</v>
      </c>
      <c r="F18529" s="125"/>
      <c r="G18529" s="125">
        <f t="shared" si="295"/>
        <v>-3000</v>
      </c>
      <c r="H18529" s="704" t="s">
        <v>12353</v>
      </c>
      <c r="J18529" s="39"/>
    </row>
    <row r="18530" spans="1:10" ht="15" x14ac:dyDescent="0.2">
      <c r="A18530" s="733">
        <v>45331</v>
      </c>
      <c r="B18530" s="62" t="s">
        <v>11077</v>
      </c>
      <c r="C18530" s="62" t="s">
        <v>5740</v>
      </c>
      <c r="D18530" s="182" t="s">
        <v>369</v>
      </c>
      <c r="E18530" s="125">
        <v>2000</v>
      </c>
      <c r="F18530" s="125"/>
      <c r="G18530" s="125">
        <f t="shared" si="295"/>
        <v>-2000</v>
      </c>
      <c r="H18530" s="704" t="s">
        <v>12353</v>
      </c>
      <c r="J18530" s="39"/>
    </row>
    <row r="18531" spans="1:10" ht="15" x14ac:dyDescent="0.2">
      <c r="A18531" s="733">
        <v>45331</v>
      </c>
      <c r="B18531" s="62" t="s">
        <v>10468</v>
      </c>
      <c r="C18531" s="62" t="s">
        <v>12282</v>
      </c>
      <c r="D18531" s="182" t="s">
        <v>1156</v>
      </c>
      <c r="E18531" s="125">
        <v>50000</v>
      </c>
      <c r="F18531" s="125"/>
      <c r="G18531" s="125">
        <f t="shared" si="295"/>
        <v>-50000</v>
      </c>
      <c r="H18531" s="704" t="s">
        <v>12353</v>
      </c>
      <c r="J18531" s="39"/>
    </row>
    <row r="18532" spans="1:10" ht="15" x14ac:dyDescent="0.2">
      <c r="A18532" s="733">
        <v>45331</v>
      </c>
      <c r="B18532" s="62" t="s">
        <v>9353</v>
      </c>
      <c r="C18532" s="62" t="s">
        <v>12282</v>
      </c>
      <c r="D18532" s="182" t="s">
        <v>1156</v>
      </c>
      <c r="E18532" s="125">
        <v>25000</v>
      </c>
      <c r="F18532" s="125"/>
      <c r="G18532" s="125">
        <f t="shared" si="295"/>
        <v>-25000</v>
      </c>
      <c r="H18532" s="704" t="s">
        <v>12353</v>
      </c>
      <c r="J18532" s="39"/>
    </row>
    <row r="18533" spans="1:10" ht="15" x14ac:dyDescent="0.2">
      <c r="A18533" s="733">
        <v>45331</v>
      </c>
      <c r="B18533" s="62" t="s">
        <v>11717</v>
      </c>
      <c r="C18533" s="62" t="s">
        <v>12130</v>
      </c>
      <c r="D18533" s="182" t="s">
        <v>12432</v>
      </c>
      <c r="E18533" s="125">
        <v>25000</v>
      </c>
      <c r="F18533" s="125"/>
      <c r="G18533" s="125">
        <f t="shared" si="295"/>
        <v>-25000</v>
      </c>
      <c r="H18533" s="704" t="s">
        <v>12353</v>
      </c>
      <c r="J18533" s="39"/>
    </row>
    <row r="18534" spans="1:10" ht="15" x14ac:dyDescent="0.2">
      <c r="A18534" s="733">
        <v>45332</v>
      </c>
      <c r="B18534" s="62" t="s">
        <v>8556</v>
      </c>
      <c r="C18534" s="62" t="s">
        <v>11612</v>
      </c>
      <c r="D18534" s="182" t="s">
        <v>12417</v>
      </c>
      <c r="E18534" s="125">
        <v>12000</v>
      </c>
      <c r="F18534" s="125"/>
      <c r="G18534" s="125">
        <f t="shared" si="295"/>
        <v>-12000</v>
      </c>
      <c r="H18534" s="704" t="s">
        <v>12353</v>
      </c>
      <c r="J18534" s="39"/>
    </row>
    <row r="18535" spans="1:10" ht="15" x14ac:dyDescent="0.2">
      <c r="A18535" s="733">
        <v>45332</v>
      </c>
      <c r="B18535" s="62" t="s">
        <v>11077</v>
      </c>
      <c r="C18535" s="62" t="s">
        <v>5740</v>
      </c>
      <c r="D18535" s="182" t="s">
        <v>12418</v>
      </c>
      <c r="E18535" s="125">
        <v>3500</v>
      </c>
      <c r="F18535" s="125"/>
      <c r="G18535" s="125">
        <f t="shared" si="295"/>
        <v>-3500</v>
      </c>
      <c r="H18535" s="704" t="s">
        <v>12353</v>
      </c>
      <c r="J18535" s="39"/>
    </row>
    <row r="18536" spans="1:10" ht="15" x14ac:dyDescent="0.2">
      <c r="A18536" s="733">
        <v>45332</v>
      </c>
      <c r="B18536" s="62" t="s">
        <v>12419</v>
      </c>
      <c r="C18536" s="62" t="s">
        <v>5740</v>
      </c>
      <c r="D18536" s="182" t="s">
        <v>12420</v>
      </c>
      <c r="E18536" s="125">
        <v>2200</v>
      </c>
      <c r="F18536" s="125"/>
      <c r="G18536" s="125">
        <f t="shared" si="295"/>
        <v>-2200</v>
      </c>
      <c r="H18536" s="704" t="s">
        <v>12353</v>
      </c>
      <c r="J18536" s="39"/>
    </row>
    <row r="18537" spans="1:10" ht="15" x14ac:dyDescent="0.2">
      <c r="A18537" s="733">
        <v>45332</v>
      </c>
      <c r="B18537" s="62" t="s">
        <v>11874</v>
      </c>
      <c r="C18537" s="62" t="s">
        <v>11612</v>
      </c>
      <c r="D18537" s="182" t="s">
        <v>12421</v>
      </c>
      <c r="E18537" s="125">
        <v>85000</v>
      </c>
      <c r="F18537" s="125"/>
      <c r="G18537" s="125">
        <f t="shared" si="295"/>
        <v>-85000</v>
      </c>
      <c r="H18537" s="704" t="s">
        <v>12353</v>
      </c>
      <c r="J18537" s="39"/>
    </row>
    <row r="18538" spans="1:10" ht="15" customHeight="1" x14ac:dyDescent="0.2">
      <c r="A18538" s="733">
        <v>45332</v>
      </c>
      <c r="B18538" s="62" t="s">
        <v>11874</v>
      </c>
      <c r="C18538" s="62" t="s">
        <v>12015</v>
      </c>
      <c r="D18538" s="182" t="s">
        <v>12423</v>
      </c>
      <c r="E18538" s="125">
        <v>500000</v>
      </c>
      <c r="F18538" s="125"/>
      <c r="G18538" s="125">
        <f t="shared" si="295"/>
        <v>-500000</v>
      </c>
      <c r="H18538" s="704" t="s">
        <v>12353</v>
      </c>
      <c r="J18538" s="39"/>
    </row>
    <row r="18539" spans="1:10" ht="15" x14ac:dyDescent="0.2">
      <c r="A18539" s="733">
        <v>45332</v>
      </c>
      <c r="B18539" s="62" t="s">
        <v>11717</v>
      </c>
      <c r="C18539" s="62" t="s">
        <v>10981</v>
      </c>
      <c r="D18539" s="182" t="s">
        <v>11855</v>
      </c>
      <c r="E18539" s="125">
        <v>15170</v>
      </c>
      <c r="F18539" s="125"/>
      <c r="G18539" s="125">
        <f t="shared" si="295"/>
        <v>-15170</v>
      </c>
      <c r="H18539" s="704" t="s">
        <v>12353</v>
      </c>
      <c r="J18539" s="39"/>
    </row>
    <row r="18540" spans="1:10" ht="15" x14ac:dyDescent="0.2">
      <c r="A18540" s="733">
        <v>45332</v>
      </c>
      <c r="B18540" s="62" t="s">
        <v>11874</v>
      </c>
      <c r="C18540" s="62" t="s">
        <v>2189</v>
      </c>
      <c r="D18540" s="182" t="s">
        <v>12424</v>
      </c>
      <c r="E18540" s="125">
        <v>24000</v>
      </c>
      <c r="F18540" s="125"/>
      <c r="G18540" s="125">
        <f t="shared" si="295"/>
        <v>-24000</v>
      </c>
      <c r="H18540" s="704" t="s">
        <v>12353</v>
      </c>
      <c r="J18540" s="39"/>
    </row>
    <row r="18541" spans="1:10" ht="15" x14ac:dyDescent="0.2">
      <c r="A18541" s="733">
        <v>45332</v>
      </c>
      <c r="B18541" s="62" t="s">
        <v>8556</v>
      </c>
      <c r="C18541" s="62" t="s">
        <v>5740</v>
      </c>
      <c r="D18541" s="182" t="s">
        <v>369</v>
      </c>
      <c r="E18541" s="125">
        <v>3000</v>
      </c>
      <c r="F18541" s="125"/>
      <c r="G18541" s="125">
        <f t="shared" si="295"/>
        <v>-3000</v>
      </c>
      <c r="H18541" s="704" t="s">
        <v>12353</v>
      </c>
      <c r="J18541" s="39"/>
    </row>
    <row r="18542" spans="1:10" ht="15" x14ac:dyDescent="0.2">
      <c r="A18542" s="733">
        <v>45332</v>
      </c>
      <c r="B18542" s="62" t="s">
        <v>11874</v>
      </c>
      <c r="C18542" s="62" t="s">
        <v>5740</v>
      </c>
      <c r="D18542" s="182" t="s">
        <v>369</v>
      </c>
      <c r="E18542" s="125">
        <v>600</v>
      </c>
      <c r="F18542" s="125"/>
      <c r="G18542" s="125">
        <f t="shared" si="295"/>
        <v>-600</v>
      </c>
      <c r="H18542" s="704" t="s">
        <v>12353</v>
      </c>
      <c r="J18542" s="39"/>
    </row>
    <row r="18543" spans="1:10" ht="15" x14ac:dyDescent="0.2">
      <c r="A18543" s="733">
        <v>45332</v>
      </c>
      <c r="B18543" s="62" t="s">
        <v>12504</v>
      </c>
      <c r="C18543" s="62" t="s">
        <v>5409</v>
      </c>
      <c r="D18543" s="182" t="s">
        <v>12425</v>
      </c>
      <c r="E18543" s="125">
        <v>5000</v>
      </c>
      <c r="F18543" s="125"/>
      <c r="G18543" s="125">
        <f t="shared" si="295"/>
        <v>-5000</v>
      </c>
      <c r="H18543" s="704" t="s">
        <v>12353</v>
      </c>
      <c r="J18543" s="39"/>
    </row>
    <row r="18544" spans="1:10" ht="15" x14ac:dyDescent="0.2">
      <c r="A18544" s="733">
        <v>45332</v>
      </c>
      <c r="B18544" s="62" t="s">
        <v>11874</v>
      </c>
      <c r="C18544" s="62" t="s">
        <v>10981</v>
      </c>
      <c r="D18544" s="182" t="s">
        <v>12426</v>
      </c>
      <c r="E18544" s="125">
        <v>7500</v>
      </c>
      <c r="F18544" s="125"/>
      <c r="G18544" s="125">
        <f t="shared" si="295"/>
        <v>-7500</v>
      </c>
      <c r="H18544" s="704" t="s">
        <v>12353</v>
      </c>
      <c r="J18544" s="39"/>
    </row>
    <row r="18545" spans="1:10" ht="15" x14ac:dyDescent="0.2">
      <c r="A18545" s="733">
        <v>45332</v>
      </c>
      <c r="B18545" s="62" t="s">
        <v>3944</v>
      </c>
      <c r="C18545" s="62" t="s">
        <v>793</v>
      </c>
      <c r="D18545" s="182" t="s">
        <v>12427</v>
      </c>
      <c r="E18545" s="125">
        <v>2100</v>
      </c>
      <c r="F18545" s="125"/>
      <c r="G18545" s="125">
        <f t="shared" si="295"/>
        <v>-2100</v>
      </c>
      <c r="H18545" s="704" t="s">
        <v>12353</v>
      </c>
      <c r="J18545" s="39"/>
    </row>
    <row r="18546" spans="1:10" ht="15" x14ac:dyDescent="0.2">
      <c r="A18546" s="733">
        <v>45332</v>
      </c>
      <c r="B18546" s="62" t="s">
        <v>11874</v>
      </c>
      <c r="C18546" s="62" t="s">
        <v>5740</v>
      </c>
      <c r="D18546" s="182" t="s">
        <v>369</v>
      </c>
      <c r="E18546" s="125">
        <v>450</v>
      </c>
      <c r="F18546" s="125"/>
      <c r="G18546" s="125">
        <f t="shared" si="295"/>
        <v>-450</v>
      </c>
      <c r="H18546" s="704" t="s">
        <v>12353</v>
      </c>
      <c r="J18546" s="39"/>
    </row>
    <row r="18547" spans="1:10" ht="15" x14ac:dyDescent="0.2">
      <c r="A18547" s="733">
        <v>45332</v>
      </c>
      <c r="B18547" s="62" t="s">
        <v>9353</v>
      </c>
      <c r="C18547" s="62" t="s">
        <v>10981</v>
      </c>
      <c r="D18547" s="182" t="s">
        <v>12431</v>
      </c>
      <c r="E18547" s="125">
        <v>1200</v>
      </c>
      <c r="F18547" s="125"/>
      <c r="G18547" s="125">
        <f t="shared" si="295"/>
        <v>-1200</v>
      </c>
      <c r="H18547" s="704" t="s">
        <v>12353</v>
      </c>
      <c r="J18547" s="39"/>
    </row>
    <row r="18548" spans="1:10" ht="15" x14ac:dyDescent="0.2">
      <c r="A18548" s="733">
        <v>45332</v>
      </c>
      <c r="B18548" s="62" t="s">
        <v>12428</v>
      </c>
      <c r="C18548" s="62" t="s">
        <v>12429</v>
      </c>
      <c r="D18548" s="182" t="s">
        <v>12430</v>
      </c>
      <c r="E18548" s="125">
        <v>20900</v>
      </c>
      <c r="F18548" s="125"/>
      <c r="G18548" s="125">
        <f t="shared" si="295"/>
        <v>-20900</v>
      </c>
      <c r="H18548" s="704" t="s">
        <v>12353</v>
      </c>
      <c r="J18548" s="39"/>
    </row>
    <row r="18549" spans="1:10" ht="15" x14ac:dyDescent="0.2">
      <c r="A18549" s="733">
        <v>45332</v>
      </c>
      <c r="B18549" s="62" t="s">
        <v>12399</v>
      </c>
      <c r="C18549" s="62" t="s">
        <v>391</v>
      </c>
      <c r="D18549" s="182" t="s">
        <v>12437</v>
      </c>
      <c r="E18549" s="125">
        <v>3100</v>
      </c>
      <c r="F18549" s="125"/>
      <c r="G18549" s="125">
        <f t="shared" si="295"/>
        <v>-3100</v>
      </c>
      <c r="H18549" s="704" t="s">
        <v>12353</v>
      </c>
      <c r="J18549" s="39"/>
    </row>
    <row r="18550" spans="1:10" ht="15" x14ac:dyDescent="0.2">
      <c r="A18550" s="733">
        <v>45332</v>
      </c>
      <c r="B18550" s="62" t="s">
        <v>10898</v>
      </c>
      <c r="C18550" s="62" t="s">
        <v>391</v>
      </c>
      <c r="D18550" s="182" t="s">
        <v>12436</v>
      </c>
      <c r="E18550" s="125">
        <v>7230</v>
      </c>
      <c r="F18550" s="125"/>
      <c r="G18550" s="125">
        <f t="shared" si="295"/>
        <v>-7230</v>
      </c>
      <c r="H18550" s="704" t="s">
        <v>12353</v>
      </c>
      <c r="J18550" s="39"/>
    </row>
    <row r="18551" spans="1:10" ht="15" x14ac:dyDescent="0.2">
      <c r="A18551" s="733">
        <v>45332</v>
      </c>
      <c r="B18551" s="62" t="s">
        <v>11874</v>
      </c>
      <c r="C18551" s="62" t="s">
        <v>5740</v>
      </c>
      <c r="D18551" s="182" t="s">
        <v>369</v>
      </c>
      <c r="E18551" s="125">
        <v>600</v>
      </c>
      <c r="F18551" s="125"/>
      <c r="G18551" s="125">
        <f t="shared" si="295"/>
        <v>-600</v>
      </c>
      <c r="H18551" s="704" t="s">
        <v>12353</v>
      </c>
      <c r="J18551" s="39"/>
    </row>
    <row r="18552" spans="1:10" ht="15" x14ac:dyDescent="0.2">
      <c r="A18552" s="733">
        <v>45332</v>
      </c>
      <c r="B18552" s="62" t="s">
        <v>10898</v>
      </c>
      <c r="C18552" s="62" t="s">
        <v>5740</v>
      </c>
      <c r="D18552" s="182" t="s">
        <v>369</v>
      </c>
      <c r="E18552" s="125">
        <v>2000</v>
      </c>
      <c r="F18552" s="125"/>
      <c r="G18552" s="125">
        <f t="shared" si="295"/>
        <v>-2000</v>
      </c>
      <c r="H18552" s="704" t="s">
        <v>12353</v>
      </c>
      <c r="J18552" s="39"/>
    </row>
    <row r="18553" spans="1:10" ht="15" x14ac:dyDescent="0.2">
      <c r="A18553" s="733">
        <v>45333</v>
      </c>
      <c r="B18553" s="62" t="s">
        <v>12596</v>
      </c>
      <c r="C18553" s="62" t="s">
        <v>9546</v>
      </c>
      <c r="D18553" s="182" t="s">
        <v>12438</v>
      </c>
      <c r="E18553" s="125">
        <v>1000</v>
      </c>
      <c r="F18553" s="125"/>
      <c r="G18553" s="125">
        <f t="shared" si="295"/>
        <v>-1000</v>
      </c>
      <c r="H18553" s="704" t="s">
        <v>12353</v>
      </c>
      <c r="J18553" s="39"/>
    </row>
    <row r="18554" spans="1:10" ht="15" x14ac:dyDescent="0.2">
      <c r="A18554" s="733">
        <v>45333</v>
      </c>
      <c r="B18554" s="62" t="s">
        <v>12399</v>
      </c>
      <c r="C18554" s="62" t="s">
        <v>5740</v>
      </c>
      <c r="D18554" s="182" t="s">
        <v>12439</v>
      </c>
      <c r="E18554" s="125">
        <v>1200</v>
      </c>
      <c r="F18554" s="125"/>
      <c r="G18554" s="125">
        <f t="shared" si="295"/>
        <v>-1200</v>
      </c>
      <c r="H18554" s="704" t="s">
        <v>12353</v>
      </c>
      <c r="J18554" s="39"/>
    </row>
    <row r="18555" spans="1:10" ht="15" x14ac:dyDescent="0.2">
      <c r="A18555" s="733">
        <v>45334</v>
      </c>
      <c r="B18555" s="62" t="s">
        <v>103</v>
      </c>
      <c r="C18555" s="62" t="s">
        <v>103</v>
      </c>
      <c r="D18555" s="182" t="s">
        <v>8156</v>
      </c>
      <c r="E18555" s="125">
        <v>3000</v>
      </c>
      <c r="F18555" s="125"/>
      <c r="G18555" s="125">
        <f t="shared" si="295"/>
        <v>-3000</v>
      </c>
      <c r="H18555" s="704" t="s">
        <v>12353</v>
      </c>
      <c r="J18555" s="39"/>
    </row>
    <row r="18556" spans="1:10" ht="15" x14ac:dyDescent="0.2">
      <c r="A18556" s="733">
        <v>45334</v>
      </c>
      <c r="B18556" s="62" t="s">
        <v>10898</v>
      </c>
      <c r="C18556" s="62" t="s">
        <v>5740</v>
      </c>
      <c r="D18556" s="182" t="s">
        <v>369</v>
      </c>
      <c r="E18556" s="125">
        <v>2000</v>
      </c>
      <c r="F18556" s="125"/>
      <c r="G18556" s="125">
        <f t="shared" si="295"/>
        <v>-2000</v>
      </c>
      <c r="H18556" s="704" t="s">
        <v>12353</v>
      </c>
      <c r="J18556" s="39"/>
    </row>
    <row r="18557" spans="1:10" ht="15" x14ac:dyDescent="0.2">
      <c r="A18557" s="733">
        <v>45334</v>
      </c>
      <c r="B18557" s="62" t="s">
        <v>10898</v>
      </c>
      <c r="C18557" s="62" t="s">
        <v>5740</v>
      </c>
      <c r="D18557" s="182" t="s">
        <v>369</v>
      </c>
      <c r="E18557" s="125">
        <v>500</v>
      </c>
      <c r="F18557" s="125"/>
      <c r="G18557" s="125">
        <f t="shared" si="295"/>
        <v>-500</v>
      </c>
      <c r="H18557" s="704" t="s">
        <v>12353</v>
      </c>
      <c r="J18557" s="39"/>
    </row>
    <row r="18558" spans="1:10" ht="24" x14ac:dyDescent="0.2">
      <c r="A18558" s="733">
        <v>45334</v>
      </c>
      <c r="B18558" s="62" t="s">
        <v>12504</v>
      </c>
      <c r="C18558" s="62" t="s">
        <v>6422</v>
      </c>
      <c r="D18558" s="182" t="s">
        <v>12776</v>
      </c>
      <c r="E18558" s="125">
        <v>35000</v>
      </c>
      <c r="F18558" s="125"/>
      <c r="G18558" s="125">
        <f t="shared" si="295"/>
        <v>-35000</v>
      </c>
      <c r="H18558" s="704" t="s">
        <v>12353</v>
      </c>
      <c r="J18558" s="39"/>
    </row>
    <row r="18559" spans="1:10" ht="15" x14ac:dyDescent="0.2">
      <c r="A18559" s="733">
        <v>45334</v>
      </c>
      <c r="B18559" s="62" t="s">
        <v>8556</v>
      </c>
      <c r="C18559" s="62" t="s">
        <v>5740</v>
      </c>
      <c r="D18559" s="182" t="s">
        <v>12440</v>
      </c>
      <c r="E18559" s="125">
        <v>500</v>
      </c>
      <c r="F18559" s="125"/>
      <c r="G18559" s="125">
        <f t="shared" ref="G18559:G18622" si="296">F18559-E18559</f>
        <v>-500</v>
      </c>
      <c r="H18559" s="704" t="s">
        <v>12353</v>
      </c>
      <c r="J18559" s="39"/>
    </row>
    <row r="18560" spans="1:10" ht="15" x14ac:dyDescent="0.2">
      <c r="A18560" s="733">
        <v>45334</v>
      </c>
      <c r="B18560" s="62" t="s">
        <v>9353</v>
      </c>
      <c r="C18560" s="62" t="s">
        <v>10981</v>
      </c>
      <c r="D18560" s="182" t="s">
        <v>12441</v>
      </c>
      <c r="E18560" s="125">
        <v>5000</v>
      </c>
      <c r="F18560" s="125"/>
      <c r="G18560" s="125">
        <f t="shared" si="296"/>
        <v>-5000</v>
      </c>
      <c r="H18560" s="704" t="s">
        <v>12353</v>
      </c>
      <c r="J18560" s="39"/>
    </row>
    <row r="18561" spans="1:10" ht="15" x14ac:dyDescent="0.2">
      <c r="A18561" s="733">
        <v>45334</v>
      </c>
      <c r="B18561" s="62" t="s">
        <v>9353</v>
      </c>
      <c r="C18561" s="62" t="s">
        <v>391</v>
      </c>
      <c r="D18561" s="182" t="s">
        <v>12442</v>
      </c>
      <c r="E18561" s="125">
        <v>1500</v>
      </c>
      <c r="F18561" s="125"/>
      <c r="G18561" s="125">
        <f t="shared" si="296"/>
        <v>-1500</v>
      </c>
      <c r="H18561" s="704" t="s">
        <v>12353</v>
      </c>
      <c r="J18561" s="39"/>
    </row>
    <row r="18562" spans="1:10" ht="15" x14ac:dyDescent="0.2">
      <c r="A18562" s="733">
        <v>45334</v>
      </c>
      <c r="B18562" s="62" t="s">
        <v>11874</v>
      </c>
      <c r="C18562" s="62" t="s">
        <v>8089</v>
      </c>
      <c r="D18562" s="182" t="s">
        <v>12443</v>
      </c>
      <c r="E18562" s="125">
        <v>500000</v>
      </c>
      <c r="F18562" s="125"/>
      <c r="G18562" s="125">
        <f t="shared" si="296"/>
        <v>-500000</v>
      </c>
      <c r="H18562" s="704" t="s">
        <v>12353</v>
      </c>
      <c r="J18562" s="39"/>
    </row>
    <row r="18563" spans="1:10" ht="24" x14ac:dyDescent="0.2">
      <c r="A18563" s="733">
        <v>45334</v>
      </c>
      <c r="B18563" s="62" t="s">
        <v>8556</v>
      </c>
      <c r="C18563" s="62" t="s">
        <v>3144</v>
      </c>
      <c r="D18563" s="182" t="s">
        <v>12444</v>
      </c>
      <c r="E18563" s="125">
        <v>60000</v>
      </c>
      <c r="F18563" s="125"/>
      <c r="G18563" s="125">
        <f t="shared" si="296"/>
        <v>-60000</v>
      </c>
      <c r="H18563" s="704" t="s">
        <v>12353</v>
      </c>
      <c r="J18563" s="39"/>
    </row>
    <row r="18564" spans="1:10" ht="15" x14ac:dyDescent="0.2">
      <c r="A18564" s="733">
        <v>45334</v>
      </c>
      <c r="B18564" s="62" t="s">
        <v>11077</v>
      </c>
      <c r="C18564" s="62" t="s">
        <v>12445</v>
      </c>
      <c r="D18564" s="182" t="s">
        <v>12446</v>
      </c>
      <c r="E18564" s="125">
        <v>20000</v>
      </c>
      <c r="F18564" s="125"/>
      <c r="G18564" s="125">
        <f t="shared" si="296"/>
        <v>-20000</v>
      </c>
      <c r="H18564" s="704" t="s">
        <v>12353</v>
      </c>
      <c r="J18564" s="39"/>
    </row>
    <row r="18565" spans="1:10" ht="15" x14ac:dyDescent="0.2">
      <c r="A18565" s="733">
        <v>45334</v>
      </c>
      <c r="B18565" s="62" t="s">
        <v>10898</v>
      </c>
      <c r="C18565" s="62" t="s">
        <v>5740</v>
      </c>
      <c r="D18565" s="182" t="s">
        <v>369</v>
      </c>
      <c r="E18565" s="125">
        <v>200</v>
      </c>
      <c r="F18565" s="125"/>
      <c r="G18565" s="125">
        <f t="shared" si="296"/>
        <v>-200</v>
      </c>
      <c r="H18565" s="704" t="s">
        <v>12353</v>
      </c>
      <c r="J18565" s="39"/>
    </row>
    <row r="18566" spans="1:10" ht="15" x14ac:dyDescent="0.2">
      <c r="A18566" s="733">
        <v>45334</v>
      </c>
      <c r="B18566" s="62" t="s">
        <v>12182</v>
      </c>
      <c r="C18566" s="62" t="s">
        <v>11087</v>
      </c>
      <c r="D18566" s="182" t="s">
        <v>12013</v>
      </c>
      <c r="E18566" s="125">
        <v>100000</v>
      </c>
      <c r="F18566" s="125"/>
      <c r="G18566" s="125">
        <f t="shared" si="296"/>
        <v>-100000</v>
      </c>
      <c r="H18566" s="704" t="s">
        <v>12353</v>
      </c>
      <c r="J18566" s="39"/>
    </row>
    <row r="18567" spans="1:10" ht="15" x14ac:dyDescent="0.2">
      <c r="A18567" s="733">
        <v>45334</v>
      </c>
      <c r="B18567" s="62" t="s">
        <v>11874</v>
      </c>
      <c r="C18567" s="62" t="s">
        <v>5740</v>
      </c>
      <c r="D18567" s="182" t="s">
        <v>369</v>
      </c>
      <c r="E18567" s="125">
        <v>1350</v>
      </c>
      <c r="F18567" s="125"/>
      <c r="G18567" s="125">
        <f t="shared" si="296"/>
        <v>-1350</v>
      </c>
      <c r="H18567" s="704" t="s">
        <v>12353</v>
      </c>
      <c r="J18567" s="39"/>
    </row>
    <row r="18568" spans="1:10" ht="15" x14ac:dyDescent="0.2">
      <c r="A18568" s="733">
        <v>45334</v>
      </c>
      <c r="B18568" s="62" t="s">
        <v>103</v>
      </c>
      <c r="C18568" s="62" t="s">
        <v>12475</v>
      </c>
      <c r="D18568" s="182" t="s">
        <v>369</v>
      </c>
      <c r="E18568" s="125">
        <v>6300</v>
      </c>
      <c r="F18568" s="125"/>
      <c r="G18568" s="125">
        <f t="shared" si="296"/>
        <v>-6300</v>
      </c>
      <c r="H18568" s="704" t="s">
        <v>12353</v>
      </c>
      <c r="J18568" s="39"/>
    </row>
    <row r="18569" spans="1:10" ht="15" x14ac:dyDescent="0.2">
      <c r="A18569" s="733">
        <v>45334</v>
      </c>
      <c r="B18569" s="62" t="s">
        <v>103</v>
      </c>
      <c r="C18569" s="62" t="s">
        <v>103</v>
      </c>
      <c r="D18569" s="182" t="s">
        <v>12476</v>
      </c>
      <c r="E18569" s="125">
        <v>2000</v>
      </c>
      <c r="F18569" s="125"/>
      <c r="G18569" s="125">
        <f t="shared" si="296"/>
        <v>-2000</v>
      </c>
      <c r="H18569" s="704" t="s">
        <v>12353</v>
      </c>
      <c r="J18569" s="39"/>
    </row>
    <row r="18570" spans="1:10" ht="15" x14ac:dyDescent="0.2">
      <c r="A18570" s="733">
        <v>45334</v>
      </c>
      <c r="B18570" s="62" t="s">
        <v>103</v>
      </c>
      <c r="C18570" s="62" t="s">
        <v>12477</v>
      </c>
      <c r="D18570" s="182" t="s">
        <v>12478</v>
      </c>
      <c r="E18570" s="125">
        <v>12840</v>
      </c>
      <c r="F18570" s="125"/>
      <c r="G18570" s="125">
        <f t="shared" si="296"/>
        <v>-12840</v>
      </c>
      <c r="H18570" s="704" t="s">
        <v>12353</v>
      </c>
      <c r="J18570" s="39"/>
    </row>
    <row r="18571" spans="1:10" ht="15" x14ac:dyDescent="0.2">
      <c r="A18571" s="733">
        <v>45335</v>
      </c>
      <c r="B18571" s="62" t="s">
        <v>11614</v>
      </c>
      <c r="C18571" s="62" t="s">
        <v>5740</v>
      </c>
      <c r="D18571" s="182" t="s">
        <v>12479</v>
      </c>
      <c r="E18571" s="125">
        <v>300</v>
      </c>
      <c r="F18571" s="125"/>
      <c r="G18571" s="125">
        <f t="shared" si="296"/>
        <v>-300</v>
      </c>
      <c r="H18571" s="704" t="s">
        <v>12353</v>
      </c>
      <c r="J18571" s="39"/>
    </row>
    <row r="18572" spans="1:10" ht="15" x14ac:dyDescent="0.2">
      <c r="A18572" s="733">
        <v>45335</v>
      </c>
      <c r="B18572" s="62" t="s">
        <v>103</v>
      </c>
      <c r="C18572" s="62" t="s">
        <v>103</v>
      </c>
      <c r="D18572" s="182" t="s">
        <v>12480</v>
      </c>
      <c r="E18572" s="125">
        <v>4370</v>
      </c>
      <c r="F18572" s="125"/>
      <c r="G18572" s="125">
        <f t="shared" si="296"/>
        <v>-4370</v>
      </c>
      <c r="H18572" s="704" t="s">
        <v>12353</v>
      </c>
      <c r="J18572" s="39"/>
    </row>
    <row r="18573" spans="1:10" ht="15" x14ac:dyDescent="0.2">
      <c r="A18573" s="733">
        <v>45335</v>
      </c>
      <c r="B18573" s="62" t="s">
        <v>103</v>
      </c>
      <c r="C18573" s="62" t="s">
        <v>103</v>
      </c>
      <c r="D18573" s="182" t="s">
        <v>12476</v>
      </c>
      <c r="E18573" s="125">
        <v>4660</v>
      </c>
      <c r="F18573" s="125"/>
      <c r="G18573" s="125">
        <f t="shared" si="296"/>
        <v>-4660</v>
      </c>
      <c r="H18573" s="704" t="s">
        <v>12353</v>
      </c>
      <c r="J18573" s="39"/>
    </row>
    <row r="18574" spans="1:10" ht="15" x14ac:dyDescent="0.2">
      <c r="A18574" s="733">
        <v>45335</v>
      </c>
      <c r="B18574" s="62" t="s">
        <v>103</v>
      </c>
      <c r="C18574" s="62" t="s">
        <v>3469</v>
      </c>
      <c r="D18574" s="182" t="s">
        <v>12481</v>
      </c>
      <c r="E18574" s="125">
        <v>7500</v>
      </c>
      <c r="F18574" s="125"/>
      <c r="G18574" s="125">
        <f t="shared" si="296"/>
        <v>-7500</v>
      </c>
      <c r="H18574" s="704" t="s">
        <v>12353</v>
      </c>
      <c r="J18574" s="39"/>
    </row>
    <row r="18575" spans="1:10" ht="15" x14ac:dyDescent="0.2">
      <c r="A18575" s="733">
        <v>45335</v>
      </c>
      <c r="B18575" s="62" t="s">
        <v>103</v>
      </c>
      <c r="C18575" s="62" t="s">
        <v>103</v>
      </c>
      <c r="D18575" s="182" t="s">
        <v>8156</v>
      </c>
      <c r="E18575" s="125">
        <v>3000</v>
      </c>
      <c r="F18575" s="125"/>
      <c r="G18575" s="125">
        <f t="shared" si="296"/>
        <v>-3000</v>
      </c>
      <c r="H18575" s="704" t="s">
        <v>12353</v>
      </c>
      <c r="J18575" s="39"/>
    </row>
    <row r="18576" spans="1:10" ht="15" x14ac:dyDescent="0.2">
      <c r="A18576" s="733">
        <v>45335</v>
      </c>
      <c r="B18576" s="62" t="s">
        <v>11433</v>
      </c>
      <c r="C18576" s="62" t="s">
        <v>10981</v>
      </c>
      <c r="D18576" s="182" t="s">
        <v>12482</v>
      </c>
      <c r="E18576" s="125">
        <v>10900</v>
      </c>
      <c r="F18576" s="125"/>
      <c r="G18576" s="125">
        <f t="shared" si="296"/>
        <v>-10900</v>
      </c>
      <c r="H18576" s="704" t="s">
        <v>12353</v>
      </c>
      <c r="J18576" s="39"/>
    </row>
    <row r="18577" spans="1:10" ht="15" x14ac:dyDescent="0.2">
      <c r="A18577" s="733">
        <v>45335</v>
      </c>
      <c r="B18577" s="62" t="s">
        <v>12483</v>
      </c>
      <c r="C18577" s="62" t="s">
        <v>1197</v>
      </c>
      <c r="D18577" s="182" t="s">
        <v>12484</v>
      </c>
      <c r="E18577" s="125">
        <v>27500</v>
      </c>
      <c r="F18577" s="125"/>
      <c r="G18577" s="125">
        <f t="shared" si="296"/>
        <v>-27500</v>
      </c>
      <c r="H18577" s="704" t="s">
        <v>12353</v>
      </c>
      <c r="J18577" s="39"/>
    </row>
    <row r="18578" spans="1:10" ht="15" x14ac:dyDescent="0.2">
      <c r="A18578" s="733">
        <v>45335</v>
      </c>
      <c r="B18578" s="62" t="s">
        <v>8556</v>
      </c>
      <c r="C18578" s="62" t="s">
        <v>5740</v>
      </c>
      <c r="D18578" s="182" t="s">
        <v>369</v>
      </c>
      <c r="E18578" s="125">
        <v>650</v>
      </c>
      <c r="F18578" s="125"/>
      <c r="G18578" s="125">
        <f t="shared" si="296"/>
        <v>-650</v>
      </c>
      <c r="H18578" s="704" t="s">
        <v>12353</v>
      </c>
      <c r="J18578" s="39"/>
    </row>
    <row r="18579" spans="1:10" ht="15" x14ac:dyDescent="0.2">
      <c r="A18579" s="733">
        <v>45335</v>
      </c>
      <c r="B18579" s="62" t="s">
        <v>103</v>
      </c>
      <c r="C18579" s="62" t="s">
        <v>285</v>
      </c>
      <c r="D18579" s="182" t="s">
        <v>3149</v>
      </c>
      <c r="E18579" s="125">
        <v>150</v>
      </c>
      <c r="F18579" s="125"/>
      <c r="G18579" s="125">
        <f t="shared" si="296"/>
        <v>-150</v>
      </c>
      <c r="H18579" s="704" t="s">
        <v>12353</v>
      </c>
      <c r="J18579" s="39"/>
    </row>
    <row r="18580" spans="1:10" ht="15" x14ac:dyDescent="0.2">
      <c r="A18580" s="733">
        <v>45335</v>
      </c>
      <c r="B18580" s="62" t="s">
        <v>12483</v>
      </c>
      <c r="C18580" s="62" t="s">
        <v>5740</v>
      </c>
      <c r="D18580" s="182" t="s">
        <v>12485</v>
      </c>
      <c r="E18580" s="125">
        <v>700</v>
      </c>
      <c r="F18580" s="125"/>
      <c r="G18580" s="125">
        <f t="shared" si="296"/>
        <v>-700</v>
      </c>
      <c r="H18580" s="704" t="s">
        <v>12353</v>
      </c>
      <c r="J18580" s="39"/>
    </row>
    <row r="18581" spans="1:10" ht="15" x14ac:dyDescent="0.2">
      <c r="A18581" s="733">
        <v>45335</v>
      </c>
      <c r="B18581" s="62" t="s">
        <v>10468</v>
      </c>
      <c r="C18581" s="62" t="s">
        <v>9457</v>
      </c>
      <c r="D18581" s="182" t="s">
        <v>11757</v>
      </c>
      <c r="E18581" s="125">
        <v>25000</v>
      </c>
      <c r="F18581" s="125"/>
      <c r="G18581" s="125">
        <f t="shared" si="296"/>
        <v>-25000</v>
      </c>
      <c r="H18581" s="704" t="s">
        <v>12353</v>
      </c>
      <c r="J18581" s="39"/>
    </row>
    <row r="18582" spans="1:10" ht="15" x14ac:dyDescent="0.2">
      <c r="A18582" s="733">
        <v>45335</v>
      </c>
      <c r="B18582" s="62" t="s">
        <v>10468</v>
      </c>
      <c r="C18582" s="62" t="s">
        <v>12411</v>
      </c>
      <c r="D18582" s="182" t="s">
        <v>12412</v>
      </c>
      <c r="E18582" s="125">
        <v>140000</v>
      </c>
      <c r="F18582" s="125"/>
      <c r="G18582" s="125">
        <f t="shared" si="296"/>
        <v>-140000</v>
      </c>
      <c r="H18582" s="704" t="s">
        <v>12353</v>
      </c>
      <c r="J18582" s="39"/>
    </row>
    <row r="18583" spans="1:10" ht="15" x14ac:dyDescent="0.2">
      <c r="A18583" s="733">
        <v>45336</v>
      </c>
      <c r="B18583" s="62" t="s">
        <v>25</v>
      </c>
      <c r="C18583" s="62" t="s">
        <v>4064</v>
      </c>
      <c r="D18583" s="182" t="s">
        <v>12486</v>
      </c>
      <c r="E18583" s="125">
        <v>2400</v>
      </c>
      <c r="F18583" s="125"/>
      <c r="G18583" s="125">
        <f t="shared" si="296"/>
        <v>-2400</v>
      </c>
      <c r="H18583" s="704" t="s">
        <v>12353</v>
      </c>
      <c r="J18583" s="39"/>
    </row>
    <row r="18584" spans="1:10" ht="15" x14ac:dyDescent="0.2">
      <c r="A18584" s="733">
        <v>45336</v>
      </c>
      <c r="B18584" s="62" t="s">
        <v>8556</v>
      </c>
      <c r="C18584" s="62" t="s">
        <v>3103</v>
      </c>
      <c r="D18584" s="182" t="s">
        <v>12487</v>
      </c>
      <c r="E18584" s="125">
        <v>20000</v>
      </c>
      <c r="F18584" s="125"/>
      <c r="G18584" s="125">
        <f t="shared" si="296"/>
        <v>-20000</v>
      </c>
      <c r="H18584" s="704" t="s">
        <v>12353</v>
      </c>
      <c r="J18584" s="39"/>
    </row>
    <row r="18585" spans="1:10" ht="15" x14ac:dyDescent="0.2">
      <c r="A18585" s="733">
        <v>45336</v>
      </c>
      <c r="B18585" s="62" t="s">
        <v>10898</v>
      </c>
      <c r="C18585" s="62" t="s">
        <v>5740</v>
      </c>
      <c r="D18585" s="182" t="s">
        <v>369</v>
      </c>
      <c r="E18585" s="125">
        <v>600</v>
      </c>
      <c r="F18585" s="125"/>
      <c r="G18585" s="125">
        <f t="shared" si="296"/>
        <v>-600</v>
      </c>
      <c r="H18585" s="704" t="s">
        <v>12353</v>
      </c>
      <c r="J18585" s="39"/>
    </row>
    <row r="18586" spans="1:10" ht="15" x14ac:dyDescent="0.2">
      <c r="A18586" s="733">
        <v>45336</v>
      </c>
      <c r="B18586" s="62" t="s">
        <v>3944</v>
      </c>
      <c r="C18586" s="550" t="s">
        <v>3002</v>
      </c>
      <c r="D18586" s="739" t="s">
        <v>12489</v>
      </c>
      <c r="E18586" s="551">
        <v>35360</v>
      </c>
      <c r="F18586" s="125"/>
      <c r="G18586" s="125">
        <f t="shared" si="296"/>
        <v>-35360</v>
      </c>
      <c r="H18586" s="704" t="s">
        <v>12353</v>
      </c>
      <c r="J18586" s="39"/>
    </row>
    <row r="18587" spans="1:10" ht="15" x14ac:dyDescent="0.2">
      <c r="A18587" s="733">
        <v>45336</v>
      </c>
      <c r="B18587" s="62" t="s">
        <v>3945</v>
      </c>
      <c r="C18587" s="550" t="s">
        <v>3002</v>
      </c>
      <c r="D18587" s="739" t="s">
        <v>12489</v>
      </c>
      <c r="E18587" s="551">
        <v>32760</v>
      </c>
      <c r="F18587" s="125"/>
      <c r="G18587" s="125">
        <f t="shared" si="296"/>
        <v>-32760</v>
      </c>
      <c r="H18587" s="704" t="s">
        <v>12353</v>
      </c>
      <c r="J18587" s="39"/>
    </row>
    <row r="18588" spans="1:10" ht="15" x14ac:dyDescent="0.2">
      <c r="A18588" s="733">
        <v>45336</v>
      </c>
      <c r="B18588" s="62" t="s">
        <v>8556</v>
      </c>
      <c r="C18588" s="550" t="s">
        <v>3002</v>
      </c>
      <c r="D18588" s="739" t="s">
        <v>12489</v>
      </c>
      <c r="E18588" s="551">
        <v>145766</v>
      </c>
      <c r="F18588" s="125"/>
      <c r="G18588" s="125">
        <f t="shared" si="296"/>
        <v>-145766</v>
      </c>
      <c r="H18588" s="704" t="s">
        <v>12353</v>
      </c>
      <c r="J18588" s="39"/>
    </row>
    <row r="18589" spans="1:10" ht="15" x14ac:dyDescent="0.2">
      <c r="A18589" s="733">
        <v>45336</v>
      </c>
      <c r="B18589" s="62" t="s">
        <v>11614</v>
      </c>
      <c r="C18589" s="550" t="s">
        <v>3002</v>
      </c>
      <c r="D18589" s="739" t="s">
        <v>12489</v>
      </c>
      <c r="E18589" s="551">
        <v>508379</v>
      </c>
      <c r="F18589" s="125"/>
      <c r="G18589" s="125">
        <f t="shared" si="296"/>
        <v>-508379</v>
      </c>
      <c r="H18589" s="704" t="s">
        <v>12353</v>
      </c>
      <c r="J18589" s="39"/>
    </row>
    <row r="18590" spans="1:10" ht="15" x14ac:dyDescent="0.2">
      <c r="A18590" s="733">
        <v>45336</v>
      </c>
      <c r="B18590" s="62" t="s">
        <v>11874</v>
      </c>
      <c r="C18590" s="62" t="s">
        <v>8391</v>
      </c>
      <c r="D18590" s="182" t="s">
        <v>12293</v>
      </c>
      <c r="E18590" s="125">
        <v>1000000</v>
      </c>
      <c r="F18590" s="125"/>
      <c r="G18590" s="125">
        <f t="shared" si="296"/>
        <v>-1000000</v>
      </c>
      <c r="H18590" s="704" t="s">
        <v>12353</v>
      </c>
      <c r="J18590" s="39"/>
    </row>
    <row r="18591" spans="1:10" ht="15" x14ac:dyDescent="0.2">
      <c r="A18591" s="733">
        <v>45336</v>
      </c>
      <c r="B18591" s="62" t="s">
        <v>10229</v>
      </c>
      <c r="C18591" s="62" t="s">
        <v>11731</v>
      </c>
      <c r="D18591" s="182" t="s">
        <v>11159</v>
      </c>
      <c r="E18591" s="125">
        <v>500000</v>
      </c>
      <c r="F18591" s="125"/>
      <c r="G18591" s="125">
        <f t="shared" si="296"/>
        <v>-500000</v>
      </c>
      <c r="H18591" s="704" t="s">
        <v>12353</v>
      </c>
      <c r="J18591" s="39"/>
    </row>
    <row r="18592" spans="1:10" ht="15" x14ac:dyDescent="0.2">
      <c r="A18592" s="733">
        <v>45336</v>
      </c>
      <c r="B18592" s="62" t="s">
        <v>11123</v>
      </c>
      <c r="C18592" s="62" t="s">
        <v>12490</v>
      </c>
      <c r="D18592" s="182" t="s">
        <v>11159</v>
      </c>
      <c r="E18592" s="125">
        <v>500000</v>
      </c>
      <c r="F18592" s="125"/>
      <c r="G18592" s="125">
        <f t="shared" si="296"/>
        <v>-500000</v>
      </c>
      <c r="H18592" s="704" t="s">
        <v>12353</v>
      </c>
      <c r="J18592" s="39"/>
    </row>
    <row r="18593" spans="1:10" ht="15" x14ac:dyDescent="0.2">
      <c r="A18593" s="733">
        <v>45337</v>
      </c>
      <c r="B18593" s="62" t="s">
        <v>11077</v>
      </c>
      <c r="C18593" s="62" t="s">
        <v>11952</v>
      </c>
      <c r="D18593" s="182" t="s">
        <v>12491</v>
      </c>
      <c r="E18593" s="125">
        <v>10000</v>
      </c>
      <c r="F18593" s="125"/>
      <c r="G18593" s="125">
        <f t="shared" si="296"/>
        <v>-10000</v>
      </c>
      <c r="H18593" s="704" t="s">
        <v>12353</v>
      </c>
      <c r="J18593" s="39"/>
    </row>
    <row r="18594" spans="1:10" ht="15" x14ac:dyDescent="0.2">
      <c r="A18594" s="733">
        <v>45337</v>
      </c>
      <c r="B18594" s="62" t="s">
        <v>11077</v>
      </c>
      <c r="C18594" s="62" t="s">
        <v>391</v>
      </c>
      <c r="D18594" s="182" t="s">
        <v>7647</v>
      </c>
      <c r="E18594" s="125">
        <v>2000</v>
      </c>
      <c r="F18594" s="125"/>
      <c r="G18594" s="125">
        <f t="shared" si="296"/>
        <v>-2000</v>
      </c>
      <c r="H18594" s="704" t="s">
        <v>12353</v>
      </c>
      <c r="J18594" s="39"/>
    </row>
    <row r="18595" spans="1:10" ht="15" x14ac:dyDescent="0.2">
      <c r="A18595" s="733">
        <v>45338</v>
      </c>
      <c r="B18595" s="62" t="s">
        <v>11077</v>
      </c>
      <c r="C18595" s="62" t="s">
        <v>1062</v>
      </c>
      <c r="D18595" s="182" t="s">
        <v>12492</v>
      </c>
      <c r="E18595" s="125">
        <v>4800</v>
      </c>
      <c r="F18595" s="125"/>
      <c r="G18595" s="125">
        <f t="shared" si="296"/>
        <v>-4800</v>
      </c>
      <c r="H18595" s="704" t="s">
        <v>12353</v>
      </c>
      <c r="J18595" s="39"/>
    </row>
    <row r="18596" spans="1:10" ht="15" x14ac:dyDescent="0.2">
      <c r="A18596" s="733">
        <v>45338</v>
      </c>
      <c r="B18596" s="62" t="s">
        <v>10898</v>
      </c>
      <c r="C18596" s="62" t="s">
        <v>10981</v>
      </c>
      <c r="D18596" s="182" t="s">
        <v>12493</v>
      </c>
      <c r="E18596" s="125">
        <v>9000</v>
      </c>
      <c r="F18596" s="125"/>
      <c r="G18596" s="125">
        <f t="shared" si="296"/>
        <v>-9000</v>
      </c>
      <c r="H18596" s="704" t="s">
        <v>12353</v>
      </c>
      <c r="J18596" s="39"/>
    </row>
    <row r="18597" spans="1:10" ht="15" x14ac:dyDescent="0.2">
      <c r="A18597" s="733">
        <v>45338</v>
      </c>
      <c r="B18597" s="62" t="s">
        <v>11077</v>
      </c>
      <c r="C18597" s="62" t="s">
        <v>5740</v>
      </c>
      <c r="D18597" s="182" t="s">
        <v>12498</v>
      </c>
      <c r="E18597" s="125">
        <v>4000</v>
      </c>
      <c r="F18597" s="125"/>
      <c r="G18597" s="125">
        <f t="shared" si="296"/>
        <v>-4000</v>
      </c>
      <c r="H18597" s="704" t="s">
        <v>12353</v>
      </c>
      <c r="J18597" s="39"/>
    </row>
    <row r="18598" spans="1:10" ht="15" x14ac:dyDescent="0.2">
      <c r="A18598" s="733">
        <v>45338</v>
      </c>
      <c r="B18598" s="62" t="s">
        <v>12182</v>
      </c>
      <c r="C18598" s="62" t="s">
        <v>8071</v>
      </c>
      <c r="D18598" s="182" t="s">
        <v>12499</v>
      </c>
      <c r="E18598" s="125">
        <v>9880</v>
      </c>
      <c r="F18598" s="125"/>
      <c r="G18598" s="125">
        <f t="shared" si="296"/>
        <v>-9880</v>
      </c>
      <c r="H18598" s="704" t="s">
        <v>12353</v>
      </c>
      <c r="J18598" s="39"/>
    </row>
    <row r="18599" spans="1:10" ht="15" x14ac:dyDescent="0.2">
      <c r="A18599" s="733">
        <v>45338</v>
      </c>
      <c r="B18599" s="62" t="s">
        <v>103</v>
      </c>
      <c r="C18599" s="62" t="s">
        <v>103</v>
      </c>
      <c r="D18599" s="182" t="s">
        <v>12500</v>
      </c>
      <c r="E18599" s="125">
        <v>17700</v>
      </c>
      <c r="F18599" s="125"/>
      <c r="G18599" s="125">
        <f t="shared" si="296"/>
        <v>-17700</v>
      </c>
      <c r="H18599" s="704" t="s">
        <v>12353</v>
      </c>
      <c r="J18599" s="39"/>
    </row>
    <row r="18600" spans="1:10" ht="15" x14ac:dyDescent="0.2">
      <c r="A18600" s="733">
        <v>45338</v>
      </c>
      <c r="B18600" s="62" t="s">
        <v>12339</v>
      </c>
      <c r="C18600" s="62" t="s">
        <v>5740</v>
      </c>
      <c r="D18600" s="182" t="s">
        <v>12501</v>
      </c>
      <c r="E18600" s="125">
        <v>700</v>
      </c>
      <c r="F18600" s="125"/>
      <c r="G18600" s="125">
        <f t="shared" si="296"/>
        <v>-700</v>
      </c>
      <c r="H18600" s="704" t="s">
        <v>12353</v>
      </c>
      <c r="J18600" s="39"/>
    </row>
    <row r="18601" spans="1:10" ht="15" customHeight="1" x14ac:dyDescent="0.2">
      <c r="A18601" s="733">
        <v>45338</v>
      </c>
      <c r="B18601" s="62" t="s">
        <v>11874</v>
      </c>
      <c r="C18601" s="62" t="s">
        <v>10981</v>
      </c>
      <c r="D18601" s="182" t="s">
        <v>12502</v>
      </c>
      <c r="E18601" s="125">
        <v>3000</v>
      </c>
      <c r="F18601" s="125"/>
      <c r="G18601" s="125">
        <f t="shared" si="296"/>
        <v>-3000</v>
      </c>
      <c r="H18601" s="704" t="s">
        <v>12353</v>
      </c>
      <c r="J18601" s="39"/>
    </row>
    <row r="18602" spans="1:10" ht="15" x14ac:dyDescent="0.2">
      <c r="A18602" s="733">
        <v>45338</v>
      </c>
      <c r="B18602" s="62" t="s">
        <v>10898</v>
      </c>
      <c r="C18602" s="62" t="s">
        <v>5740</v>
      </c>
      <c r="D18602" s="182" t="s">
        <v>369</v>
      </c>
      <c r="E18602" s="125">
        <v>3000</v>
      </c>
      <c r="F18602" s="125"/>
      <c r="G18602" s="125">
        <f t="shared" si="296"/>
        <v>-3000</v>
      </c>
      <c r="H18602" s="704" t="s">
        <v>12353</v>
      </c>
      <c r="J18602" s="39"/>
    </row>
    <row r="18603" spans="1:10" ht="15" x14ac:dyDescent="0.2">
      <c r="A18603" s="733">
        <v>45338</v>
      </c>
      <c r="B18603" s="62" t="s">
        <v>103</v>
      </c>
      <c r="C18603" s="62" t="s">
        <v>391</v>
      </c>
      <c r="D18603" s="182" t="s">
        <v>12503</v>
      </c>
      <c r="E18603" s="125">
        <v>2250</v>
      </c>
      <c r="F18603" s="125"/>
      <c r="G18603" s="125">
        <f t="shared" si="296"/>
        <v>-2250</v>
      </c>
      <c r="H18603" s="704" t="s">
        <v>12353</v>
      </c>
      <c r="J18603" s="39"/>
    </row>
    <row r="18604" spans="1:10" ht="15" x14ac:dyDescent="0.2">
      <c r="A18604" s="733">
        <v>45338</v>
      </c>
      <c r="B18604" s="62" t="s">
        <v>12504</v>
      </c>
      <c r="C18604" s="62" t="s">
        <v>10981</v>
      </c>
      <c r="D18604" s="182" t="s">
        <v>12505</v>
      </c>
      <c r="E18604" s="125">
        <v>17400</v>
      </c>
      <c r="F18604" s="125"/>
      <c r="G18604" s="125">
        <f t="shared" si="296"/>
        <v>-17400</v>
      </c>
      <c r="H18604" s="704" t="s">
        <v>12353</v>
      </c>
      <c r="J18604" s="39"/>
    </row>
    <row r="18605" spans="1:10" ht="15" x14ac:dyDescent="0.2">
      <c r="A18605" s="733">
        <v>45338</v>
      </c>
      <c r="B18605" s="62" t="s">
        <v>10148</v>
      </c>
      <c r="C18605" s="62" t="s">
        <v>391</v>
      </c>
      <c r="D18605" s="182" t="s">
        <v>12506</v>
      </c>
      <c r="E18605" s="125">
        <v>50000</v>
      </c>
      <c r="F18605" s="125"/>
      <c r="G18605" s="125">
        <f t="shared" si="296"/>
        <v>-50000</v>
      </c>
      <c r="H18605" s="704" t="s">
        <v>12353</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12353</v>
      </c>
      <c r="J18606" s="39"/>
    </row>
    <row r="18607" spans="1:10" ht="15" customHeight="1" x14ac:dyDescent="0.2">
      <c r="A18607" s="733">
        <v>45339</v>
      </c>
      <c r="B18607" s="62" t="s">
        <v>3945</v>
      </c>
      <c r="C18607" s="62" t="s">
        <v>5740</v>
      </c>
      <c r="D18607" s="182" t="s">
        <v>12508</v>
      </c>
      <c r="E18607" s="125">
        <v>5000</v>
      </c>
      <c r="F18607" s="125"/>
      <c r="G18607" s="125">
        <f t="shared" si="296"/>
        <v>-5000</v>
      </c>
      <c r="H18607" s="704" t="s">
        <v>12353</v>
      </c>
      <c r="J18607" s="39"/>
    </row>
    <row r="18608" spans="1:10" ht="15" x14ac:dyDescent="0.2">
      <c r="A18608" s="733">
        <v>45339</v>
      </c>
      <c r="B18608" s="62" t="s">
        <v>3945</v>
      </c>
      <c r="C18608" s="62" t="s">
        <v>285</v>
      </c>
      <c r="D18608" s="182" t="s">
        <v>11371</v>
      </c>
      <c r="E18608" s="125">
        <v>500</v>
      </c>
      <c r="F18608" s="125"/>
      <c r="G18608" s="125">
        <f t="shared" si="296"/>
        <v>-500</v>
      </c>
      <c r="H18608" s="704" t="s">
        <v>12353</v>
      </c>
      <c r="J18608" s="39"/>
    </row>
    <row r="18609" spans="1:10" ht="15" x14ac:dyDescent="0.2">
      <c r="A18609" s="733">
        <v>45339</v>
      </c>
      <c r="B18609" s="62" t="s">
        <v>3945</v>
      </c>
      <c r="C18609" s="62" t="s">
        <v>10981</v>
      </c>
      <c r="D18609" s="182" t="s">
        <v>12509</v>
      </c>
      <c r="E18609" s="125">
        <v>800</v>
      </c>
      <c r="F18609" s="125"/>
      <c r="G18609" s="125">
        <f t="shared" si="296"/>
        <v>-800</v>
      </c>
      <c r="H18609" s="704" t="s">
        <v>12353</v>
      </c>
      <c r="J18609" s="39"/>
    </row>
    <row r="18610" spans="1:10" ht="15" x14ac:dyDescent="0.2">
      <c r="A18610" s="733">
        <v>45339</v>
      </c>
      <c r="B18610" s="62" t="s">
        <v>8556</v>
      </c>
      <c r="C18610" s="62" t="s">
        <v>11612</v>
      </c>
      <c r="D18610" s="182" t="s">
        <v>12417</v>
      </c>
      <c r="E18610" s="125">
        <v>12000</v>
      </c>
      <c r="F18610" s="125"/>
      <c r="G18610" s="125">
        <f t="shared" si="296"/>
        <v>-12000</v>
      </c>
      <c r="H18610" s="704" t="s">
        <v>12353</v>
      </c>
      <c r="J18610" s="39"/>
    </row>
    <row r="18611" spans="1:10" ht="15" x14ac:dyDescent="0.2">
      <c r="A18611" s="733">
        <v>45339</v>
      </c>
      <c r="B18611" s="62" t="s">
        <v>8556</v>
      </c>
      <c r="C18611" s="62" t="s">
        <v>10981</v>
      </c>
      <c r="D18611" s="182" t="s">
        <v>12510</v>
      </c>
      <c r="E18611" s="125">
        <v>1130</v>
      </c>
      <c r="F18611" s="125"/>
      <c r="G18611" s="125">
        <f t="shared" si="296"/>
        <v>-1130</v>
      </c>
      <c r="H18611" s="704" t="s">
        <v>12353</v>
      </c>
      <c r="J18611" s="39"/>
    </row>
    <row r="18612" spans="1:10" ht="15" x14ac:dyDescent="0.2">
      <c r="A18612" s="733">
        <v>45339</v>
      </c>
      <c r="B18612" s="62" t="s">
        <v>12339</v>
      </c>
      <c r="C18612" s="62" t="s">
        <v>12511</v>
      </c>
      <c r="D18612" s="182" t="s">
        <v>12512</v>
      </c>
      <c r="E18612" s="125">
        <v>12000</v>
      </c>
      <c r="F18612" s="125"/>
      <c r="G18612" s="125">
        <f t="shared" si="296"/>
        <v>-12000</v>
      </c>
      <c r="H18612" s="704" t="s">
        <v>12353</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12353</v>
      </c>
      <c r="J18613" s="39"/>
    </row>
    <row r="18614" spans="1:10" ht="15" x14ac:dyDescent="0.2">
      <c r="A18614" s="733">
        <v>45339</v>
      </c>
      <c r="B18614" s="62" t="s">
        <v>8556</v>
      </c>
      <c r="C18614" s="62" t="s">
        <v>12511</v>
      </c>
      <c r="D18614" s="182" t="s">
        <v>12512</v>
      </c>
      <c r="E18614" s="125">
        <v>13000</v>
      </c>
      <c r="F18614" s="125"/>
      <c r="G18614" s="125">
        <f t="shared" si="296"/>
        <v>-13000</v>
      </c>
      <c r="H18614" s="704" t="s">
        <v>12353</v>
      </c>
      <c r="J18614" s="39"/>
    </row>
    <row r="18615" spans="1:10" ht="15" x14ac:dyDescent="0.2">
      <c r="A18615" s="733">
        <v>45339</v>
      </c>
      <c r="B18615" s="62" t="s">
        <v>11874</v>
      </c>
      <c r="C18615" s="62" t="s">
        <v>5740</v>
      </c>
      <c r="D18615" s="182" t="s">
        <v>12513</v>
      </c>
      <c r="E18615" s="125">
        <v>3000</v>
      </c>
      <c r="F18615" s="125"/>
      <c r="G18615" s="125">
        <f t="shared" si="296"/>
        <v>-3000</v>
      </c>
      <c r="H18615" s="704" t="s">
        <v>12353</v>
      </c>
      <c r="J18615" s="39"/>
    </row>
    <row r="18616" spans="1:10" ht="15" x14ac:dyDescent="0.2">
      <c r="A18616" s="733">
        <v>45339</v>
      </c>
      <c r="B18616" s="62" t="s">
        <v>11874</v>
      </c>
      <c r="C18616" s="62" t="s">
        <v>5740</v>
      </c>
      <c r="D18616" s="182" t="s">
        <v>11881</v>
      </c>
      <c r="E18616" s="125">
        <v>2700</v>
      </c>
      <c r="F18616" s="125"/>
      <c r="G18616" s="125">
        <f t="shared" si="296"/>
        <v>-2700</v>
      </c>
      <c r="H18616" s="704" t="s">
        <v>12353</v>
      </c>
      <c r="J18616" s="39"/>
    </row>
    <row r="18617" spans="1:10" ht="15" x14ac:dyDescent="0.2">
      <c r="A18617" s="733">
        <v>45339</v>
      </c>
      <c r="B18617" s="62" t="s">
        <v>103</v>
      </c>
      <c r="C18617" s="62" t="s">
        <v>285</v>
      </c>
      <c r="D18617" s="182" t="s">
        <v>8660</v>
      </c>
      <c r="E18617" s="125">
        <v>750</v>
      </c>
      <c r="F18617" s="125"/>
      <c r="G18617" s="125">
        <f t="shared" si="296"/>
        <v>-750</v>
      </c>
      <c r="H18617" s="704" t="s">
        <v>12353</v>
      </c>
      <c r="J18617" s="39"/>
    </row>
    <row r="18618" spans="1:10" ht="15" x14ac:dyDescent="0.2">
      <c r="A18618" s="733">
        <v>45339</v>
      </c>
      <c r="B18618" s="62" t="s">
        <v>25</v>
      </c>
      <c r="C18618" s="62" t="s">
        <v>8148</v>
      </c>
      <c r="D18618" s="182" t="s">
        <v>6342</v>
      </c>
      <c r="E18618" s="125">
        <v>3635</v>
      </c>
      <c r="F18618" s="125"/>
      <c r="G18618" s="125">
        <f t="shared" si="296"/>
        <v>-3635</v>
      </c>
      <c r="H18618" s="704" t="s">
        <v>12353</v>
      </c>
      <c r="J18618" s="39"/>
    </row>
    <row r="18619" spans="1:10" ht="15" x14ac:dyDescent="0.2">
      <c r="A18619" s="733">
        <v>45339</v>
      </c>
      <c r="B18619" s="62" t="s">
        <v>103</v>
      </c>
      <c r="C18619" s="62" t="s">
        <v>8148</v>
      </c>
      <c r="D18619" s="182" t="s">
        <v>6342</v>
      </c>
      <c r="E18619" s="125">
        <v>9800</v>
      </c>
      <c r="F18619" s="125"/>
      <c r="G18619" s="125">
        <f t="shared" si="296"/>
        <v>-9800</v>
      </c>
      <c r="H18619" s="704" t="s">
        <v>12353</v>
      </c>
      <c r="J18619" s="39"/>
    </row>
    <row r="18620" spans="1:10" ht="15" x14ac:dyDescent="0.2">
      <c r="A18620" s="733">
        <v>45339</v>
      </c>
      <c r="B18620" s="62" t="s">
        <v>11081</v>
      </c>
      <c r="C18620" s="62" t="s">
        <v>5740</v>
      </c>
      <c r="D18620" s="182" t="s">
        <v>369</v>
      </c>
      <c r="E18620" s="125">
        <v>1200</v>
      </c>
      <c r="F18620" s="125"/>
      <c r="G18620" s="125">
        <f t="shared" si="296"/>
        <v>-1200</v>
      </c>
      <c r="H18620" s="704" t="s">
        <v>12353</v>
      </c>
      <c r="J18620" s="39"/>
    </row>
    <row r="18621" spans="1:10" ht="15" x14ac:dyDescent="0.2">
      <c r="A18621" s="733">
        <v>45339</v>
      </c>
      <c r="B18621" s="62" t="s">
        <v>11874</v>
      </c>
      <c r="C18621" s="62" t="s">
        <v>11374</v>
      </c>
      <c r="D18621" s="182" t="s">
        <v>12515</v>
      </c>
      <c r="E18621" s="125">
        <v>100000</v>
      </c>
      <c r="F18621" s="125"/>
      <c r="G18621" s="125">
        <f t="shared" si="296"/>
        <v>-100000</v>
      </c>
      <c r="H18621" s="704" t="s">
        <v>12353</v>
      </c>
      <c r="J18621" s="39"/>
    </row>
    <row r="18622" spans="1:10" ht="15" x14ac:dyDescent="0.2">
      <c r="A18622" s="733">
        <v>45339</v>
      </c>
      <c r="B18622" s="62" t="s">
        <v>11874</v>
      </c>
      <c r="C18622" s="62" t="s">
        <v>12004</v>
      </c>
      <c r="D18622" s="182" t="s">
        <v>12514</v>
      </c>
      <c r="E18622" s="125">
        <v>400000</v>
      </c>
      <c r="F18622" s="125"/>
      <c r="G18622" s="125">
        <f t="shared" si="296"/>
        <v>-400000</v>
      </c>
      <c r="H18622" s="704" t="s">
        <v>12353</v>
      </c>
      <c r="J18622" s="39"/>
    </row>
    <row r="18623" spans="1:10" ht="15" x14ac:dyDescent="0.2">
      <c r="A18623" s="733">
        <v>45339</v>
      </c>
      <c r="B18623" s="62" t="s">
        <v>11077</v>
      </c>
      <c r="C18623" s="62" t="s">
        <v>1197</v>
      </c>
      <c r="D18623" s="182" t="s">
        <v>12516</v>
      </c>
      <c r="E18623" s="125">
        <v>480000</v>
      </c>
      <c r="F18623" s="125"/>
      <c r="G18623" s="125">
        <f t="shared" ref="G18623:G18686" si="297">F18623-E18623</f>
        <v>-480000</v>
      </c>
      <c r="H18623" s="704" t="s">
        <v>12353</v>
      </c>
      <c r="J18623" s="39"/>
    </row>
    <row r="18624" spans="1:10" ht="15" x14ac:dyDescent="0.2">
      <c r="A18624" s="733">
        <v>45339</v>
      </c>
      <c r="B18624" s="62" t="s">
        <v>11077</v>
      </c>
      <c r="C18624" s="62" t="s">
        <v>1197</v>
      </c>
      <c r="D18624" s="182" t="s">
        <v>12516</v>
      </c>
      <c r="E18624" s="125">
        <v>370000</v>
      </c>
      <c r="F18624" s="125"/>
      <c r="G18624" s="125">
        <f t="shared" si="297"/>
        <v>-370000</v>
      </c>
      <c r="H18624" s="704" t="s">
        <v>12353</v>
      </c>
      <c r="J18624" s="39"/>
    </row>
    <row r="18625" spans="1:10" ht="15" x14ac:dyDescent="0.2">
      <c r="A18625" s="733">
        <v>45339</v>
      </c>
      <c r="B18625" s="62" t="s">
        <v>11077</v>
      </c>
      <c r="C18625" s="62" t="s">
        <v>1197</v>
      </c>
      <c r="D18625" s="182" t="s">
        <v>12517</v>
      </c>
      <c r="E18625" s="125">
        <v>704800</v>
      </c>
      <c r="F18625" s="125"/>
      <c r="G18625" s="125">
        <f t="shared" si="297"/>
        <v>-704800</v>
      </c>
      <c r="H18625" s="704" t="s">
        <v>12353</v>
      </c>
      <c r="J18625" s="39"/>
    </row>
    <row r="18626" spans="1:10" ht="15" x14ac:dyDescent="0.2">
      <c r="A18626" s="733">
        <v>45339</v>
      </c>
      <c r="B18626" s="62" t="s">
        <v>12596</v>
      </c>
      <c r="C18626" s="62" t="s">
        <v>12518</v>
      </c>
      <c r="D18626" s="182" t="s">
        <v>12519</v>
      </c>
      <c r="E18626" s="125">
        <v>40000</v>
      </c>
      <c r="F18626" s="125"/>
      <c r="G18626" s="125">
        <f t="shared" si="297"/>
        <v>-40000</v>
      </c>
      <c r="H18626" s="704" t="s">
        <v>12353</v>
      </c>
      <c r="J18626" s="39"/>
    </row>
    <row r="18627" spans="1:10" ht="15" x14ac:dyDescent="0.2">
      <c r="A18627" s="733">
        <v>45341</v>
      </c>
      <c r="B18627" s="62" t="s">
        <v>11077</v>
      </c>
      <c r="C18627" s="62" t="s">
        <v>5386</v>
      </c>
      <c r="D18627" s="182" t="s">
        <v>369</v>
      </c>
      <c r="E18627" s="125">
        <v>5000</v>
      </c>
      <c r="F18627" s="125"/>
      <c r="G18627" s="125">
        <f t="shared" si="297"/>
        <v>-5000</v>
      </c>
      <c r="H18627" s="704" t="s">
        <v>12353</v>
      </c>
      <c r="J18627" s="39"/>
    </row>
    <row r="18628" spans="1:10" ht="15" x14ac:dyDescent="0.2">
      <c r="A18628" s="733">
        <v>45341</v>
      </c>
      <c r="B18628" s="62" t="s">
        <v>11081</v>
      </c>
      <c r="C18628" s="62" t="s">
        <v>391</v>
      </c>
      <c r="D18628" s="182" t="s">
        <v>12520</v>
      </c>
      <c r="E18628" s="125">
        <v>7000</v>
      </c>
      <c r="F18628" s="125"/>
      <c r="G18628" s="125">
        <f t="shared" si="297"/>
        <v>-7000</v>
      </c>
      <c r="H18628" s="704" t="s">
        <v>12353</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12353</v>
      </c>
      <c r="J18629" s="39"/>
    </row>
    <row r="18630" spans="1:10" ht="15" customHeight="1" x14ac:dyDescent="0.2">
      <c r="A18630" s="733">
        <v>45341</v>
      </c>
      <c r="B18630" s="62" t="s">
        <v>12182</v>
      </c>
      <c r="C18630" s="62" t="s">
        <v>11704</v>
      </c>
      <c r="D18630" s="182" t="s">
        <v>12521</v>
      </c>
      <c r="E18630" s="125">
        <v>20180</v>
      </c>
      <c r="F18630" s="125"/>
      <c r="G18630" s="125">
        <f t="shared" si="297"/>
        <v>-20180</v>
      </c>
      <c r="H18630" s="704" t="s">
        <v>12353</v>
      </c>
      <c r="J18630" s="39"/>
    </row>
    <row r="18631" spans="1:10" ht="15" x14ac:dyDescent="0.2">
      <c r="A18631" s="733">
        <v>45341</v>
      </c>
      <c r="B18631" s="62" t="s">
        <v>11874</v>
      </c>
      <c r="C18631" s="62" t="s">
        <v>11523</v>
      </c>
      <c r="D18631" s="182" t="s">
        <v>12522</v>
      </c>
      <c r="E18631" s="125">
        <v>300000</v>
      </c>
      <c r="F18631" s="125"/>
      <c r="G18631" s="125">
        <f t="shared" si="297"/>
        <v>-300000</v>
      </c>
      <c r="H18631" s="704" t="s">
        <v>12353</v>
      </c>
      <c r="J18631" s="39"/>
    </row>
    <row r="18632" spans="1:10" ht="15" x14ac:dyDescent="0.2">
      <c r="A18632" s="733">
        <v>45341</v>
      </c>
      <c r="B18632" s="62" t="s">
        <v>11081</v>
      </c>
      <c r="C18632" s="550" t="s">
        <v>11731</v>
      </c>
      <c r="D18632" s="739" t="s">
        <v>12523</v>
      </c>
      <c r="E18632" s="551">
        <v>100000</v>
      </c>
      <c r="F18632" s="125"/>
      <c r="G18632" s="125">
        <f t="shared" si="297"/>
        <v>-100000</v>
      </c>
      <c r="H18632" s="704" t="s">
        <v>12353</v>
      </c>
      <c r="J18632" s="39"/>
    </row>
    <row r="18633" spans="1:10" ht="15" x14ac:dyDescent="0.2">
      <c r="A18633" s="733">
        <v>45341</v>
      </c>
      <c r="B18633" s="62" t="s">
        <v>10229</v>
      </c>
      <c r="C18633" s="550" t="s">
        <v>11731</v>
      </c>
      <c r="D18633" s="739" t="s">
        <v>12523</v>
      </c>
      <c r="E18633" s="551">
        <v>528670</v>
      </c>
      <c r="F18633" s="125"/>
      <c r="G18633" s="125">
        <f t="shared" si="297"/>
        <v>-528670</v>
      </c>
      <c r="H18633" s="704" t="s">
        <v>12353</v>
      </c>
      <c r="J18633" s="39"/>
    </row>
    <row r="18634" spans="1:10" ht="15" x14ac:dyDescent="0.2">
      <c r="A18634" s="733">
        <v>45341</v>
      </c>
      <c r="B18634" s="62" t="s">
        <v>11874</v>
      </c>
      <c r="C18634" s="62" t="s">
        <v>10981</v>
      </c>
      <c r="D18634" s="182" t="s">
        <v>12524</v>
      </c>
      <c r="E18634" s="125">
        <v>196890</v>
      </c>
      <c r="F18634" s="125"/>
      <c r="G18634" s="125">
        <f t="shared" si="297"/>
        <v>-196890</v>
      </c>
      <c r="H18634" s="704" t="s">
        <v>12353</v>
      </c>
      <c r="J18634" s="39"/>
    </row>
    <row r="18635" spans="1:10" ht="15" x14ac:dyDescent="0.2">
      <c r="A18635" s="733">
        <v>45341</v>
      </c>
      <c r="B18635" s="62" t="s">
        <v>11874</v>
      </c>
      <c r="C18635" s="62" t="s">
        <v>10981</v>
      </c>
      <c r="D18635" s="182" t="s">
        <v>12525</v>
      </c>
      <c r="E18635" s="125">
        <v>74950</v>
      </c>
      <c r="F18635" s="125"/>
      <c r="G18635" s="125">
        <f t="shared" si="297"/>
        <v>-74950</v>
      </c>
      <c r="H18635" s="704" t="s">
        <v>12353</v>
      </c>
      <c r="J18635" s="39"/>
    </row>
    <row r="18636" spans="1:10" ht="15" customHeight="1" x14ac:dyDescent="0.2">
      <c r="A18636" s="733">
        <v>45341</v>
      </c>
      <c r="B18636" s="62" t="s">
        <v>11123</v>
      </c>
      <c r="C18636" s="550" t="s">
        <v>10981</v>
      </c>
      <c r="D18636" s="739" t="s">
        <v>12526</v>
      </c>
      <c r="E18636" s="551">
        <v>80000</v>
      </c>
      <c r="F18636" s="125"/>
      <c r="G18636" s="125">
        <f t="shared" si="297"/>
        <v>-80000</v>
      </c>
      <c r="H18636" s="704" t="s">
        <v>12353</v>
      </c>
      <c r="J18636" s="39"/>
    </row>
    <row r="18637" spans="1:10" ht="15" x14ac:dyDescent="0.2">
      <c r="A18637" s="733">
        <v>45341</v>
      </c>
      <c r="B18637" s="62" t="s">
        <v>11874</v>
      </c>
      <c r="C18637" s="550" t="s">
        <v>10981</v>
      </c>
      <c r="D18637" s="739" t="s">
        <v>12526</v>
      </c>
      <c r="E18637" s="551">
        <v>224620</v>
      </c>
      <c r="F18637" s="125"/>
      <c r="G18637" s="125">
        <f t="shared" si="297"/>
        <v>-224620</v>
      </c>
      <c r="H18637" s="704" t="s">
        <v>12353</v>
      </c>
      <c r="J18637" s="39"/>
    </row>
    <row r="18638" spans="1:10" ht="15" x14ac:dyDescent="0.2">
      <c r="A18638" s="733">
        <v>45341</v>
      </c>
      <c r="B18638" s="62" t="s">
        <v>10898</v>
      </c>
      <c r="C18638" s="62" t="s">
        <v>7221</v>
      </c>
      <c r="D18638" s="182" t="s">
        <v>10718</v>
      </c>
      <c r="E18638" s="125">
        <v>300000</v>
      </c>
      <c r="F18638" s="125"/>
      <c r="G18638" s="125">
        <f t="shared" si="297"/>
        <v>-300000</v>
      </c>
      <c r="H18638" s="704" t="s">
        <v>12353</v>
      </c>
      <c r="J18638" s="39"/>
    </row>
    <row r="18639" spans="1:10" ht="15" x14ac:dyDescent="0.2">
      <c r="A18639" s="733">
        <v>45342</v>
      </c>
      <c r="B18639" s="62" t="s">
        <v>12399</v>
      </c>
      <c r="C18639" s="62" t="s">
        <v>10981</v>
      </c>
      <c r="D18639" s="182" t="s">
        <v>12527</v>
      </c>
      <c r="E18639" s="125">
        <v>700</v>
      </c>
      <c r="F18639" s="125"/>
      <c r="G18639" s="125">
        <f t="shared" si="297"/>
        <v>-700</v>
      </c>
      <c r="H18639" s="704" t="s">
        <v>12353</v>
      </c>
      <c r="J18639" s="39"/>
    </row>
    <row r="18640" spans="1:10" ht="15" x14ac:dyDescent="0.2">
      <c r="A18640" s="733">
        <v>45342</v>
      </c>
      <c r="B18640" s="62" t="s">
        <v>10898</v>
      </c>
      <c r="C18640" s="62" t="s">
        <v>371</v>
      </c>
      <c r="D18640" s="182" t="s">
        <v>2107</v>
      </c>
      <c r="E18640" s="125">
        <v>1000</v>
      </c>
      <c r="F18640" s="125"/>
      <c r="G18640" s="125">
        <f t="shared" si="297"/>
        <v>-1000</v>
      </c>
      <c r="H18640" s="704" t="s">
        <v>12353</v>
      </c>
      <c r="J18640" s="39"/>
    </row>
    <row r="18641" spans="1:10" ht="15" x14ac:dyDescent="0.2">
      <c r="A18641" s="733">
        <v>45342</v>
      </c>
      <c r="B18641" s="62" t="s">
        <v>10898</v>
      </c>
      <c r="C18641" s="62" t="s">
        <v>5740</v>
      </c>
      <c r="D18641" s="182" t="s">
        <v>369</v>
      </c>
      <c r="E18641" s="125">
        <v>2000</v>
      </c>
      <c r="F18641" s="125"/>
      <c r="G18641" s="125">
        <f t="shared" si="297"/>
        <v>-2000</v>
      </c>
      <c r="H18641" s="704" t="s">
        <v>12353</v>
      </c>
      <c r="J18641" s="39"/>
    </row>
    <row r="18642" spans="1:10" ht="15" x14ac:dyDescent="0.2">
      <c r="A18642" s="733">
        <v>45342</v>
      </c>
      <c r="B18642" s="62" t="s">
        <v>12339</v>
      </c>
      <c r="C18642" s="62" t="s">
        <v>391</v>
      </c>
      <c r="D18642" s="182" t="s">
        <v>12528</v>
      </c>
      <c r="E18642" s="125">
        <v>6000</v>
      </c>
      <c r="F18642" s="125"/>
      <c r="G18642" s="125">
        <f t="shared" si="297"/>
        <v>-6000</v>
      </c>
      <c r="H18642" s="704" t="s">
        <v>12353</v>
      </c>
      <c r="J18642" s="39"/>
    </row>
    <row r="18643" spans="1:10" ht="15" x14ac:dyDescent="0.2">
      <c r="A18643" s="733">
        <v>45342</v>
      </c>
      <c r="B18643" s="62" t="s">
        <v>103</v>
      </c>
      <c r="C18643" s="62" t="s">
        <v>103</v>
      </c>
      <c r="D18643" s="182" t="s">
        <v>12529</v>
      </c>
      <c r="E18643" s="125">
        <v>7000</v>
      </c>
      <c r="F18643" s="125"/>
      <c r="G18643" s="125">
        <f t="shared" si="297"/>
        <v>-7000</v>
      </c>
      <c r="H18643" s="704" t="s">
        <v>12353</v>
      </c>
      <c r="J18643" s="39"/>
    </row>
    <row r="18644" spans="1:10" ht="15" x14ac:dyDescent="0.2">
      <c r="A18644" s="733">
        <v>45342</v>
      </c>
      <c r="B18644" s="62" t="s">
        <v>11081</v>
      </c>
      <c r="C18644" s="62" t="s">
        <v>391</v>
      </c>
      <c r="D18644" s="182" t="s">
        <v>12520</v>
      </c>
      <c r="E18644" s="125">
        <v>3000</v>
      </c>
      <c r="F18644" s="125"/>
      <c r="G18644" s="125">
        <f t="shared" si="297"/>
        <v>-3000</v>
      </c>
      <c r="H18644" s="704" t="s">
        <v>12353</v>
      </c>
      <c r="J18644" s="39"/>
    </row>
    <row r="18645" spans="1:10" ht="15" x14ac:dyDescent="0.2">
      <c r="A18645" s="733">
        <v>45342</v>
      </c>
      <c r="B18645" s="62" t="s">
        <v>12339</v>
      </c>
      <c r="C18645" s="62" t="s">
        <v>5740</v>
      </c>
      <c r="D18645" s="182" t="s">
        <v>10334</v>
      </c>
      <c r="E18645" s="125">
        <v>400</v>
      </c>
      <c r="F18645" s="125"/>
      <c r="G18645" s="125">
        <f t="shared" si="297"/>
        <v>-400</v>
      </c>
      <c r="H18645" s="704" t="s">
        <v>12353</v>
      </c>
      <c r="J18645" s="39"/>
    </row>
    <row r="18646" spans="1:10" ht="15" x14ac:dyDescent="0.2">
      <c r="A18646" s="733">
        <v>45342</v>
      </c>
      <c r="B18646" s="62" t="s">
        <v>103</v>
      </c>
      <c r="C18646" s="62" t="s">
        <v>12475</v>
      </c>
      <c r="D18646" s="182" t="s">
        <v>369</v>
      </c>
      <c r="E18646" s="125">
        <v>1000</v>
      </c>
      <c r="F18646" s="125"/>
      <c r="G18646" s="125">
        <f t="shared" si="297"/>
        <v>-1000</v>
      </c>
      <c r="H18646" s="704" t="s">
        <v>12353</v>
      </c>
      <c r="J18646" s="39"/>
    </row>
    <row r="18647" spans="1:10" ht="15" x14ac:dyDescent="0.2">
      <c r="A18647" s="733">
        <v>45342</v>
      </c>
      <c r="B18647" s="62" t="s">
        <v>12182</v>
      </c>
      <c r="C18647" s="62" t="s">
        <v>391</v>
      </c>
      <c r="D18647" s="182" t="s">
        <v>12530</v>
      </c>
      <c r="E18647" s="125">
        <v>40000</v>
      </c>
      <c r="F18647" s="125"/>
      <c r="G18647" s="125">
        <f t="shared" si="297"/>
        <v>-40000</v>
      </c>
      <c r="H18647" s="704" t="s">
        <v>12353</v>
      </c>
      <c r="J18647" s="39"/>
    </row>
    <row r="18648" spans="1:10" ht="15" x14ac:dyDescent="0.2">
      <c r="A18648" s="733">
        <v>45342</v>
      </c>
      <c r="B18648" s="62" t="s">
        <v>8556</v>
      </c>
      <c r="C18648" s="62" t="s">
        <v>10981</v>
      </c>
      <c r="D18648" s="182" t="s">
        <v>12533</v>
      </c>
      <c r="E18648" s="125">
        <v>149000</v>
      </c>
      <c r="F18648" s="125"/>
      <c r="G18648" s="125">
        <f t="shared" si="297"/>
        <v>-149000</v>
      </c>
      <c r="H18648" s="704" t="s">
        <v>12353</v>
      </c>
      <c r="J18648" s="39"/>
    </row>
    <row r="18649" spans="1:10" ht="15" x14ac:dyDescent="0.2">
      <c r="A18649" s="733">
        <v>45342</v>
      </c>
      <c r="B18649" s="62" t="s">
        <v>12504</v>
      </c>
      <c r="C18649" s="62" t="s">
        <v>12531</v>
      </c>
      <c r="D18649" s="182" t="s">
        <v>12532</v>
      </c>
      <c r="E18649" s="125">
        <v>300000</v>
      </c>
      <c r="F18649" s="125"/>
      <c r="G18649" s="125">
        <f t="shared" si="297"/>
        <v>-300000</v>
      </c>
      <c r="H18649" s="704" t="s">
        <v>12353</v>
      </c>
      <c r="J18649" s="39"/>
    </row>
    <row r="18650" spans="1:10" ht="15" x14ac:dyDescent="0.2">
      <c r="A18650" s="733">
        <v>45343</v>
      </c>
      <c r="B18650" s="62" t="s">
        <v>11077</v>
      </c>
      <c r="C18650" s="62" t="s">
        <v>10981</v>
      </c>
      <c r="D18650" s="182" t="s">
        <v>12534</v>
      </c>
      <c r="E18650" s="125">
        <v>7300</v>
      </c>
      <c r="F18650" s="125"/>
      <c r="G18650" s="125">
        <f t="shared" si="297"/>
        <v>-7300</v>
      </c>
      <c r="H18650" s="704" t="s">
        <v>12353</v>
      </c>
      <c r="J18650" s="39"/>
    </row>
    <row r="18651" spans="1:10" ht="15" x14ac:dyDescent="0.2">
      <c r="A18651" s="733">
        <v>45343</v>
      </c>
      <c r="B18651" s="62" t="s">
        <v>8556</v>
      </c>
      <c r="C18651" s="62" t="s">
        <v>10981</v>
      </c>
      <c r="D18651" s="182" t="s">
        <v>12535</v>
      </c>
      <c r="E18651" s="125">
        <v>1100</v>
      </c>
      <c r="F18651" s="125"/>
      <c r="G18651" s="125">
        <f t="shared" si="297"/>
        <v>-1100</v>
      </c>
      <c r="H18651" s="704" t="s">
        <v>12353</v>
      </c>
      <c r="J18651" s="39"/>
    </row>
    <row r="18652" spans="1:10" ht="15" x14ac:dyDescent="0.2">
      <c r="A18652" s="733">
        <v>45343</v>
      </c>
      <c r="B18652" s="62" t="s">
        <v>10898</v>
      </c>
      <c r="C18652" s="62" t="s">
        <v>391</v>
      </c>
      <c r="D18652" s="182" t="s">
        <v>10303</v>
      </c>
      <c r="E18652" s="125">
        <v>1000</v>
      </c>
      <c r="F18652" s="125"/>
      <c r="G18652" s="125">
        <f t="shared" si="297"/>
        <v>-1000</v>
      </c>
      <c r="H18652" s="704" t="s">
        <v>12353</v>
      </c>
      <c r="J18652" s="39"/>
    </row>
    <row r="18653" spans="1:10" ht="15" x14ac:dyDescent="0.2">
      <c r="A18653" s="733">
        <v>45343</v>
      </c>
      <c r="B18653" s="62" t="s">
        <v>12339</v>
      </c>
      <c r="C18653" s="62" t="s">
        <v>5740</v>
      </c>
      <c r="D18653" s="182" t="s">
        <v>12536</v>
      </c>
      <c r="E18653" s="125">
        <v>500</v>
      </c>
      <c r="F18653" s="125"/>
      <c r="G18653" s="125">
        <f t="shared" si="297"/>
        <v>-500</v>
      </c>
      <c r="H18653" s="704" t="s">
        <v>12353</v>
      </c>
      <c r="J18653" s="39"/>
    </row>
    <row r="18654" spans="1:10" ht="15" x14ac:dyDescent="0.2">
      <c r="A18654" s="733">
        <v>45343</v>
      </c>
      <c r="B18654" s="62" t="s">
        <v>12339</v>
      </c>
      <c r="C18654" s="62" t="s">
        <v>5740</v>
      </c>
      <c r="D18654" s="182" t="s">
        <v>369</v>
      </c>
      <c r="E18654" s="125">
        <v>1800</v>
      </c>
      <c r="F18654" s="125"/>
      <c r="G18654" s="125">
        <f t="shared" si="297"/>
        <v>-1800</v>
      </c>
      <c r="H18654" s="704" t="s">
        <v>12353</v>
      </c>
      <c r="J18654" s="39"/>
    </row>
    <row r="18655" spans="1:10" ht="15" x14ac:dyDescent="0.2">
      <c r="A18655" s="733">
        <v>45343</v>
      </c>
      <c r="B18655" s="62" t="s">
        <v>103</v>
      </c>
      <c r="C18655" s="62" t="s">
        <v>103</v>
      </c>
      <c r="D18655" s="182" t="s">
        <v>12529</v>
      </c>
      <c r="E18655" s="125">
        <v>3000</v>
      </c>
      <c r="F18655" s="125"/>
      <c r="G18655" s="125">
        <f t="shared" si="297"/>
        <v>-3000</v>
      </c>
      <c r="H18655" s="704" t="s">
        <v>12353</v>
      </c>
      <c r="J18655" s="39"/>
    </row>
    <row r="18656" spans="1:10" ht="15" x14ac:dyDescent="0.2">
      <c r="A18656" s="733">
        <v>45343</v>
      </c>
      <c r="B18656" s="62" t="s">
        <v>10898</v>
      </c>
      <c r="C18656" s="62" t="s">
        <v>11098</v>
      </c>
      <c r="D18656" s="182" t="s">
        <v>12537</v>
      </c>
      <c r="E18656" s="125">
        <v>275000</v>
      </c>
      <c r="F18656" s="125"/>
      <c r="G18656" s="125">
        <f t="shared" si="297"/>
        <v>-275000</v>
      </c>
      <c r="H18656" s="704" t="s">
        <v>12353</v>
      </c>
      <c r="J18656" s="39"/>
    </row>
    <row r="18657" spans="1:10" ht="15" x14ac:dyDescent="0.2">
      <c r="A18657" s="733">
        <v>45343</v>
      </c>
      <c r="B18657" s="62" t="s">
        <v>11874</v>
      </c>
      <c r="C18657" s="62" t="s">
        <v>7465</v>
      </c>
      <c r="D18657" s="182" t="s">
        <v>12538</v>
      </c>
      <c r="E18657" s="125">
        <v>1000000</v>
      </c>
      <c r="F18657" s="125"/>
      <c r="G18657" s="125">
        <f t="shared" si="297"/>
        <v>-1000000</v>
      </c>
      <c r="H18657" s="704" t="s">
        <v>12353</v>
      </c>
      <c r="J18657" s="39"/>
    </row>
    <row r="18658" spans="1:10" ht="15" x14ac:dyDescent="0.2">
      <c r="A18658" s="733">
        <v>45344</v>
      </c>
      <c r="B18658" s="62" t="s">
        <v>103</v>
      </c>
      <c r="C18658" s="62" t="s">
        <v>2995</v>
      </c>
      <c r="D18658" s="182" t="s">
        <v>369</v>
      </c>
      <c r="E18658" s="125">
        <v>5330</v>
      </c>
      <c r="F18658" s="125"/>
      <c r="G18658" s="125">
        <f t="shared" si="297"/>
        <v>-5330</v>
      </c>
      <c r="H18658" s="704" t="s">
        <v>12353</v>
      </c>
      <c r="J18658" s="39"/>
    </row>
    <row r="18659" spans="1:10" ht="15" x14ac:dyDescent="0.2">
      <c r="A18659" s="733">
        <v>45344</v>
      </c>
      <c r="B18659" s="62" t="s">
        <v>8556</v>
      </c>
      <c r="C18659" s="62" t="s">
        <v>204</v>
      </c>
      <c r="D18659" s="182" t="s">
        <v>9916</v>
      </c>
      <c r="E18659" s="125">
        <v>1000</v>
      </c>
      <c r="F18659" s="125"/>
      <c r="G18659" s="125">
        <f t="shared" si="297"/>
        <v>-1000</v>
      </c>
      <c r="H18659" s="704" t="s">
        <v>12353</v>
      </c>
      <c r="J18659" s="39"/>
    </row>
    <row r="18660" spans="1:10" ht="15" x14ac:dyDescent="0.2">
      <c r="A18660" s="733">
        <v>45344</v>
      </c>
      <c r="B18660" s="62" t="s">
        <v>12504</v>
      </c>
      <c r="C18660" s="62" t="s">
        <v>12554</v>
      </c>
      <c r="D18660" s="182" t="s">
        <v>12555</v>
      </c>
      <c r="E18660" s="125">
        <v>2092916</v>
      </c>
      <c r="F18660" s="125"/>
      <c r="G18660" s="125">
        <f t="shared" si="297"/>
        <v>-2092916</v>
      </c>
      <c r="H18660" s="704" t="s">
        <v>12353</v>
      </c>
      <c r="J18660" s="39"/>
    </row>
    <row r="18661" spans="1:10" ht="15" x14ac:dyDescent="0.2">
      <c r="A18661" s="733">
        <v>45345</v>
      </c>
      <c r="B18661" s="62" t="s">
        <v>11077</v>
      </c>
      <c r="C18661" s="62" t="s">
        <v>12539</v>
      </c>
      <c r="D18661" s="182" t="s">
        <v>12540</v>
      </c>
      <c r="E18661" s="125">
        <v>195500</v>
      </c>
      <c r="F18661" s="125"/>
      <c r="G18661" s="125">
        <f t="shared" si="297"/>
        <v>-195500</v>
      </c>
      <c r="H18661" s="704" t="s">
        <v>12353</v>
      </c>
      <c r="J18661" s="39"/>
    </row>
    <row r="18662" spans="1:10" ht="24" customHeight="1" x14ac:dyDescent="0.2">
      <c r="A18662" s="733">
        <v>45345</v>
      </c>
      <c r="B18662" s="62" t="s">
        <v>11077</v>
      </c>
      <c r="C18662" s="62" t="s">
        <v>10981</v>
      </c>
      <c r="D18662" s="182" t="s">
        <v>12541</v>
      </c>
      <c r="E18662" s="125">
        <v>21600</v>
      </c>
      <c r="F18662" s="125"/>
      <c r="G18662" s="125">
        <f t="shared" si="297"/>
        <v>-21600</v>
      </c>
      <c r="H18662" s="704" t="s">
        <v>12353</v>
      </c>
      <c r="J18662" s="39"/>
    </row>
    <row r="18663" spans="1:10" ht="15" customHeight="1" x14ac:dyDescent="0.2">
      <c r="A18663" s="733">
        <v>45345</v>
      </c>
      <c r="B18663" s="62" t="s">
        <v>11077</v>
      </c>
      <c r="C18663" s="62" t="s">
        <v>10981</v>
      </c>
      <c r="D18663" s="182" t="s">
        <v>12542</v>
      </c>
      <c r="E18663" s="125">
        <v>78500</v>
      </c>
      <c r="F18663" s="125"/>
      <c r="G18663" s="125">
        <f t="shared" si="297"/>
        <v>-78500</v>
      </c>
      <c r="H18663" s="704" t="s">
        <v>12353</v>
      </c>
      <c r="J18663" s="39"/>
    </row>
    <row r="18664" spans="1:10" ht="15" x14ac:dyDescent="0.2">
      <c r="A18664" s="733">
        <v>45345</v>
      </c>
      <c r="B18664" s="62" t="s">
        <v>11717</v>
      </c>
      <c r="C18664" s="62" t="s">
        <v>10109</v>
      </c>
      <c r="D18664" s="182" t="s">
        <v>12543</v>
      </c>
      <c r="E18664" s="125">
        <v>200000</v>
      </c>
      <c r="F18664" s="125"/>
      <c r="G18664" s="125">
        <f t="shared" si="297"/>
        <v>-200000</v>
      </c>
      <c r="H18664" s="704" t="s">
        <v>12353</v>
      </c>
      <c r="J18664" s="39"/>
    </row>
    <row r="18665" spans="1:10" ht="15" x14ac:dyDescent="0.2">
      <c r="A18665" s="733">
        <v>45345</v>
      </c>
      <c r="B18665" s="62" t="s">
        <v>12504</v>
      </c>
      <c r="C18665" s="62" t="s">
        <v>12531</v>
      </c>
      <c r="D18665" s="182" t="s">
        <v>12544</v>
      </c>
      <c r="E18665" s="125">
        <v>200000</v>
      </c>
      <c r="F18665" s="125"/>
      <c r="G18665" s="125">
        <f t="shared" si="297"/>
        <v>-200000</v>
      </c>
      <c r="H18665" s="704" t="s">
        <v>12353</v>
      </c>
      <c r="J18665" s="39"/>
    </row>
    <row r="18666" spans="1:10" ht="15" x14ac:dyDescent="0.2">
      <c r="A18666" s="733">
        <v>45345</v>
      </c>
      <c r="B18666" s="62" t="s">
        <v>25</v>
      </c>
      <c r="C18666" s="62" t="s">
        <v>8148</v>
      </c>
      <c r="D18666" s="182" t="s">
        <v>6336</v>
      </c>
      <c r="E18666" s="125">
        <v>45290</v>
      </c>
      <c r="F18666" s="125"/>
      <c r="G18666" s="125">
        <f t="shared" si="297"/>
        <v>-45290</v>
      </c>
      <c r="H18666" s="704" t="s">
        <v>12353</v>
      </c>
      <c r="J18666" s="39"/>
    </row>
    <row r="18667" spans="1:10" ht="15" x14ac:dyDescent="0.2">
      <c r="A18667" s="733">
        <v>45345</v>
      </c>
      <c r="B18667" s="62" t="s">
        <v>103</v>
      </c>
      <c r="C18667" s="62" t="s">
        <v>8148</v>
      </c>
      <c r="D18667" s="182" t="s">
        <v>6336</v>
      </c>
      <c r="E18667" s="125">
        <v>17872</v>
      </c>
      <c r="F18667" s="125"/>
      <c r="G18667" s="125">
        <f t="shared" si="297"/>
        <v>-17872</v>
      </c>
      <c r="H18667" s="704" t="s">
        <v>12353</v>
      </c>
      <c r="J18667" s="39"/>
    </row>
    <row r="18668" spans="1:10" ht="15" x14ac:dyDescent="0.2">
      <c r="A18668" s="733">
        <v>45345</v>
      </c>
      <c r="B18668" s="62" t="s">
        <v>103</v>
      </c>
      <c r="C18668" s="62" t="s">
        <v>103</v>
      </c>
      <c r="D18668" s="182" t="s">
        <v>12529</v>
      </c>
      <c r="E18668" s="125">
        <v>3000</v>
      </c>
      <c r="F18668" s="125"/>
      <c r="G18668" s="125">
        <f t="shared" si="297"/>
        <v>-3000</v>
      </c>
      <c r="H18668" s="704" t="s">
        <v>12353</v>
      </c>
      <c r="J18668" s="39"/>
    </row>
    <row r="18669" spans="1:10" ht="15" x14ac:dyDescent="0.2">
      <c r="A18669" s="733">
        <v>45345</v>
      </c>
      <c r="B18669" s="62" t="s">
        <v>12399</v>
      </c>
      <c r="C18669" s="62" t="s">
        <v>285</v>
      </c>
      <c r="D18669" s="182" t="s">
        <v>9892</v>
      </c>
      <c r="E18669" s="125">
        <v>400</v>
      </c>
      <c r="F18669" s="125"/>
      <c r="G18669" s="125">
        <f t="shared" si="297"/>
        <v>-400</v>
      </c>
      <c r="H18669" s="704" t="s">
        <v>12353</v>
      </c>
      <c r="J18669" s="39"/>
    </row>
    <row r="18670" spans="1:10" ht="15" x14ac:dyDescent="0.2">
      <c r="A18670" s="733">
        <v>45345</v>
      </c>
      <c r="B18670" s="62" t="s">
        <v>10898</v>
      </c>
      <c r="C18670" s="62" t="s">
        <v>285</v>
      </c>
      <c r="D18670" s="182" t="s">
        <v>12571</v>
      </c>
      <c r="E18670" s="125">
        <v>20000</v>
      </c>
      <c r="F18670" s="125"/>
      <c r="G18670" s="125">
        <f t="shared" si="297"/>
        <v>-20000</v>
      </c>
      <c r="H18670" s="704" t="s">
        <v>12353</v>
      </c>
      <c r="J18670" s="39"/>
    </row>
    <row r="18671" spans="1:10" ht="15" x14ac:dyDescent="0.2">
      <c r="A18671" s="733">
        <v>45346</v>
      </c>
      <c r="B18671" s="62" t="s">
        <v>11874</v>
      </c>
      <c r="C18671" s="62" t="s">
        <v>8391</v>
      </c>
      <c r="D18671" s="182" t="s">
        <v>12293</v>
      </c>
      <c r="E18671" s="125">
        <v>500000</v>
      </c>
      <c r="F18671" s="125"/>
      <c r="G18671" s="125">
        <f t="shared" si="297"/>
        <v>-500000</v>
      </c>
      <c r="H18671" s="704" t="s">
        <v>12353</v>
      </c>
      <c r="J18671" s="39"/>
    </row>
    <row r="18672" spans="1:10" ht="15" x14ac:dyDescent="0.2">
      <c r="A18672" s="733">
        <v>45346</v>
      </c>
      <c r="B18672" s="62" t="s">
        <v>10376</v>
      </c>
      <c r="C18672" s="669" t="s">
        <v>255</v>
      </c>
      <c r="D18672" s="905" t="s">
        <v>12556</v>
      </c>
      <c r="E18672" s="671">
        <v>13760</v>
      </c>
      <c r="F18672" s="125"/>
      <c r="G18672" s="125">
        <f t="shared" si="297"/>
        <v>-13760</v>
      </c>
      <c r="H18672" s="704" t="s">
        <v>12353</v>
      </c>
      <c r="J18672" s="39"/>
    </row>
    <row r="18673" spans="1:10" ht="15" x14ac:dyDescent="0.2">
      <c r="A18673" s="733">
        <v>45346</v>
      </c>
      <c r="B18673" s="62" t="s">
        <v>10899</v>
      </c>
      <c r="C18673" s="669" t="s">
        <v>255</v>
      </c>
      <c r="D18673" s="905" t="s">
        <v>12556</v>
      </c>
      <c r="E18673" s="671">
        <v>164280</v>
      </c>
      <c r="F18673" s="125"/>
      <c r="G18673" s="125">
        <f t="shared" si="297"/>
        <v>-164280</v>
      </c>
      <c r="H18673" s="704" t="s">
        <v>12353</v>
      </c>
      <c r="J18673" s="39"/>
    </row>
    <row r="18674" spans="1:10" ht="15" x14ac:dyDescent="0.2">
      <c r="A18674" s="733">
        <v>45346</v>
      </c>
      <c r="B18674" s="62" t="s">
        <v>11596</v>
      </c>
      <c r="C18674" s="669" t="s">
        <v>255</v>
      </c>
      <c r="D18674" s="905" t="s">
        <v>12556</v>
      </c>
      <c r="E18674" s="671">
        <v>145230</v>
      </c>
      <c r="F18674" s="125"/>
      <c r="G18674" s="125">
        <f t="shared" si="297"/>
        <v>-145230</v>
      </c>
      <c r="H18674" s="704" t="s">
        <v>12353</v>
      </c>
      <c r="J18674" s="39"/>
    </row>
    <row r="18675" spans="1:10" ht="15" x14ac:dyDescent="0.2">
      <c r="A18675" s="733">
        <v>45346</v>
      </c>
      <c r="B18675" s="62" t="s">
        <v>11874</v>
      </c>
      <c r="C18675" s="669" t="s">
        <v>255</v>
      </c>
      <c r="D18675" s="905" t="s">
        <v>12556</v>
      </c>
      <c r="E18675" s="671">
        <v>176730</v>
      </c>
      <c r="F18675" s="125"/>
      <c r="G18675" s="125">
        <f t="shared" si="297"/>
        <v>-176730</v>
      </c>
      <c r="H18675" s="704" t="s">
        <v>12353</v>
      </c>
      <c r="J18675" s="39"/>
    </row>
    <row r="18676" spans="1:10" ht="15" x14ac:dyDescent="0.2">
      <c r="A18676" s="733">
        <v>45347</v>
      </c>
      <c r="B18676" s="62" t="s">
        <v>10898</v>
      </c>
      <c r="C18676" s="62" t="s">
        <v>391</v>
      </c>
      <c r="D18676" s="182" t="s">
        <v>3990</v>
      </c>
      <c r="E18676" s="125">
        <v>5670</v>
      </c>
      <c r="F18676" s="125"/>
      <c r="G18676" s="125">
        <f t="shared" si="297"/>
        <v>-5670</v>
      </c>
      <c r="H18676" s="704" t="s">
        <v>12353</v>
      </c>
      <c r="J18676" s="39"/>
    </row>
    <row r="18677" spans="1:10" ht="15" x14ac:dyDescent="0.2">
      <c r="A18677" s="733">
        <v>45347</v>
      </c>
      <c r="B18677" s="62" t="s">
        <v>8556</v>
      </c>
      <c r="C18677" s="62" t="s">
        <v>10981</v>
      </c>
      <c r="D18677" s="182" t="s">
        <v>5135</v>
      </c>
      <c r="E18677" s="125">
        <v>114974</v>
      </c>
      <c r="F18677" s="125"/>
      <c r="G18677" s="125">
        <f t="shared" si="297"/>
        <v>-114974</v>
      </c>
      <c r="H18677" s="704" t="s">
        <v>12353</v>
      </c>
      <c r="J18677" s="39"/>
    </row>
    <row r="18678" spans="1:10" ht="15" x14ac:dyDescent="0.2">
      <c r="A18678" s="733">
        <v>45347</v>
      </c>
      <c r="B18678" s="62" t="s">
        <v>11077</v>
      </c>
      <c r="C18678" s="62" t="s">
        <v>10981</v>
      </c>
      <c r="D18678" s="182" t="s">
        <v>5135</v>
      </c>
      <c r="E18678" s="125">
        <v>128521</v>
      </c>
      <c r="F18678" s="125"/>
      <c r="G18678" s="125">
        <f t="shared" si="297"/>
        <v>-128521</v>
      </c>
      <c r="H18678" s="704" t="s">
        <v>12353</v>
      </c>
      <c r="J18678" s="39"/>
    </row>
    <row r="18679" spans="1:10" ht="15" x14ac:dyDescent="0.2">
      <c r="A18679" s="733">
        <v>45347</v>
      </c>
      <c r="B18679" s="62" t="s">
        <v>11077</v>
      </c>
      <c r="C18679" s="62" t="s">
        <v>10981</v>
      </c>
      <c r="D18679" s="182" t="s">
        <v>12557</v>
      </c>
      <c r="E18679" s="125">
        <v>16000</v>
      </c>
      <c r="F18679" s="125"/>
      <c r="G18679" s="125">
        <f t="shared" si="297"/>
        <v>-16000</v>
      </c>
      <c r="H18679" s="704" t="s">
        <v>12353</v>
      </c>
      <c r="J18679" s="39"/>
    </row>
    <row r="18680" spans="1:10" ht="15" x14ac:dyDescent="0.2">
      <c r="A18680" s="733">
        <v>45347</v>
      </c>
      <c r="B18680" s="62" t="s">
        <v>103</v>
      </c>
      <c r="C18680" s="62" t="s">
        <v>12558</v>
      </c>
      <c r="D18680" s="182" t="s">
        <v>12559</v>
      </c>
      <c r="E18680" s="125">
        <v>100000</v>
      </c>
      <c r="F18680" s="125"/>
      <c r="G18680" s="125">
        <f t="shared" si="297"/>
        <v>-100000</v>
      </c>
      <c r="H18680" s="704" t="s">
        <v>12353</v>
      </c>
      <c r="J18680" s="39"/>
    </row>
    <row r="18681" spans="1:10" ht="15" x14ac:dyDescent="0.2">
      <c r="A18681" s="733">
        <v>45347</v>
      </c>
      <c r="B18681" s="62" t="s">
        <v>11874</v>
      </c>
      <c r="C18681" s="62" t="s">
        <v>8387</v>
      </c>
      <c r="D18681" s="182" t="s">
        <v>12561</v>
      </c>
      <c r="E18681" s="125">
        <v>33000</v>
      </c>
      <c r="F18681" s="125"/>
      <c r="G18681" s="125">
        <f t="shared" si="297"/>
        <v>-33000</v>
      </c>
      <c r="H18681" s="704" t="s">
        <v>12353</v>
      </c>
      <c r="J18681" s="39"/>
    </row>
    <row r="18682" spans="1:10" ht="15" x14ac:dyDescent="0.2">
      <c r="A18682" s="733">
        <v>45347</v>
      </c>
      <c r="B18682" s="62" t="s">
        <v>9983</v>
      </c>
      <c r="C18682" s="62" t="s">
        <v>6422</v>
      </c>
      <c r="D18682" s="182" t="s">
        <v>12560</v>
      </c>
      <c r="E18682" s="125">
        <v>50000</v>
      </c>
      <c r="F18682" s="125"/>
      <c r="G18682" s="125">
        <f t="shared" si="297"/>
        <v>-50000</v>
      </c>
      <c r="H18682" s="704" t="s">
        <v>12353</v>
      </c>
      <c r="J18682" s="39"/>
    </row>
    <row r="18683" spans="1:10" ht="15" x14ac:dyDescent="0.2">
      <c r="A18683" s="733">
        <v>45348</v>
      </c>
      <c r="B18683" s="62" t="s">
        <v>10229</v>
      </c>
      <c r="C18683" s="62" t="s">
        <v>11727</v>
      </c>
      <c r="D18683" s="182" t="s">
        <v>12562</v>
      </c>
      <c r="E18683" s="125">
        <v>146000</v>
      </c>
      <c r="F18683" s="125"/>
      <c r="G18683" s="125">
        <f t="shared" si="297"/>
        <v>-146000</v>
      </c>
      <c r="H18683" s="704" t="s">
        <v>12353</v>
      </c>
      <c r="J18683" s="39"/>
    </row>
    <row r="18684" spans="1:10" ht="15" x14ac:dyDescent="0.2">
      <c r="A18684" s="733">
        <v>45348</v>
      </c>
      <c r="B18684" s="62" t="s">
        <v>12504</v>
      </c>
      <c r="C18684" s="62" t="s">
        <v>10967</v>
      </c>
      <c r="D18684" s="182" t="s">
        <v>12563</v>
      </c>
      <c r="E18684" s="125">
        <v>135936</v>
      </c>
      <c r="F18684" s="125"/>
      <c r="G18684" s="125">
        <f t="shared" si="297"/>
        <v>-135936</v>
      </c>
      <c r="H18684" s="704" t="s">
        <v>12353</v>
      </c>
      <c r="J18684" s="39"/>
    </row>
    <row r="18685" spans="1:10" ht="15" x14ac:dyDescent="0.2">
      <c r="A18685" s="733">
        <v>45348</v>
      </c>
      <c r="B18685" s="62" t="s">
        <v>3945</v>
      </c>
      <c r="C18685" s="62" t="s">
        <v>391</v>
      </c>
      <c r="D18685" s="182" t="s">
        <v>12564</v>
      </c>
      <c r="E18685" s="125">
        <v>11000</v>
      </c>
      <c r="F18685" s="125"/>
      <c r="G18685" s="125">
        <f t="shared" si="297"/>
        <v>-11000</v>
      </c>
      <c r="H18685" s="704" t="s">
        <v>12353</v>
      </c>
      <c r="J18685" s="39"/>
    </row>
    <row r="18686" spans="1:10" ht="15" x14ac:dyDescent="0.2">
      <c r="A18686" s="733">
        <v>45348</v>
      </c>
      <c r="B18686" s="62" t="s">
        <v>9406</v>
      </c>
      <c r="C18686" s="62" t="s">
        <v>5740</v>
      </c>
      <c r="D18686" s="182" t="s">
        <v>369</v>
      </c>
      <c r="E18686" s="125">
        <v>5000</v>
      </c>
      <c r="F18686" s="125"/>
      <c r="G18686" s="125">
        <f t="shared" si="297"/>
        <v>-5000</v>
      </c>
      <c r="H18686" s="704" t="s">
        <v>12353</v>
      </c>
      <c r="J18686" s="39"/>
    </row>
    <row r="18687" spans="1:10" ht="15" x14ac:dyDescent="0.2">
      <c r="A18687" s="733">
        <v>45348</v>
      </c>
      <c r="B18687" s="62" t="s">
        <v>11874</v>
      </c>
      <c r="C18687" s="1048" t="s">
        <v>793</v>
      </c>
      <c r="D18687" s="1051" t="s">
        <v>12193</v>
      </c>
      <c r="E18687" s="1050">
        <v>25000</v>
      </c>
      <c r="F18687" s="125"/>
      <c r="G18687" s="125">
        <f t="shared" ref="G18687:G18750" si="298">F18687-E18687</f>
        <v>-25000</v>
      </c>
      <c r="H18687" s="704" t="s">
        <v>12353</v>
      </c>
      <c r="J18687" s="39"/>
    </row>
    <row r="18688" spans="1:10" ht="15" x14ac:dyDescent="0.2">
      <c r="A18688" s="733">
        <v>45348</v>
      </c>
      <c r="B18688" s="62" t="s">
        <v>11077</v>
      </c>
      <c r="C18688" s="1048" t="s">
        <v>793</v>
      </c>
      <c r="D18688" s="1051" t="s">
        <v>12193</v>
      </c>
      <c r="E18688" s="1050">
        <v>25000</v>
      </c>
      <c r="F18688" s="125"/>
      <c r="G18688" s="125">
        <f t="shared" si="298"/>
        <v>-25000</v>
      </c>
      <c r="H18688" s="704" t="s">
        <v>12353</v>
      </c>
      <c r="J18688" s="39"/>
    </row>
    <row r="18689" spans="1:10" ht="15" x14ac:dyDescent="0.2">
      <c r="A18689" s="733">
        <v>45348</v>
      </c>
      <c r="B18689" s="62" t="s">
        <v>10898</v>
      </c>
      <c r="C18689" s="1048" t="s">
        <v>793</v>
      </c>
      <c r="D18689" s="1051" t="s">
        <v>12194</v>
      </c>
      <c r="E18689" s="1050">
        <v>25000</v>
      </c>
      <c r="F18689" s="125"/>
      <c r="G18689" s="125">
        <f t="shared" si="298"/>
        <v>-25000</v>
      </c>
      <c r="H18689" s="704" t="s">
        <v>12353</v>
      </c>
      <c r="J18689" s="39"/>
    </row>
    <row r="18690" spans="1:10" ht="15" x14ac:dyDescent="0.2">
      <c r="A18690" s="733">
        <v>45348</v>
      </c>
      <c r="B18690" s="62" t="s">
        <v>10229</v>
      </c>
      <c r="C18690" s="1048" t="s">
        <v>793</v>
      </c>
      <c r="D18690" s="1051" t="s">
        <v>12194</v>
      </c>
      <c r="E18690" s="1050">
        <v>25000</v>
      </c>
      <c r="F18690" s="125"/>
      <c r="G18690" s="125">
        <f t="shared" si="298"/>
        <v>-25000</v>
      </c>
      <c r="H18690" s="704" t="s">
        <v>12353</v>
      </c>
      <c r="J18690" s="39"/>
    </row>
    <row r="18691" spans="1:10" ht="15" x14ac:dyDescent="0.2">
      <c r="A18691" s="733">
        <v>45348</v>
      </c>
      <c r="B18691" s="62" t="s">
        <v>25</v>
      </c>
      <c r="C18691" s="1048" t="s">
        <v>793</v>
      </c>
      <c r="D18691" s="1051" t="s">
        <v>12195</v>
      </c>
      <c r="E18691" s="1050">
        <v>105000</v>
      </c>
      <c r="F18691" s="125"/>
      <c r="G18691" s="125">
        <f t="shared" si="298"/>
        <v>-105000</v>
      </c>
      <c r="H18691" s="704" t="s">
        <v>12353</v>
      </c>
      <c r="J18691" s="39"/>
    </row>
    <row r="18692" spans="1:10" ht="15" x14ac:dyDescent="0.2">
      <c r="A18692" s="733">
        <v>45348</v>
      </c>
      <c r="B18692" s="1048" t="s">
        <v>11077</v>
      </c>
      <c r="C18692" s="1048" t="s">
        <v>793</v>
      </c>
      <c r="D18692" s="1051" t="s">
        <v>11825</v>
      </c>
      <c r="E18692" s="1050">
        <v>46250</v>
      </c>
      <c r="F18692" s="125"/>
      <c r="G18692" s="125">
        <f t="shared" si="298"/>
        <v>-46250</v>
      </c>
      <c r="H18692" s="704" t="s">
        <v>12353</v>
      </c>
      <c r="J18692" s="39"/>
    </row>
    <row r="18693" spans="1:10" ht="15" x14ac:dyDescent="0.2">
      <c r="A18693" s="733">
        <v>45348</v>
      </c>
      <c r="B18693" s="1048" t="s">
        <v>11123</v>
      </c>
      <c r="C18693" s="1048" t="s">
        <v>793</v>
      </c>
      <c r="D18693" s="1051" t="s">
        <v>10115</v>
      </c>
      <c r="E18693" s="1050">
        <v>36050</v>
      </c>
      <c r="F18693" s="125"/>
      <c r="G18693" s="125">
        <f t="shared" si="298"/>
        <v>-36050</v>
      </c>
      <c r="H18693" s="704" t="s">
        <v>12353</v>
      </c>
      <c r="J18693" s="39"/>
    </row>
    <row r="18694" spans="1:10" ht="15" x14ac:dyDescent="0.2">
      <c r="A18694" s="733">
        <v>45348</v>
      </c>
      <c r="B18694" s="1048" t="s">
        <v>103</v>
      </c>
      <c r="C18694" s="1048" t="s">
        <v>793</v>
      </c>
      <c r="D18694" s="1051" t="s">
        <v>10134</v>
      </c>
      <c r="E18694" s="1050">
        <v>267000</v>
      </c>
      <c r="F18694" s="125"/>
      <c r="G18694" s="125">
        <f t="shared" si="298"/>
        <v>-267000</v>
      </c>
      <c r="H18694" s="704" t="s">
        <v>12353</v>
      </c>
      <c r="J18694" s="39"/>
    </row>
    <row r="18695" spans="1:10" ht="15" x14ac:dyDescent="0.2">
      <c r="A18695" s="733">
        <v>45348</v>
      </c>
      <c r="B18695" s="1048" t="s">
        <v>8556</v>
      </c>
      <c r="C18695" s="1048" t="s">
        <v>793</v>
      </c>
      <c r="D18695" s="1051" t="s">
        <v>11828</v>
      </c>
      <c r="E18695" s="1050">
        <v>50430</v>
      </c>
      <c r="F18695" s="125"/>
      <c r="G18695" s="125">
        <f t="shared" si="298"/>
        <v>-50430</v>
      </c>
      <c r="H18695" s="704" t="s">
        <v>12353</v>
      </c>
      <c r="J18695" s="39"/>
    </row>
    <row r="18696" spans="1:10" ht="15" x14ac:dyDescent="0.2">
      <c r="A18696" s="733">
        <v>45348</v>
      </c>
      <c r="B18696" s="1048" t="s">
        <v>3945</v>
      </c>
      <c r="C18696" s="1048" t="s">
        <v>793</v>
      </c>
      <c r="D18696" s="1051" t="s">
        <v>12082</v>
      </c>
      <c r="E18696" s="1050">
        <v>131915.94827586209</v>
      </c>
      <c r="F18696" s="125"/>
      <c r="G18696" s="125">
        <f t="shared" si="298"/>
        <v>-131915.94827586209</v>
      </c>
      <c r="H18696" s="704" t="s">
        <v>12353</v>
      </c>
      <c r="J18696" s="39"/>
    </row>
    <row r="18697" spans="1:10" ht="15" x14ac:dyDescent="0.2">
      <c r="A18697" s="733">
        <v>45348</v>
      </c>
      <c r="B18697" s="1048" t="s">
        <v>11123</v>
      </c>
      <c r="C18697" s="1048" t="s">
        <v>793</v>
      </c>
      <c r="D18697" s="1051" t="s">
        <v>12623</v>
      </c>
      <c r="E18697" s="1050">
        <v>88680</v>
      </c>
      <c r="F18697" s="125"/>
      <c r="G18697" s="125">
        <f t="shared" si="298"/>
        <v>-88680</v>
      </c>
      <c r="H18697" s="704" t="s">
        <v>12353</v>
      </c>
      <c r="J18697" s="39"/>
    </row>
    <row r="18698" spans="1:10" ht="15" x14ac:dyDescent="0.2">
      <c r="A18698" s="733">
        <v>45348</v>
      </c>
      <c r="B18698" s="1048" t="s">
        <v>12606</v>
      </c>
      <c r="C18698" s="1048" t="s">
        <v>793</v>
      </c>
      <c r="D18698" s="1051" t="s">
        <v>12624</v>
      </c>
      <c r="E18698" s="1050">
        <v>71890</v>
      </c>
      <c r="F18698" s="125"/>
      <c r="G18698" s="125">
        <f t="shared" si="298"/>
        <v>-71890</v>
      </c>
      <c r="H18698" s="704" t="s">
        <v>12353</v>
      </c>
      <c r="J18698" s="39"/>
    </row>
    <row r="18699" spans="1:10" ht="15" x14ac:dyDescent="0.2">
      <c r="A18699" s="733">
        <v>45348</v>
      </c>
      <c r="B18699" s="1048" t="s">
        <v>10898</v>
      </c>
      <c r="C18699" s="1048" t="s">
        <v>793</v>
      </c>
      <c r="D18699" s="1051" t="s">
        <v>11824</v>
      </c>
      <c r="E18699" s="1050">
        <v>13800</v>
      </c>
      <c r="F18699" s="125"/>
      <c r="G18699" s="125">
        <f t="shared" si="298"/>
        <v>-13800</v>
      </c>
      <c r="H18699" s="704" t="s">
        <v>12353</v>
      </c>
      <c r="J18699" s="39"/>
    </row>
    <row r="18700" spans="1:10" ht="15" x14ac:dyDescent="0.2">
      <c r="A18700" s="733">
        <v>45348</v>
      </c>
      <c r="B18700" s="1048" t="s">
        <v>37</v>
      </c>
      <c r="C18700" s="1048" t="s">
        <v>793</v>
      </c>
      <c r="D18700" s="1051" t="s">
        <v>11823</v>
      </c>
      <c r="E18700" s="1050">
        <v>164698.27586206899</v>
      </c>
      <c r="F18700" s="125"/>
      <c r="G18700" s="125">
        <f t="shared" si="298"/>
        <v>-164698.27586206899</v>
      </c>
      <c r="H18700" s="704" t="s">
        <v>12353</v>
      </c>
      <c r="J18700" s="39"/>
    </row>
    <row r="18701" spans="1:10" ht="15" x14ac:dyDescent="0.2">
      <c r="A18701" s="733">
        <v>45348</v>
      </c>
      <c r="B18701" s="1048" t="s">
        <v>11874</v>
      </c>
      <c r="C18701" s="1048" t="s">
        <v>793</v>
      </c>
      <c r="D18701" s="1051" t="s">
        <v>12391</v>
      </c>
      <c r="E18701" s="1050">
        <v>70000</v>
      </c>
      <c r="F18701" s="125"/>
      <c r="G18701" s="125">
        <f t="shared" si="298"/>
        <v>-70000</v>
      </c>
      <c r="H18701" s="704" t="s">
        <v>12353</v>
      </c>
      <c r="J18701" s="39"/>
    </row>
    <row r="18702" spans="1:10" ht="15" x14ac:dyDescent="0.2">
      <c r="A18702" s="733">
        <v>45348</v>
      </c>
      <c r="B18702" s="1048" t="s">
        <v>10898</v>
      </c>
      <c r="C18702" s="1048" t="s">
        <v>793</v>
      </c>
      <c r="D18702" s="1051" t="s">
        <v>10746</v>
      </c>
      <c r="E18702" s="1050">
        <v>83000</v>
      </c>
      <c r="F18702" s="125"/>
      <c r="G18702" s="125">
        <f t="shared" si="298"/>
        <v>-83000</v>
      </c>
      <c r="H18702" s="704" t="s">
        <v>12353</v>
      </c>
      <c r="J18702" s="39"/>
    </row>
    <row r="18703" spans="1:10" ht="15" x14ac:dyDescent="0.2">
      <c r="A18703" s="733">
        <v>45348</v>
      </c>
      <c r="B18703" s="1048" t="s">
        <v>11077</v>
      </c>
      <c r="C18703" s="1048" t="s">
        <v>793</v>
      </c>
      <c r="D18703" s="1051" t="s">
        <v>10735</v>
      </c>
      <c r="E18703" s="1050">
        <v>20700</v>
      </c>
      <c r="F18703" s="125"/>
      <c r="G18703" s="125">
        <f t="shared" si="298"/>
        <v>-20700</v>
      </c>
      <c r="H18703" s="704" t="s">
        <v>12353</v>
      </c>
      <c r="J18703" s="39"/>
    </row>
    <row r="18704" spans="1:10" ht="15" x14ac:dyDescent="0.2">
      <c r="A18704" s="733">
        <v>45348</v>
      </c>
      <c r="B18704" s="1048" t="s">
        <v>11077</v>
      </c>
      <c r="C18704" s="1048" t="s">
        <v>793</v>
      </c>
      <c r="D18704" s="1051" t="s">
        <v>12626</v>
      </c>
      <c r="E18704" s="1050">
        <v>39100</v>
      </c>
      <c r="F18704" s="125"/>
      <c r="G18704" s="125">
        <f t="shared" si="298"/>
        <v>-39100</v>
      </c>
      <c r="H18704" s="704" t="s">
        <v>12353</v>
      </c>
      <c r="J18704" s="39"/>
    </row>
    <row r="18705" spans="1:10" ht="15" x14ac:dyDescent="0.2">
      <c r="A18705" s="733">
        <v>45348</v>
      </c>
      <c r="B18705" s="1048" t="s">
        <v>11077</v>
      </c>
      <c r="C18705" s="1048" t="s">
        <v>793</v>
      </c>
      <c r="D18705" s="1051" t="s">
        <v>12627</v>
      </c>
      <c r="E18705" s="1050">
        <v>34300</v>
      </c>
      <c r="F18705" s="125"/>
      <c r="G18705" s="125">
        <f t="shared" si="298"/>
        <v>-34300</v>
      </c>
      <c r="H18705" s="704" t="s">
        <v>12353</v>
      </c>
      <c r="J18705" s="39"/>
    </row>
    <row r="18706" spans="1:10" ht="15" x14ac:dyDescent="0.2">
      <c r="A18706" s="733">
        <v>45348</v>
      </c>
      <c r="B18706" s="1048" t="s">
        <v>3944</v>
      </c>
      <c r="C18706" s="1048" t="s">
        <v>793</v>
      </c>
      <c r="D18706" s="1051" t="s">
        <v>12389</v>
      </c>
      <c r="E18706" s="1050">
        <v>140338.36206896551</v>
      </c>
      <c r="F18706" s="125"/>
      <c r="G18706" s="125">
        <f t="shared" si="298"/>
        <v>-140338.36206896551</v>
      </c>
      <c r="H18706" s="704" t="s">
        <v>12353</v>
      </c>
      <c r="J18706" s="39"/>
    </row>
    <row r="18707" spans="1:10" ht="15" x14ac:dyDescent="0.2">
      <c r="A18707" s="733">
        <v>45348</v>
      </c>
      <c r="B18707" s="1048" t="s">
        <v>10898</v>
      </c>
      <c r="C18707" s="1048" t="s">
        <v>793</v>
      </c>
      <c r="D18707" s="1051" t="s">
        <v>12152</v>
      </c>
      <c r="E18707" s="1050">
        <v>57930</v>
      </c>
      <c r="F18707" s="125"/>
      <c r="G18707" s="125">
        <f t="shared" si="298"/>
        <v>-57930</v>
      </c>
      <c r="H18707" s="704" t="s">
        <v>12353</v>
      </c>
      <c r="J18707" s="39"/>
    </row>
    <row r="18708" spans="1:10" ht="15" x14ac:dyDescent="0.2">
      <c r="A18708" s="733">
        <v>45348</v>
      </c>
      <c r="B18708" s="1048" t="s">
        <v>10898</v>
      </c>
      <c r="C18708" s="1048" t="s">
        <v>793</v>
      </c>
      <c r="D18708" s="1051" t="s">
        <v>11859</v>
      </c>
      <c r="E18708" s="1050">
        <v>28500</v>
      </c>
      <c r="F18708" s="125"/>
      <c r="G18708" s="125">
        <f t="shared" si="298"/>
        <v>-28500</v>
      </c>
      <c r="H18708" s="704" t="s">
        <v>12353</v>
      </c>
      <c r="J18708" s="39"/>
    </row>
    <row r="18709" spans="1:10" ht="15" x14ac:dyDescent="0.2">
      <c r="A18709" s="733">
        <v>45348</v>
      </c>
      <c r="B18709" s="1048" t="s">
        <v>11874</v>
      </c>
      <c r="C18709" s="1048" t="s">
        <v>793</v>
      </c>
      <c r="D18709" s="1051" t="s">
        <v>12392</v>
      </c>
      <c r="E18709" s="1050">
        <v>60000</v>
      </c>
      <c r="F18709" s="125"/>
      <c r="G18709" s="125">
        <f t="shared" si="298"/>
        <v>-60000</v>
      </c>
      <c r="H18709" s="704" t="s">
        <v>12353</v>
      </c>
      <c r="J18709" s="39"/>
    </row>
    <row r="18710" spans="1:10" ht="15" x14ac:dyDescent="0.2">
      <c r="A18710" s="733">
        <v>45348</v>
      </c>
      <c r="B18710" s="1048" t="s">
        <v>10898</v>
      </c>
      <c r="C18710" s="1048" t="s">
        <v>793</v>
      </c>
      <c r="D18710" s="1051" t="s">
        <v>11576</v>
      </c>
      <c r="E18710" s="1050">
        <v>40650</v>
      </c>
      <c r="F18710" s="125"/>
      <c r="G18710" s="125">
        <f t="shared" si="298"/>
        <v>-40650</v>
      </c>
      <c r="H18710" s="704" t="s">
        <v>12353</v>
      </c>
      <c r="J18710" s="39"/>
    </row>
    <row r="18711" spans="1:10" ht="15" x14ac:dyDescent="0.2">
      <c r="A18711" s="733">
        <v>45348</v>
      </c>
      <c r="B18711" s="1048" t="s">
        <v>3945</v>
      </c>
      <c r="C18711" s="1048" t="s">
        <v>793</v>
      </c>
      <c r="D18711" s="1051" t="s">
        <v>12661</v>
      </c>
      <c r="E18711" s="1050">
        <v>28000</v>
      </c>
      <c r="F18711" s="125"/>
      <c r="G18711" s="125">
        <f t="shared" si="298"/>
        <v>-28000</v>
      </c>
      <c r="H18711" s="704" t="s">
        <v>12353</v>
      </c>
      <c r="J18711" s="39"/>
    </row>
    <row r="18712" spans="1:10" ht="15" x14ac:dyDescent="0.2">
      <c r="A18712" s="733">
        <v>45348</v>
      </c>
      <c r="B18712" s="1048" t="s">
        <v>8556</v>
      </c>
      <c r="C18712" s="1048" t="s">
        <v>793</v>
      </c>
      <c r="D18712" s="1051" t="s">
        <v>10744</v>
      </c>
      <c r="E18712" s="1050">
        <v>51750</v>
      </c>
      <c r="F18712" s="125"/>
      <c r="G18712" s="125">
        <f t="shared" si="298"/>
        <v>-51750</v>
      </c>
      <c r="H18712" s="704" t="s">
        <v>12353</v>
      </c>
      <c r="J18712" s="39"/>
    </row>
    <row r="18713" spans="1:10" ht="15" x14ac:dyDescent="0.2">
      <c r="A18713" s="733">
        <v>45348</v>
      </c>
      <c r="B18713" s="1048" t="s">
        <v>11874</v>
      </c>
      <c r="C18713" s="1048" t="s">
        <v>793</v>
      </c>
      <c r="D18713" s="1051" t="s">
        <v>12662</v>
      </c>
      <c r="E18713" s="1050">
        <v>64150</v>
      </c>
      <c r="F18713" s="125"/>
      <c r="G18713" s="125">
        <f t="shared" si="298"/>
        <v>-64150</v>
      </c>
      <c r="H18713" s="704" t="s">
        <v>12353</v>
      </c>
      <c r="J18713" s="39"/>
    </row>
    <row r="18714" spans="1:10" ht="15" x14ac:dyDescent="0.2">
      <c r="A18714" s="733">
        <v>45348</v>
      </c>
      <c r="B18714" s="1048" t="s">
        <v>11717</v>
      </c>
      <c r="C18714" s="1048" t="s">
        <v>793</v>
      </c>
      <c r="D18714" s="1051" t="s">
        <v>12384</v>
      </c>
      <c r="E18714" s="1050">
        <v>678905.17241379316</v>
      </c>
      <c r="F18714" s="125"/>
      <c r="G18714" s="125">
        <f t="shared" si="298"/>
        <v>-678905.17241379316</v>
      </c>
      <c r="H18714" s="704" t="s">
        <v>12353</v>
      </c>
      <c r="J18714" s="39"/>
    </row>
    <row r="18715" spans="1:10" ht="15" x14ac:dyDescent="0.2">
      <c r="A18715" s="733">
        <v>45348</v>
      </c>
      <c r="B18715" s="1048" t="s">
        <v>12504</v>
      </c>
      <c r="C18715" s="1048" t="s">
        <v>793</v>
      </c>
      <c r="D18715" s="1051" t="s">
        <v>11826</v>
      </c>
      <c r="E18715" s="1050">
        <v>76200</v>
      </c>
      <c r="F18715" s="125"/>
      <c r="G18715" s="125">
        <f t="shared" si="298"/>
        <v>-76200</v>
      </c>
      <c r="H18715" s="704" t="s">
        <v>12353</v>
      </c>
      <c r="J18715" s="39"/>
    </row>
    <row r="18716" spans="1:10" ht="15" x14ac:dyDescent="0.2">
      <c r="A18716" s="733">
        <v>45348</v>
      </c>
      <c r="B18716" s="1048" t="s">
        <v>10176</v>
      </c>
      <c r="C18716" s="1048" t="s">
        <v>793</v>
      </c>
      <c r="D18716" s="1051" t="s">
        <v>8428</v>
      </c>
      <c r="E18716" s="1050">
        <v>5000</v>
      </c>
      <c r="F18716" s="125"/>
      <c r="G18716" s="125">
        <f t="shared" si="298"/>
        <v>-5000</v>
      </c>
      <c r="H18716" s="704" t="s">
        <v>12353</v>
      </c>
      <c r="J18716" s="39"/>
    </row>
    <row r="18717" spans="1:10" ht="15" customHeight="1" x14ac:dyDescent="0.2">
      <c r="A18717" s="733">
        <v>45348</v>
      </c>
      <c r="B18717" s="1048" t="s">
        <v>11717</v>
      </c>
      <c r="C18717" s="1048" t="s">
        <v>793</v>
      </c>
      <c r="D18717" s="1051" t="s">
        <v>12711</v>
      </c>
      <c r="E18717" s="1050">
        <v>3500</v>
      </c>
      <c r="F18717" s="125"/>
      <c r="G18717" s="125">
        <f t="shared" si="298"/>
        <v>-3500</v>
      </c>
      <c r="H18717" s="704" t="s">
        <v>12353</v>
      </c>
      <c r="J18717" s="39"/>
    </row>
    <row r="18718" spans="1:10" ht="15" customHeight="1" x14ac:dyDescent="0.2">
      <c r="A18718" s="733">
        <v>45348</v>
      </c>
      <c r="B18718" s="1048" t="s">
        <v>11717</v>
      </c>
      <c r="C18718" s="1048" t="s">
        <v>793</v>
      </c>
      <c r="D18718" s="1051" t="s">
        <v>12712</v>
      </c>
      <c r="E18718" s="1050">
        <v>32500</v>
      </c>
      <c r="F18718" s="125"/>
      <c r="G18718" s="125">
        <f t="shared" si="298"/>
        <v>-32500</v>
      </c>
      <c r="H18718" s="704" t="s">
        <v>12353</v>
      </c>
      <c r="J18718" s="39"/>
    </row>
    <row r="18719" spans="1:10" ht="15" customHeight="1" x14ac:dyDescent="0.2">
      <c r="A18719" s="733">
        <v>45348</v>
      </c>
      <c r="B18719" s="62" t="s">
        <v>11081</v>
      </c>
      <c r="C18719" s="62" t="s">
        <v>10981</v>
      </c>
      <c r="D18719" s="182" t="s">
        <v>12565</v>
      </c>
      <c r="E18719" s="125">
        <v>1350</v>
      </c>
      <c r="F18719" s="125"/>
      <c r="G18719" s="125">
        <f t="shared" si="298"/>
        <v>-1350</v>
      </c>
      <c r="H18719" s="704" t="s">
        <v>12353</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12353</v>
      </c>
      <c r="J18720" s="39"/>
    </row>
    <row r="18721" spans="1:10" ht="15" x14ac:dyDescent="0.2">
      <c r="A18721" s="733">
        <v>45348</v>
      </c>
      <c r="B18721" s="62" t="s">
        <v>10898</v>
      </c>
      <c r="C18721" s="62" t="s">
        <v>10981</v>
      </c>
      <c r="D18721" s="182" t="s">
        <v>12566</v>
      </c>
      <c r="E18721" s="125">
        <v>1950</v>
      </c>
      <c r="F18721" s="125"/>
      <c r="G18721" s="125">
        <f t="shared" si="298"/>
        <v>-1950</v>
      </c>
      <c r="H18721" s="704" t="s">
        <v>12353</v>
      </c>
      <c r="J18721" s="39"/>
    </row>
    <row r="18722" spans="1:10" ht="15" x14ac:dyDescent="0.2">
      <c r="A18722" s="733">
        <v>45348</v>
      </c>
      <c r="B18722" s="62" t="s">
        <v>103</v>
      </c>
      <c r="C18722" s="62" t="s">
        <v>103</v>
      </c>
      <c r="D18722" s="182" t="s">
        <v>12529</v>
      </c>
      <c r="E18722" s="125">
        <v>5500</v>
      </c>
      <c r="F18722" s="125"/>
      <c r="G18722" s="125">
        <f t="shared" si="298"/>
        <v>-5500</v>
      </c>
      <c r="H18722" s="704" t="s">
        <v>12353</v>
      </c>
      <c r="J18722" s="39"/>
    </row>
    <row r="18723" spans="1:10" ht="15" x14ac:dyDescent="0.2">
      <c r="A18723" s="733">
        <v>45349</v>
      </c>
      <c r="B18723" s="62" t="s">
        <v>8556</v>
      </c>
      <c r="C18723" s="62" t="s">
        <v>12567</v>
      </c>
      <c r="D18723" s="182" t="s">
        <v>12568</v>
      </c>
      <c r="E18723" s="125">
        <v>30000</v>
      </c>
      <c r="F18723" s="125"/>
      <c r="G18723" s="125">
        <f t="shared" si="298"/>
        <v>-30000</v>
      </c>
      <c r="H18723" s="704" t="s">
        <v>12353</v>
      </c>
      <c r="J18723" s="39"/>
    </row>
    <row r="18724" spans="1:10" ht="36" x14ac:dyDescent="0.2">
      <c r="A18724" s="733">
        <v>45349</v>
      </c>
      <c r="B18724" s="62" t="s">
        <v>10898</v>
      </c>
      <c r="C18724" s="62" t="s">
        <v>10850</v>
      </c>
      <c r="D18724" s="182" t="s">
        <v>12569</v>
      </c>
      <c r="E18724" s="125">
        <v>200000</v>
      </c>
      <c r="F18724" s="125"/>
      <c r="G18724" s="125">
        <f t="shared" si="298"/>
        <v>-200000</v>
      </c>
      <c r="H18724" s="704" t="s">
        <v>12353</v>
      </c>
      <c r="J18724" s="39"/>
    </row>
    <row r="18725" spans="1:10" ht="15" x14ac:dyDescent="0.2">
      <c r="A18725" s="733">
        <v>45349</v>
      </c>
      <c r="B18725" s="62" t="s">
        <v>10229</v>
      </c>
      <c r="C18725" s="62" t="s">
        <v>8369</v>
      </c>
      <c r="D18725" s="182" t="s">
        <v>369</v>
      </c>
      <c r="E18725" s="125">
        <v>7600</v>
      </c>
      <c r="F18725" s="125"/>
      <c r="G18725" s="125">
        <f t="shared" si="298"/>
        <v>-7600</v>
      </c>
      <c r="H18725" s="704" t="s">
        <v>12353</v>
      </c>
      <c r="J18725" s="39"/>
    </row>
    <row r="18726" spans="1:10" ht="15" x14ac:dyDescent="0.2">
      <c r="A18726" s="733">
        <v>45349</v>
      </c>
      <c r="B18726" s="62" t="s">
        <v>11077</v>
      </c>
      <c r="C18726" s="62" t="s">
        <v>11612</v>
      </c>
      <c r="D18726" s="182" t="s">
        <v>12584</v>
      </c>
      <c r="E18726" s="125">
        <v>6500</v>
      </c>
      <c r="F18726" s="125"/>
      <c r="G18726" s="125">
        <f t="shared" si="298"/>
        <v>-6500</v>
      </c>
      <c r="H18726" s="704" t="s">
        <v>12353</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12353</v>
      </c>
      <c r="J18727" s="39"/>
    </row>
    <row r="18728" spans="1:10" ht="15" x14ac:dyDescent="0.2">
      <c r="A18728" s="733">
        <v>45349</v>
      </c>
      <c r="B18728" s="62" t="s">
        <v>11874</v>
      </c>
      <c r="C18728" s="62" t="s">
        <v>10855</v>
      </c>
      <c r="D18728" s="182" t="s">
        <v>12586</v>
      </c>
      <c r="E18728" s="125">
        <v>1333000</v>
      </c>
      <c r="F18728" s="125"/>
      <c r="G18728" s="125">
        <f t="shared" si="298"/>
        <v>-1333000</v>
      </c>
      <c r="H18728" s="704" t="s">
        <v>12353</v>
      </c>
      <c r="J18728" s="39"/>
    </row>
    <row r="18729" spans="1:10" ht="15" x14ac:dyDescent="0.2">
      <c r="A18729" s="733">
        <v>45349</v>
      </c>
      <c r="B18729" s="62" t="s">
        <v>12339</v>
      </c>
      <c r="C18729" s="62" t="s">
        <v>11087</v>
      </c>
      <c r="D18729" s="182" t="s">
        <v>10718</v>
      </c>
      <c r="E18729" s="125">
        <v>50000</v>
      </c>
      <c r="F18729" s="125"/>
      <c r="G18729" s="125">
        <f t="shared" si="298"/>
        <v>-50000</v>
      </c>
      <c r="H18729" s="704" t="s">
        <v>12353</v>
      </c>
      <c r="J18729" s="39"/>
    </row>
    <row r="18730" spans="1:10" ht="15" x14ac:dyDescent="0.2">
      <c r="A18730" s="733">
        <v>45350</v>
      </c>
      <c r="B18730" s="62" t="s">
        <v>8873</v>
      </c>
      <c r="C18730" s="62" t="s">
        <v>391</v>
      </c>
      <c r="D18730" s="182" t="s">
        <v>12587</v>
      </c>
      <c r="E18730" s="125">
        <v>6000</v>
      </c>
      <c r="F18730" s="125"/>
      <c r="G18730" s="125">
        <f t="shared" si="298"/>
        <v>-6000</v>
      </c>
      <c r="H18730" s="704" t="s">
        <v>12353</v>
      </c>
      <c r="J18730" s="39"/>
    </row>
    <row r="18731" spans="1:10" ht="15" customHeight="1" x14ac:dyDescent="0.2">
      <c r="A18731" s="733">
        <v>45350</v>
      </c>
      <c r="B18731" s="62" t="s">
        <v>37</v>
      </c>
      <c r="C18731" s="62" t="s">
        <v>391</v>
      </c>
      <c r="D18731" s="182" t="s">
        <v>12588</v>
      </c>
      <c r="E18731" s="125">
        <v>5000</v>
      </c>
      <c r="F18731" s="125"/>
      <c r="G18731" s="125">
        <f t="shared" si="298"/>
        <v>-5000</v>
      </c>
      <c r="H18731" s="704" t="s">
        <v>12353</v>
      </c>
      <c r="J18731" s="39"/>
    </row>
    <row r="18732" spans="1:10" ht="15" x14ac:dyDescent="0.2">
      <c r="A18732" s="733">
        <v>45350</v>
      </c>
      <c r="B18732" s="62" t="s">
        <v>11614</v>
      </c>
      <c r="C18732" s="62" t="s">
        <v>391</v>
      </c>
      <c r="D18732" s="182" t="s">
        <v>12589</v>
      </c>
      <c r="E18732" s="125">
        <v>5000</v>
      </c>
      <c r="F18732" s="125"/>
      <c r="G18732" s="125">
        <f t="shared" si="298"/>
        <v>-5000</v>
      </c>
      <c r="H18732" s="704" t="s">
        <v>12353</v>
      </c>
      <c r="J18732" s="39"/>
    </row>
    <row r="18733" spans="1:10" ht="15" customHeight="1" x14ac:dyDescent="0.2">
      <c r="A18733" s="733">
        <v>45350</v>
      </c>
      <c r="B18733" s="62" t="s">
        <v>10148</v>
      </c>
      <c r="C18733" s="62" t="s">
        <v>391</v>
      </c>
      <c r="D18733" s="182" t="s">
        <v>12590</v>
      </c>
      <c r="E18733" s="125">
        <v>5500</v>
      </c>
      <c r="F18733" s="125"/>
      <c r="G18733" s="125">
        <f t="shared" si="298"/>
        <v>-5500</v>
      </c>
      <c r="H18733" s="704" t="s">
        <v>12353</v>
      </c>
      <c r="J18733" s="39"/>
    </row>
    <row r="18734" spans="1:10" ht="15" x14ac:dyDescent="0.2">
      <c r="A18734" s="733">
        <v>45350</v>
      </c>
      <c r="B18734" s="62" t="s">
        <v>11077</v>
      </c>
      <c r="C18734" s="62" t="s">
        <v>391</v>
      </c>
      <c r="D18734" s="182" t="s">
        <v>12591</v>
      </c>
      <c r="E18734" s="125">
        <v>12000</v>
      </c>
      <c r="F18734" s="125"/>
      <c r="G18734" s="125">
        <f t="shared" si="298"/>
        <v>-12000</v>
      </c>
      <c r="H18734" s="704" t="s">
        <v>12353</v>
      </c>
      <c r="J18734" s="39"/>
    </row>
    <row r="18735" spans="1:10" ht="15" x14ac:dyDescent="0.2">
      <c r="A18735" s="733">
        <v>45350</v>
      </c>
      <c r="B18735" s="62" t="s">
        <v>103</v>
      </c>
      <c r="C18735" s="62" t="s">
        <v>391</v>
      </c>
      <c r="D18735" s="182" t="s">
        <v>12592</v>
      </c>
      <c r="E18735" s="125">
        <v>3150</v>
      </c>
      <c r="F18735" s="125"/>
      <c r="G18735" s="125">
        <f t="shared" si="298"/>
        <v>-3150</v>
      </c>
      <c r="H18735" s="704" t="s">
        <v>12353</v>
      </c>
      <c r="J18735" s="39"/>
    </row>
    <row r="18736" spans="1:10" ht="15" x14ac:dyDescent="0.2">
      <c r="A18736" s="733">
        <v>45350</v>
      </c>
      <c r="B18736" s="62" t="s">
        <v>12504</v>
      </c>
      <c r="C18736" s="62" t="s">
        <v>391</v>
      </c>
      <c r="D18736" s="182" t="s">
        <v>12593</v>
      </c>
      <c r="E18736" s="125">
        <v>13000</v>
      </c>
      <c r="F18736" s="125"/>
      <c r="G18736" s="125">
        <f t="shared" si="298"/>
        <v>-13000</v>
      </c>
      <c r="H18736" s="704" t="s">
        <v>12353</v>
      </c>
      <c r="J18736" s="39"/>
    </row>
    <row r="18737" spans="1:10" ht="15" x14ac:dyDescent="0.2">
      <c r="A18737" s="733">
        <v>45350</v>
      </c>
      <c r="B18737" s="62" t="s">
        <v>103</v>
      </c>
      <c r="C18737" s="62" t="s">
        <v>5740</v>
      </c>
      <c r="D18737" s="182" t="s">
        <v>10334</v>
      </c>
      <c r="E18737" s="125">
        <v>250</v>
      </c>
      <c r="F18737" s="125"/>
      <c r="G18737" s="125">
        <f t="shared" si="298"/>
        <v>-250</v>
      </c>
      <c r="H18737" s="704" t="s">
        <v>12353</v>
      </c>
      <c r="J18737" s="39"/>
    </row>
    <row r="18738" spans="1:10" ht="15" x14ac:dyDescent="0.2">
      <c r="A18738" s="733">
        <v>45350</v>
      </c>
      <c r="B18738" s="62" t="s">
        <v>103</v>
      </c>
      <c r="C18738" s="62" t="s">
        <v>103</v>
      </c>
      <c r="D18738" s="182" t="s">
        <v>12529</v>
      </c>
      <c r="E18738" s="125">
        <v>1000</v>
      </c>
      <c r="F18738" s="125"/>
      <c r="G18738" s="125">
        <f t="shared" si="298"/>
        <v>-1000</v>
      </c>
      <c r="H18738" s="704" t="s">
        <v>12353</v>
      </c>
      <c r="J18738" s="39"/>
    </row>
    <row r="18739" spans="1:10" ht="15" x14ac:dyDescent="0.2">
      <c r="A18739" s="733">
        <v>45350</v>
      </c>
      <c r="B18739" s="62" t="s">
        <v>11874</v>
      </c>
      <c r="C18739" s="62" t="s">
        <v>11374</v>
      </c>
      <c r="D18739" s="182" t="s">
        <v>10718</v>
      </c>
      <c r="E18739" s="125">
        <v>70000</v>
      </c>
      <c r="F18739" s="125"/>
      <c r="G18739" s="125">
        <f t="shared" si="298"/>
        <v>-70000</v>
      </c>
      <c r="H18739" s="704" t="s">
        <v>12353</v>
      </c>
      <c r="J18739" s="39"/>
    </row>
    <row r="18740" spans="1:10" ht="15" x14ac:dyDescent="0.2">
      <c r="A18740" s="733">
        <v>45350</v>
      </c>
      <c r="B18740" s="62" t="s">
        <v>11874</v>
      </c>
      <c r="C18740" s="62" t="s">
        <v>11374</v>
      </c>
      <c r="D18740" s="182" t="s">
        <v>10718</v>
      </c>
      <c r="E18740" s="125">
        <v>130000</v>
      </c>
      <c r="F18740" s="125"/>
      <c r="G18740" s="125">
        <f t="shared" si="298"/>
        <v>-130000</v>
      </c>
      <c r="H18740" s="704" t="s">
        <v>12353</v>
      </c>
      <c r="J18740" s="39"/>
    </row>
    <row r="18741" spans="1:10" ht="15" x14ac:dyDescent="0.2">
      <c r="A18741" s="733">
        <v>45350</v>
      </c>
      <c r="B18741" s="62" t="s">
        <v>10898</v>
      </c>
      <c r="C18741" s="62" t="s">
        <v>10981</v>
      </c>
      <c r="D18741" s="182" t="s">
        <v>12434</v>
      </c>
      <c r="E18741" s="125">
        <v>54400</v>
      </c>
      <c r="F18741" s="125"/>
      <c r="G18741" s="125">
        <f t="shared" si="298"/>
        <v>-54400</v>
      </c>
      <c r="H18741" s="704" t="s">
        <v>12353</v>
      </c>
      <c r="J18741" s="39"/>
    </row>
    <row r="18742" spans="1:10" ht="15" x14ac:dyDescent="0.2">
      <c r="A18742" s="733">
        <v>45350</v>
      </c>
      <c r="B18742" s="62" t="s">
        <v>11077</v>
      </c>
      <c r="C18742" s="62" t="s">
        <v>11704</v>
      </c>
      <c r="D18742" s="182" t="s">
        <v>12434</v>
      </c>
      <c r="E18742" s="125">
        <v>100000</v>
      </c>
      <c r="F18742" s="125"/>
      <c r="G18742" s="125">
        <f t="shared" si="298"/>
        <v>-100000</v>
      </c>
      <c r="H18742" s="704" t="s">
        <v>12353</v>
      </c>
      <c r="J18742" s="39"/>
    </row>
    <row r="18743" spans="1:10" ht="15" x14ac:dyDescent="0.2">
      <c r="A18743" s="733">
        <v>45351</v>
      </c>
      <c r="B18743" s="62" t="s">
        <v>11874</v>
      </c>
      <c r="C18743" s="62" t="s">
        <v>11017</v>
      </c>
      <c r="D18743" s="182" t="s">
        <v>12600</v>
      </c>
      <c r="E18743" s="125">
        <v>100000</v>
      </c>
      <c r="F18743" s="125"/>
      <c r="G18743" s="125">
        <f t="shared" si="298"/>
        <v>-100000</v>
      </c>
      <c r="H18743" s="704" t="s">
        <v>12353</v>
      </c>
      <c r="J18743" s="39"/>
    </row>
    <row r="18744" spans="1:10" ht="24" x14ac:dyDescent="0.2">
      <c r="A18744" s="733">
        <v>45351</v>
      </c>
      <c r="B18744" s="62" t="s">
        <v>10148</v>
      </c>
      <c r="C18744" s="62" t="s">
        <v>12599</v>
      </c>
      <c r="D18744" s="182" t="s">
        <v>12601</v>
      </c>
      <c r="E18744" s="125">
        <v>70000</v>
      </c>
      <c r="F18744" s="125"/>
      <c r="G18744" s="125">
        <f t="shared" si="298"/>
        <v>-70000</v>
      </c>
      <c r="H18744" s="704" t="s">
        <v>12353</v>
      </c>
      <c r="J18744" s="39"/>
    </row>
    <row r="18745" spans="1:10" ht="15" x14ac:dyDescent="0.2">
      <c r="A18745" s="733">
        <v>45351</v>
      </c>
      <c r="B18745" s="62" t="s">
        <v>103</v>
      </c>
      <c r="C18745" s="62" t="s">
        <v>103</v>
      </c>
      <c r="D18745" s="182" t="s">
        <v>12529</v>
      </c>
      <c r="E18745" s="125">
        <v>7000</v>
      </c>
      <c r="F18745" s="125"/>
      <c r="G18745" s="125">
        <f t="shared" si="298"/>
        <v>-7000</v>
      </c>
      <c r="H18745" s="704" t="s">
        <v>12353</v>
      </c>
      <c r="J18745" s="39"/>
    </row>
    <row r="18746" spans="1:10" ht="15" x14ac:dyDescent="0.2">
      <c r="A18746" s="733">
        <v>45351</v>
      </c>
      <c r="B18746" s="62" t="s">
        <v>11077</v>
      </c>
      <c r="C18746" s="62" t="s">
        <v>5740</v>
      </c>
      <c r="D18746" s="182" t="s">
        <v>369</v>
      </c>
      <c r="E18746" s="125">
        <v>3000</v>
      </c>
      <c r="F18746" s="125"/>
      <c r="G18746" s="125">
        <f t="shared" si="298"/>
        <v>-3000</v>
      </c>
      <c r="H18746" s="704" t="s">
        <v>12353</v>
      </c>
      <c r="J18746" s="39"/>
    </row>
    <row r="18747" spans="1:10" ht="15" x14ac:dyDescent="0.2">
      <c r="A18747" s="733">
        <v>45351</v>
      </c>
      <c r="B18747" s="62" t="s">
        <v>12483</v>
      </c>
      <c r="C18747" s="62" t="s">
        <v>391</v>
      </c>
      <c r="D18747" s="182" t="s">
        <v>12602</v>
      </c>
      <c r="E18747" s="125">
        <v>450</v>
      </c>
      <c r="F18747" s="125"/>
      <c r="G18747" s="125">
        <f t="shared" si="298"/>
        <v>-450</v>
      </c>
      <c r="H18747" s="704" t="s">
        <v>12353</v>
      </c>
      <c r="J18747" s="39"/>
    </row>
    <row r="18748" spans="1:10" ht="15" x14ac:dyDescent="0.2">
      <c r="A18748" s="733">
        <v>45351</v>
      </c>
      <c r="B18748" s="62" t="s">
        <v>10898</v>
      </c>
      <c r="C18748" s="62" t="s">
        <v>10981</v>
      </c>
      <c r="D18748" s="182" t="s">
        <v>12603</v>
      </c>
      <c r="E18748" s="125">
        <v>17400</v>
      </c>
      <c r="F18748" s="125"/>
      <c r="G18748" s="125">
        <f t="shared" si="298"/>
        <v>-17400</v>
      </c>
      <c r="H18748" s="704" t="s">
        <v>12353</v>
      </c>
      <c r="J18748" s="39"/>
    </row>
    <row r="18749" spans="1:10" ht="15" x14ac:dyDescent="0.2">
      <c r="A18749" s="733">
        <v>45351</v>
      </c>
      <c r="B18749" s="62" t="s">
        <v>10229</v>
      </c>
      <c r="C18749" s="62" t="s">
        <v>10981</v>
      </c>
      <c r="D18749" s="182" t="s">
        <v>12604</v>
      </c>
      <c r="E18749" s="125">
        <v>9500</v>
      </c>
      <c r="F18749" s="125"/>
      <c r="G18749" s="125">
        <f t="shared" si="298"/>
        <v>-9500</v>
      </c>
      <c r="H18749" s="704" t="s">
        <v>12353</v>
      </c>
      <c r="J18749" s="39"/>
    </row>
    <row r="18750" spans="1:10" ht="15" x14ac:dyDescent="0.2">
      <c r="A18750" s="733">
        <v>45351</v>
      </c>
      <c r="B18750" s="62" t="s">
        <v>10898</v>
      </c>
      <c r="C18750" s="62" t="s">
        <v>285</v>
      </c>
      <c r="D18750" s="182" t="s">
        <v>12605</v>
      </c>
      <c r="E18750" s="125">
        <v>1000</v>
      </c>
      <c r="F18750" s="125"/>
      <c r="G18750" s="125">
        <f t="shared" si="298"/>
        <v>-1000</v>
      </c>
      <c r="H18750" s="704" t="s">
        <v>12353</v>
      </c>
      <c r="J18750" s="39"/>
    </row>
    <row r="18751" spans="1:10" ht="15" x14ac:dyDescent="0.2">
      <c r="A18751" s="733">
        <v>45351</v>
      </c>
      <c r="B18751" s="62" t="s">
        <v>12606</v>
      </c>
      <c r="C18751" s="62" t="s">
        <v>4007</v>
      </c>
      <c r="D18751" s="182" t="s">
        <v>12607</v>
      </c>
      <c r="E18751" s="125">
        <v>50000</v>
      </c>
      <c r="F18751" s="125"/>
      <c r="G18751" s="125">
        <f t="shared" ref="G18751:G18814" si="299">F18751-E18751</f>
        <v>-50000</v>
      </c>
      <c r="H18751" s="704" t="s">
        <v>12353</v>
      </c>
      <c r="J18751" s="39"/>
    </row>
    <row r="18752" spans="1:10" ht="15" x14ac:dyDescent="0.2">
      <c r="A18752" s="733">
        <v>45351</v>
      </c>
      <c r="B18752" s="62" t="s">
        <v>12606</v>
      </c>
      <c r="C18752" s="62" t="s">
        <v>391</v>
      </c>
      <c r="D18752" s="182" t="s">
        <v>12608</v>
      </c>
      <c r="E18752" s="125">
        <v>10000</v>
      </c>
      <c r="F18752" s="125"/>
      <c r="G18752" s="125">
        <f t="shared" si="299"/>
        <v>-10000</v>
      </c>
      <c r="H18752" s="704" t="s">
        <v>12353</v>
      </c>
      <c r="J18752" s="39"/>
    </row>
    <row r="18753" spans="1:10" ht="15" x14ac:dyDescent="0.2">
      <c r="A18753" s="733">
        <v>45351</v>
      </c>
      <c r="B18753" s="62" t="s">
        <v>12606</v>
      </c>
      <c r="C18753" s="62" t="s">
        <v>285</v>
      </c>
      <c r="D18753" s="182" t="s">
        <v>12609</v>
      </c>
      <c r="E18753" s="125">
        <v>5000</v>
      </c>
      <c r="F18753" s="125"/>
      <c r="G18753" s="125">
        <f t="shared" si="299"/>
        <v>-5000</v>
      </c>
      <c r="H18753" s="704" t="s">
        <v>12353</v>
      </c>
      <c r="J18753" s="39"/>
    </row>
    <row r="18754" spans="1:10" ht="15" x14ac:dyDescent="0.2">
      <c r="A18754" s="733">
        <v>45351</v>
      </c>
      <c r="B18754" s="62" t="s">
        <v>11874</v>
      </c>
      <c r="C18754" s="62" t="s">
        <v>391</v>
      </c>
      <c r="D18754" s="182" t="s">
        <v>12610</v>
      </c>
      <c r="E18754" s="125">
        <v>1000</v>
      </c>
      <c r="F18754" s="125"/>
      <c r="G18754" s="125">
        <f t="shared" si="299"/>
        <v>-1000</v>
      </c>
      <c r="H18754" s="704" t="s">
        <v>12353</v>
      </c>
      <c r="J18754" s="39"/>
    </row>
    <row r="18755" spans="1:10" ht="15" x14ac:dyDescent="0.2">
      <c r="A18755" s="733">
        <v>45351</v>
      </c>
      <c r="B18755" s="62" t="s">
        <v>11874</v>
      </c>
      <c r="C18755" s="62" t="s">
        <v>5740</v>
      </c>
      <c r="D18755" s="182" t="s">
        <v>369</v>
      </c>
      <c r="E18755" s="125">
        <v>270</v>
      </c>
      <c r="F18755" s="125"/>
      <c r="G18755" s="125">
        <f t="shared" si="299"/>
        <v>-270</v>
      </c>
      <c r="H18755" s="704" t="s">
        <v>12353</v>
      </c>
      <c r="J18755" s="39"/>
    </row>
    <row r="18756" spans="1:10" ht="15" x14ac:dyDescent="0.2">
      <c r="A18756" s="733">
        <v>45351</v>
      </c>
      <c r="B18756" s="62" t="s">
        <v>11077</v>
      </c>
      <c r="C18756" s="62" t="s">
        <v>12445</v>
      </c>
      <c r="D18756" s="182" t="s">
        <v>1156</v>
      </c>
      <c r="E18756" s="125">
        <v>10000</v>
      </c>
      <c r="F18756" s="125"/>
      <c r="G18756" s="125">
        <f t="shared" si="299"/>
        <v>-10000</v>
      </c>
      <c r="H18756" s="704" t="s">
        <v>12353</v>
      </c>
      <c r="J18756" s="39"/>
    </row>
    <row r="18757" spans="1:10" ht="15" x14ac:dyDescent="0.2">
      <c r="A18757" s="733">
        <v>45351</v>
      </c>
      <c r="B18757" s="62" t="s">
        <v>11081</v>
      </c>
      <c r="C18757" s="62" t="s">
        <v>10981</v>
      </c>
      <c r="D18757" s="182" t="s">
        <v>4965</v>
      </c>
      <c r="E18757" s="125">
        <v>18480</v>
      </c>
      <c r="F18757" s="125"/>
      <c r="G18757" s="125">
        <f t="shared" si="299"/>
        <v>-18480</v>
      </c>
      <c r="H18757" s="704" t="s">
        <v>12353</v>
      </c>
      <c r="J18757" s="39"/>
    </row>
    <row r="18758" spans="1:10" ht="15" x14ac:dyDescent="0.2">
      <c r="A18758" s="733">
        <v>45351</v>
      </c>
      <c r="B18758" s="62" t="s">
        <v>12504</v>
      </c>
      <c r="C18758" s="62" t="s">
        <v>10981</v>
      </c>
      <c r="D18758" s="182" t="s">
        <v>4965</v>
      </c>
      <c r="E18758" s="125">
        <v>7700</v>
      </c>
      <c r="F18758" s="125"/>
      <c r="G18758" s="125">
        <f t="shared" si="299"/>
        <v>-7700</v>
      </c>
      <c r="H18758" s="704" t="s">
        <v>12353</v>
      </c>
      <c r="J18758" s="39"/>
    </row>
    <row r="18759" spans="1:10" ht="15" x14ac:dyDescent="0.2">
      <c r="A18759" s="733">
        <v>45351</v>
      </c>
      <c r="B18759" s="62" t="s">
        <v>12504</v>
      </c>
      <c r="C18759" s="62" t="s">
        <v>10981</v>
      </c>
      <c r="D18759" s="182" t="s">
        <v>4965</v>
      </c>
      <c r="E18759" s="125">
        <v>135454</v>
      </c>
      <c r="F18759" s="125"/>
      <c r="G18759" s="125">
        <f t="shared" si="299"/>
        <v>-135454</v>
      </c>
      <c r="H18759" s="704" t="s">
        <v>12353</v>
      </c>
      <c r="J18759" s="39"/>
    </row>
    <row r="18760" spans="1:10" ht="15" x14ac:dyDescent="0.2">
      <c r="A18760" s="733">
        <v>45351</v>
      </c>
      <c r="B18760" s="62" t="s">
        <v>10898</v>
      </c>
      <c r="C18760" s="62" t="s">
        <v>10981</v>
      </c>
      <c r="D18760" s="182" t="s">
        <v>4965</v>
      </c>
      <c r="E18760" s="125">
        <v>690</v>
      </c>
      <c r="F18760" s="125"/>
      <c r="G18760" s="125">
        <f t="shared" si="299"/>
        <v>-690</v>
      </c>
      <c r="H18760" s="704" t="s">
        <v>12353</v>
      </c>
      <c r="J18760" s="39"/>
    </row>
    <row r="18761" spans="1:10" ht="15" x14ac:dyDescent="0.2">
      <c r="A18761" s="733">
        <v>45351</v>
      </c>
      <c r="B18761" s="62" t="s">
        <v>12504</v>
      </c>
      <c r="C18761" s="62" t="s">
        <v>10981</v>
      </c>
      <c r="D18761" s="182" t="s">
        <v>4965</v>
      </c>
      <c r="E18761" s="125">
        <v>46440</v>
      </c>
      <c r="F18761" s="125"/>
      <c r="G18761" s="125">
        <f t="shared" si="299"/>
        <v>-46440</v>
      </c>
      <c r="H18761" s="704" t="s">
        <v>12353</v>
      </c>
      <c r="J18761" s="39"/>
    </row>
    <row r="18762" spans="1:10" ht="15" x14ac:dyDescent="0.2">
      <c r="A18762" s="733">
        <v>45351</v>
      </c>
      <c r="B18762" s="62" t="s">
        <v>103</v>
      </c>
      <c r="C18762" s="62" t="s">
        <v>2995</v>
      </c>
      <c r="D18762" s="182" t="s">
        <v>12611</v>
      </c>
      <c r="E18762" s="125">
        <v>5330</v>
      </c>
      <c r="F18762" s="125"/>
      <c r="G18762" s="125">
        <f t="shared" si="299"/>
        <v>-5330</v>
      </c>
      <c r="H18762" s="704" t="s">
        <v>12353</v>
      </c>
      <c r="J18762" s="39"/>
    </row>
    <row r="18763" spans="1:10" ht="15" x14ac:dyDescent="0.2">
      <c r="A18763" s="733">
        <v>45351</v>
      </c>
      <c r="B18763" s="62" t="s">
        <v>12339</v>
      </c>
      <c r="C18763" s="62" t="s">
        <v>11415</v>
      </c>
      <c r="D18763" s="182" t="s">
        <v>10718</v>
      </c>
      <c r="E18763" s="125">
        <v>100000</v>
      </c>
      <c r="F18763" s="125"/>
      <c r="G18763" s="125">
        <f t="shared" si="299"/>
        <v>-100000</v>
      </c>
      <c r="H18763" s="704" t="s">
        <v>12353</v>
      </c>
      <c r="J18763" s="39"/>
    </row>
    <row r="18764" spans="1:10" ht="15" x14ac:dyDescent="0.2">
      <c r="A18764" s="732">
        <v>45328</v>
      </c>
      <c r="B18764" s="173" t="s">
        <v>12596</v>
      </c>
      <c r="C18764" s="173" t="s">
        <v>12369</v>
      </c>
      <c r="D18764" s="227" t="s">
        <v>12370</v>
      </c>
      <c r="E18764" s="235">
        <v>330000</v>
      </c>
      <c r="F18764" s="235"/>
      <c r="G18764" s="235">
        <f t="shared" si="299"/>
        <v>-330000</v>
      </c>
      <c r="H18764" s="708" t="s">
        <v>12353</v>
      </c>
    </row>
    <row r="18765" spans="1:10" ht="15" x14ac:dyDescent="0.2">
      <c r="A18765" s="732">
        <v>45328</v>
      </c>
      <c r="B18765" s="173" t="s">
        <v>11596</v>
      </c>
      <c r="C18765" s="173" t="s">
        <v>11862</v>
      </c>
      <c r="D18765" s="227" t="s">
        <v>12371</v>
      </c>
      <c r="E18765" s="235">
        <v>81000</v>
      </c>
      <c r="F18765" s="235"/>
      <c r="G18765" s="235">
        <f t="shared" si="299"/>
        <v>-81000</v>
      </c>
      <c r="H18765" s="708" t="s">
        <v>12353</v>
      </c>
    </row>
    <row r="18766" spans="1:10" ht="15" x14ac:dyDescent="0.2">
      <c r="A18766" s="732">
        <v>45328</v>
      </c>
      <c r="B18766" s="173" t="s">
        <v>11874</v>
      </c>
      <c r="C18766" s="173" t="s">
        <v>11279</v>
      </c>
      <c r="D18766" s="227" t="s">
        <v>12372</v>
      </c>
      <c r="E18766" s="235">
        <v>200000</v>
      </c>
      <c r="F18766" s="235"/>
      <c r="G18766" s="235">
        <f t="shared" si="299"/>
        <v>-200000</v>
      </c>
      <c r="H18766" s="708" t="s">
        <v>12353</v>
      </c>
    </row>
    <row r="18767" spans="1:10" ht="24" x14ac:dyDescent="0.2">
      <c r="A18767" s="732">
        <v>45341</v>
      </c>
      <c r="B18767" s="173" t="s">
        <v>103</v>
      </c>
      <c r="C18767" s="173" t="s">
        <v>12545</v>
      </c>
      <c r="D18767" s="227" t="s">
        <v>12547</v>
      </c>
      <c r="E18767" s="235">
        <v>100000</v>
      </c>
      <c r="F18767" s="235"/>
      <c r="G18767" s="235">
        <f t="shared" si="299"/>
        <v>-100000</v>
      </c>
      <c r="H18767" s="708" t="s">
        <v>12353</v>
      </c>
    </row>
    <row r="18768" spans="1:10" ht="15" x14ac:dyDescent="0.2">
      <c r="A18768" s="732">
        <v>45341</v>
      </c>
      <c r="B18768" s="173" t="s">
        <v>10468</v>
      </c>
      <c r="C18768" s="173" t="s">
        <v>9457</v>
      </c>
      <c r="D18768" s="227" t="s">
        <v>12546</v>
      </c>
      <c r="E18768" s="235">
        <v>90000</v>
      </c>
      <c r="F18768" s="235"/>
      <c r="G18768" s="235">
        <f t="shared" si="299"/>
        <v>-90000</v>
      </c>
      <c r="H18768" s="708" t="s">
        <v>12353</v>
      </c>
    </row>
    <row r="18769" spans="1:8" ht="15" x14ac:dyDescent="0.2">
      <c r="A18769" s="732">
        <v>45341</v>
      </c>
      <c r="B18769" s="173" t="s">
        <v>12339</v>
      </c>
      <c r="C18769" s="173" t="s">
        <v>12027</v>
      </c>
      <c r="D18769" s="227" t="s">
        <v>12549</v>
      </c>
      <c r="E18769" s="235">
        <v>653892</v>
      </c>
      <c r="F18769" s="235"/>
      <c r="G18769" s="235">
        <f t="shared" si="299"/>
        <v>-653892</v>
      </c>
      <c r="H18769" s="708" t="s">
        <v>12353</v>
      </c>
    </row>
    <row r="18770" spans="1:8" ht="15" x14ac:dyDescent="0.2">
      <c r="A18770" s="732">
        <v>45342</v>
      </c>
      <c r="B18770" s="173" t="s">
        <v>9766</v>
      </c>
      <c r="C18770" s="173" t="s">
        <v>11415</v>
      </c>
      <c r="D18770" s="227" t="s">
        <v>12550</v>
      </c>
      <c r="E18770" s="235">
        <v>100000</v>
      </c>
      <c r="F18770" s="235"/>
      <c r="G18770" s="235">
        <f t="shared" si="299"/>
        <v>-100000</v>
      </c>
      <c r="H18770" s="708" t="s">
        <v>12353</v>
      </c>
    </row>
    <row r="18771" spans="1:8" ht="15" x14ac:dyDescent="0.2">
      <c r="A18771" s="732">
        <v>45342</v>
      </c>
      <c r="B18771" s="173" t="s">
        <v>12339</v>
      </c>
      <c r="C18771" s="173" t="s">
        <v>11415</v>
      </c>
      <c r="D18771" s="227" t="s">
        <v>12551</v>
      </c>
      <c r="E18771" s="235">
        <v>145000</v>
      </c>
      <c r="F18771" s="235"/>
      <c r="G18771" s="235">
        <f t="shared" si="299"/>
        <v>-145000</v>
      </c>
      <c r="H18771" s="708" t="s">
        <v>12353</v>
      </c>
    </row>
    <row r="18772" spans="1:8" ht="15" x14ac:dyDescent="0.2">
      <c r="A18772" s="732">
        <v>45343</v>
      </c>
      <c r="B18772" s="173" t="s">
        <v>12596</v>
      </c>
      <c r="C18772" s="173" t="s">
        <v>9546</v>
      </c>
      <c r="D18772" s="227" t="s">
        <v>12552</v>
      </c>
      <c r="E18772" s="235">
        <v>50000</v>
      </c>
      <c r="F18772" s="235"/>
      <c r="G18772" s="235">
        <f t="shared" si="299"/>
        <v>-50000</v>
      </c>
      <c r="H18772" s="708" t="s">
        <v>12353</v>
      </c>
    </row>
    <row r="18773" spans="1:8" ht="24" x14ac:dyDescent="0.2">
      <c r="A18773" s="732">
        <v>45343</v>
      </c>
      <c r="B18773" s="173" t="s">
        <v>103</v>
      </c>
      <c r="C18773" s="173" t="s">
        <v>12545</v>
      </c>
      <c r="D18773" s="227" t="s">
        <v>12553</v>
      </c>
      <c r="E18773" s="235">
        <v>150000</v>
      </c>
      <c r="F18773" s="235"/>
      <c r="G18773" s="235">
        <f t="shared" si="299"/>
        <v>-150000</v>
      </c>
      <c r="H18773" s="708" t="s">
        <v>12353</v>
      </c>
    </row>
    <row r="18774" spans="1:8" ht="15" x14ac:dyDescent="0.2">
      <c r="A18774" s="732">
        <v>45348</v>
      </c>
      <c r="B18774" s="173" t="s">
        <v>12182</v>
      </c>
      <c r="C18774" s="173" t="s">
        <v>11094</v>
      </c>
      <c r="D18774" s="227" t="s">
        <v>12572</v>
      </c>
      <c r="E18774" s="235">
        <v>35400</v>
      </c>
      <c r="F18774" s="235"/>
      <c r="G18774" s="235">
        <f t="shared" si="299"/>
        <v>-35400</v>
      </c>
      <c r="H18774" s="708" t="s">
        <v>12353</v>
      </c>
    </row>
    <row r="18775" spans="1:8" ht="24" x14ac:dyDescent="0.2">
      <c r="A18775" s="732">
        <v>45350</v>
      </c>
      <c r="B18775" s="173" t="s">
        <v>11077</v>
      </c>
      <c r="C18775" s="173" t="s">
        <v>1197</v>
      </c>
      <c r="D18775" s="227" t="s">
        <v>12594</v>
      </c>
      <c r="E18775" s="235">
        <v>638634</v>
      </c>
      <c r="F18775" s="235"/>
      <c r="G18775" s="235">
        <f t="shared" si="299"/>
        <v>-638634</v>
      </c>
      <c r="H18775" s="708" t="s">
        <v>12353</v>
      </c>
    </row>
    <row r="18776" spans="1:8" ht="15" x14ac:dyDescent="0.2">
      <c r="A18776" s="729">
        <v>45324</v>
      </c>
      <c r="B18776" s="93" t="s">
        <v>37</v>
      </c>
      <c r="C18776" s="93" t="s">
        <v>558</v>
      </c>
      <c r="D18776" s="890" t="s">
        <v>12354</v>
      </c>
      <c r="E18776" s="175"/>
      <c r="F18776" s="175">
        <v>246087</v>
      </c>
      <c r="G18776" s="175">
        <f t="shared" si="299"/>
        <v>246087</v>
      </c>
      <c r="H18776" s="701" t="s">
        <v>12353</v>
      </c>
    </row>
    <row r="18777" spans="1:8" ht="15" x14ac:dyDescent="0.2">
      <c r="A18777" s="729">
        <v>45324</v>
      </c>
      <c r="B18777" s="93" t="s">
        <v>37</v>
      </c>
      <c r="C18777" s="93" t="s">
        <v>558</v>
      </c>
      <c r="D18777" s="890" t="s">
        <v>12355</v>
      </c>
      <c r="E18777" s="175"/>
      <c r="F18777" s="175">
        <v>246087</v>
      </c>
      <c r="G18777" s="175">
        <f t="shared" si="299"/>
        <v>246087</v>
      </c>
      <c r="H18777" s="701" t="s">
        <v>12353</v>
      </c>
    </row>
    <row r="18778" spans="1:8" ht="15" x14ac:dyDescent="0.2">
      <c r="A18778" s="729">
        <v>45324</v>
      </c>
      <c r="B18778" s="93" t="s">
        <v>37</v>
      </c>
      <c r="C18778" s="93" t="s">
        <v>558</v>
      </c>
      <c r="D18778" s="890" t="s">
        <v>12356</v>
      </c>
      <c r="E18778" s="175"/>
      <c r="F18778" s="175">
        <v>246087</v>
      </c>
      <c r="G18778" s="175">
        <f t="shared" si="299"/>
        <v>246087</v>
      </c>
      <c r="H18778" s="701" t="s">
        <v>12353</v>
      </c>
    </row>
    <row r="18779" spans="1:8" ht="15" x14ac:dyDescent="0.2">
      <c r="A18779" s="729">
        <v>45324</v>
      </c>
      <c r="B18779" s="93" t="s">
        <v>37</v>
      </c>
      <c r="C18779" s="93" t="s">
        <v>558</v>
      </c>
      <c r="D18779" s="890" t="s">
        <v>12357</v>
      </c>
      <c r="E18779" s="175"/>
      <c r="F18779" s="175">
        <v>178973</v>
      </c>
      <c r="G18779" s="175">
        <f t="shared" si="299"/>
        <v>178973</v>
      </c>
      <c r="H18779" s="701" t="s">
        <v>12353</v>
      </c>
    </row>
    <row r="18780" spans="1:8" ht="15" x14ac:dyDescent="0.2">
      <c r="A18780" s="729">
        <v>45329</v>
      </c>
      <c r="B18780" s="93" t="s">
        <v>9406</v>
      </c>
      <c r="C18780" s="93" t="s">
        <v>558</v>
      </c>
      <c r="D18780" s="890" t="s">
        <v>12635</v>
      </c>
      <c r="E18780" s="175"/>
      <c r="F18780" s="175">
        <v>677861</v>
      </c>
      <c r="G18780" s="175">
        <f t="shared" si="299"/>
        <v>677861</v>
      </c>
      <c r="H18780" s="701" t="s">
        <v>12353</v>
      </c>
    </row>
    <row r="18781" spans="1:8" ht="15" x14ac:dyDescent="0.2">
      <c r="A18781" s="729">
        <v>45332</v>
      </c>
      <c r="B18781" s="93" t="s">
        <v>3944</v>
      </c>
      <c r="C18781" s="93" t="s">
        <v>558</v>
      </c>
      <c r="D18781" s="890" t="s">
        <v>12405</v>
      </c>
      <c r="E18781" s="175"/>
      <c r="F18781" s="175">
        <v>333522</v>
      </c>
      <c r="G18781" s="175">
        <f t="shared" si="299"/>
        <v>333522</v>
      </c>
      <c r="H18781" s="701" t="s">
        <v>12353</v>
      </c>
    </row>
    <row r="18782" spans="1:8" ht="15" x14ac:dyDescent="0.2">
      <c r="A18782" s="729">
        <v>45336</v>
      </c>
      <c r="B18782" s="93" t="s">
        <v>3945</v>
      </c>
      <c r="C18782" s="93" t="s">
        <v>558</v>
      </c>
      <c r="D18782" s="890" t="s">
        <v>12598</v>
      </c>
      <c r="E18782" s="175"/>
      <c r="F18782" s="175">
        <v>359992</v>
      </c>
      <c r="G18782" s="175">
        <f t="shared" si="299"/>
        <v>359992</v>
      </c>
      <c r="H18782" s="701" t="s">
        <v>12353</v>
      </c>
    </row>
    <row r="18783" spans="1:8" ht="15" x14ac:dyDescent="0.2">
      <c r="A18783" s="729">
        <v>45342</v>
      </c>
      <c r="B18783" s="93" t="s">
        <v>8041</v>
      </c>
      <c r="C18783" s="93" t="s">
        <v>558</v>
      </c>
      <c r="D18783" s="890" t="s">
        <v>12494</v>
      </c>
      <c r="E18783" s="175"/>
      <c r="F18783" s="175">
        <v>5000000</v>
      </c>
      <c r="G18783" s="175">
        <f t="shared" si="299"/>
        <v>5000000</v>
      </c>
      <c r="H18783" s="701" t="s">
        <v>12353</v>
      </c>
    </row>
    <row r="18784" spans="1:8" ht="15" x14ac:dyDescent="0.2">
      <c r="A18784" s="729">
        <v>45344</v>
      </c>
      <c r="B18784" s="93" t="s">
        <v>9983</v>
      </c>
      <c r="C18784" s="93" t="s">
        <v>558</v>
      </c>
      <c r="D18784" s="890" t="s">
        <v>12495</v>
      </c>
      <c r="E18784" s="175"/>
      <c r="F18784" s="175">
        <v>1800000</v>
      </c>
      <c r="G18784" s="175">
        <f t="shared" si="299"/>
        <v>1800000</v>
      </c>
      <c r="H18784" s="701" t="s">
        <v>12353</v>
      </c>
    </row>
    <row r="18785" spans="1:10" ht="24" x14ac:dyDescent="0.2">
      <c r="A18785" s="729">
        <v>45344</v>
      </c>
      <c r="B18785" s="93" t="s">
        <v>11081</v>
      </c>
      <c r="C18785" s="93" t="s">
        <v>558</v>
      </c>
      <c r="D18785" s="800" t="s">
        <v>12496</v>
      </c>
      <c r="E18785" s="175"/>
      <c r="F18785" s="175">
        <v>2092916</v>
      </c>
      <c r="G18785" s="175">
        <f t="shared" si="299"/>
        <v>2092916</v>
      </c>
      <c r="H18785" s="701" t="s">
        <v>12353</v>
      </c>
    </row>
    <row r="18786" spans="1:10" ht="15" x14ac:dyDescent="0.2">
      <c r="A18786" s="729">
        <v>45344</v>
      </c>
      <c r="B18786" s="93" t="s">
        <v>37</v>
      </c>
      <c r="C18786" s="93" t="s">
        <v>558</v>
      </c>
      <c r="D18786" s="890" t="s">
        <v>12497</v>
      </c>
      <c r="E18786" s="175"/>
      <c r="F18786" s="175">
        <v>246087</v>
      </c>
      <c r="G18786" s="175">
        <f t="shared" si="299"/>
        <v>246087</v>
      </c>
      <c r="H18786" s="701" t="s">
        <v>12353</v>
      </c>
    </row>
    <row r="18787" spans="1:10" ht="15" x14ac:dyDescent="0.2">
      <c r="A18787" s="729">
        <v>45345</v>
      </c>
      <c r="B18787" s="93" t="s">
        <v>9983</v>
      </c>
      <c r="C18787" s="93" t="s">
        <v>558</v>
      </c>
      <c r="D18787" s="890" t="s">
        <v>12495</v>
      </c>
      <c r="E18787" s="175"/>
      <c r="F18787" s="175">
        <v>900000</v>
      </c>
      <c r="G18787" s="175">
        <f t="shared" si="299"/>
        <v>900000</v>
      </c>
      <c r="H18787" s="701" t="s">
        <v>12353</v>
      </c>
    </row>
    <row r="18788" spans="1:10" ht="15" x14ac:dyDescent="0.2">
      <c r="A18788" s="729">
        <v>45345</v>
      </c>
      <c r="B18788" s="93" t="s">
        <v>9983</v>
      </c>
      <c r="C18788" s="93" t="s">
        <v>558</v>
      </c>
      <c r="D18788" s="890" t="s">
        <v>12495</v>
      </c>
      <c r="E18788" s="175"/>
      <c r="F18788" s="175">
        <v>900000</v>
      </c>
      <c r="G18788" s="175">
        <f t="shared" si="299"/>
        <v>900000</v>
      </c>
      <c r="H18788" s="701" t="s">
        <v>12353</v>
      </c>
    </row>
    <row r="18789" spans="1:10" ht="24" x14ac:dyDescent="0.2">
      <c r="A18789" s="729">
        <v>45345</v>
      </c>
      <c r="B18789" s="93" t="s">
        <v>11717</v>
      </c>
      <c r="C18789" s="93" t="s">
        <v>558</v>
      </c>
      <c r="D18789" s="800" t="s">
        <v>12780</v>
      </c>
      <c r="E18789" s="175"/>
      <c r="F18789" s="175">
        <v>1460000</v>
      </c>
      <c r="G18789" s="175">
        <f t="shared" si="299"/>
        <v>1460000</v>
      </c>
      <c r="H18789" s="701" t="s">
        <v>12353</v>
      </c>
    </row>
    <row r="18790" spans="1:10" ht="36" x14ac:dyDescent="0.2">
      <c r="A18790" s="729">
        <v>45349</v>
      </c>
      <c r="B18790" s="93" t="s">
        <v>11490</v>
      </c>
      <c r="C18790" s="93" t="s">
        <v>558</v>
      </c>
      <c r="D18790" s="800" t="s">
        <v>12570</v>
      </c>
      <c r="E18790" s="175"/>
      <c r="F18790" s="175">
        <v>200000</v>
      </c>
      <c r="G18790" s="175">
        <f t="shared" si="299"/>
        <v>200000</v>
      </c>
      <c r="H18790" s="701" t="s">
        <v>12353</v>
      </c>
    </row>
    <row r="18791" spans="1:10" ht="24" customHeight="1" x14ac:dyDescent="0.2">
      <c r="A18791" s="729">
        <v>45351</v>
      </c>
      <c r="B18791" s="93" t="s">
        <v>11081</v>
      </c>
      <c r="C18791" s="93" t="s">
        <v>558</v>
      </c>
      <c r="D18791" s="800" t="s">
        <v>12594</v>
      </c>
      <c r="E18791" s="175"/>
      <c r="F18791" s="175">
        <v>638634</v>
      </c>
      <c r="G18791" s="175">
        <f t="shared" si="299"/>
        <v>638634</v>
      </c>
      <c r="H18791" s="701" t="s">
        <v>12353</v>
      </c>
    </row>
    <row r="18792" spans="1:10" ht="15" customHeight="1" x14ac:dyDescent="0.2">
      <c r="A18792" s="733">
        <v>45353</v>
      </c>
      <c r="B18792" s="62" t="s">
        <v>11081</v>
      </c>
      <c r="C18792" s="62" t="s">
        <v>9546</v>
      </c>
      <c r="D18792" s="182" t="s">
        <v>8199</v>
      </c>
      <c r="E18792" s="125">
        <v>2000</v>
      </c>
      <c r="F18792" s="125"/>
      <c r="G18792" s="125">
        <f t="shared" si="299"/>
        <v>-2000</v>
      </c>
      <c r="H18792" s="704" t="s">
        <v>12631</v>
      </c>
      <c r="J18792" s="39"/>
    </row>
    <row r="18793" spans="1:10" ht="15" customHeight="1" x14ac:dyDescent="0.2">
      <c r="A18793" s="733">
        <v>45353</v>
      </c>
      <c r="B18793" s="62" t="s">
        <v>103</v>
      </c>
      <c r="C18793" s="62" t="s">
        <v>103</v>
      </c>
      <c r="D18793" s="182" t="s">
        <v>12529</v>
      </c>
      <c r="E18793" s="125">
        <v>6000</v>
      </c>
      <c r="F18793" s="125"/>
      <c r="G18793" s="125">
        <f t="shared" si="299"/>
        <v>-6000</v>
      </c>
      <c r="H18793" s="704" t="s">
        <v>12631</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12631</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12631</v>
      </c>
      <c r="J18795" s="39"/>
    </row>
    <row r="18796" spans="1:10" ht="15" x14ac:dyDescent="0.2">
      <c r="A18796" s="733">
        <v>45353</v>
      </c>
      <c r="B18796" s="62" t="s">
        <v>11874</v>
      </c>
      <c r="C18796" s="62" t="s">
        <v>5740</v>
      </c>
      <c r="D18796" s="182" t="s">
        <v>12612</v>
      </c>
      <c r="E18796" s="125">
        <v>5000</v>
      </c>
      <c r="F18796" s="125"/>
      <c r="G18796" s="125">
        <f t="shared" si="299"/>
        <v>-5000</v>
      </c>
      <c r="H18796" s="704" t="s">
        <v>12631</v>
      </c>
      <c r="J18796" s="39"/>
    </row>
    <row r="18797" spans="1:10" ht="24" x14ac:dyDescent="0.2">
      <c r="A18797" s="733">
        <v>45353</v>
      </c>
      <c r="B18797" s="62" t="s">
        <v>12504</v>
      </c>
      <c r="C18797" s="62" t="s">
        <v>12613</v>
      </c>
      <c r="D18797" s="182" t="s">
        <v>12614</v>
      </c>
      <c r="E18797" s="125">
        <v>50000</v>
      </c>
      <c r="F18797" s="125"/>
      <c r="G18797" s="125">
        <f t="shared" si="299"/>
        <v>-50000</v>
      </c>
      <c r="H18797" s="704" t="s">
        <v>12631</v>
      </c>
      <c r="J18797" s="39"/>
    </row>
    <row r="18798" spans="1:10" ht="15" x14ac:dyDescent="0.2">
      <c r="A18798" s="733">
        <v>45353</v>
      </c>
      <c r="B18798" s="62" t="s">
        <v>11717</v>
      </c>
      <c r="C18798" s="62" t="s">
        <v>10981</v>
      </c>
      <c r="D18798" s="182" t="s">
        <v>6485</v>
      </c>
      <c r="E18798" s="125">
        <v>14460</v>
      </c>
      <c r="F18798" s="125"/>
      <c r="G18798" s="125">
        <f t="shared" si="299"/>
        <v>-14460</v>
      </c>
      <c r="H18798" s="704" t="s">
        <v>12631</v>
      </c>
      <c r="J18798" s="39"/>
    </row>
    <row r="18799" spans="1:10" ht="15" x14ac:dyDescent="0.2">
      <c r="A18799" s="733">
        <v>45353</v>
      </c>
      <c r="B18799" s="62" t="s">
        <v>103</v>
      </c>
      <c r="C18799" s="62" t="s">
        <v>12615</v>
      </c>
      <c r="D18799" s="182" t="s">
        <v>12616</v>
      </c>
      <c r="E18799" s="125">
        <v>3000</v>
      </c>
      <c r="F18799" s="125"/>
      <c r="G18799" s="125">
        <f t="shared" si="299"/>
        <v>-3000</v>
      </c>
      <c r="H18799" s="704" t="s">
        <v>12631</v>
      </c>
      <c r="J18799" s="39"/>
    </row>
    <row r="18800" spans="1:10" ht="15" x14ac:dyDescent="0.2">
      <c r="A18800" s="733">
        <v>45353</v>
      </c>
      <c r="B18800" s="62" t="s">
        <v>11077</v>
      </c>
      <c r="C18800" s="62" t="s">
        <v>5740</v>
      </c>
      <c r="D18800" s="182" t="s">
        <v>369</v>
      </c>
      <c r="E18800" s="125">
        <v>1200</v>
      </c>
      <c r="F18800" s="125"/>
      <c r="G18800" s="125">
        <f t="shared" si="299"/>
        <v>-1200</v>
      </c>
      <c r="H18800" s="704" t="s">
        <v>12631</v>
      </c>
      <c r="J18800" s="39"/>
    </row>
    <row r="18801" spans="1:10" ht="15" x14ac:dyDescent="0.2">
      <c r="A18801" s="733">
        <v>45355</v>
      </c>
      <c r="B18801" s="62" t="s">
        <v>25</v>
      </c>
      <c r="C18801" s="62" t="s">
        <v>8148</v>
      </c>
      <c r="D18801" s="182" t="s">
        <v>6309</v>
      </c>
      <c r="E18801" s="125">
        <v>865</v>
      </c>
      <c r="F18801" s="125"/>
      <c r="G18801" s="125">
        <f t="shared" si="299"/>
        <v>-865</v>
      </c>
      <c r="H18801" s="704" t="s">
        <v>12631</v>
      </c>
      <c r="J18801" s="39"/>
    </row>
    <row r="18802" spans="1:10" ht="15" x14ac:dyDescent="0.2">
      <c r="A18802" s="733">
        <v>45355</v>
      </c>
      <c r="B18802" s="62" t="s">
        <v>103</v>
      </c>
      <c r="C18802" s="62" t="s">
        <v>8148</v>
      </c>
      <c r="D18802" s="182" t="s">
        <v>6309</v>
      </c>
      <c r="E18802" s="125">
        <v>745</v>
      </c>
      <c r="F18802" s="125"/>
      <c r="G18802" s="125">
        <f t="shared" si="299"/>
        <v>-745</v>
      </c>
      <c r="H18802" s="704" t="s">
        <v>12631</v>
      </c>
      <c r="J18802" s="39"/>
    </row>
    <row r="18803" spans="1:10" ht="15" x14ac:dyDescent="0.2">
      <c r="A18803" s="733">
        <v>45355</v>
      </c>
      <c r="B18803" s="62" t="s">
        <v>103</v>
      </c>
      <c r="C18803" s="62" t="s">
        <v>103</v>
      </c>
      <c r="D18803" s="182" t="s">
        <v>12529</v>
      </c>
      <c r="E18803" s="125">
        <v>3000</v>
      </c>
      <c r="F18803" s="125"/>
      <c r="G18803" s="125">
        <f t="shared" si="299"/>
        <v>-3000</v>
      </c>
      <c r="H18803" s="704" t="s">
        <v>12631</v>
      </c>
      <c r="J18803" s="39"/>
    </row>
    <row r="18804" spans="1:10" ht="15" x14ac:dyDescent="0.2">
      <c r="A18804" s="733">
        <v>45355</v>
      </c>
      <c r="B18804" s="62" t="s">
        <v>11077</v>
      </c>
      <c r="C18804" s="62" t="s">
        <v>12617</v>
      </c>
      <c r="D18804" s="182" t="s">
        <v>1156</v>
      </c>
      <c r="E18804" s="125">
        <v>10000</v>
      </c>
      <c r="F18804" s="125"/>
      <c r="G18804" s="125">
        <f t="shared" si="299"/>
        <v>-10000</v>
      </c>
      <c r="H18804" s="704" t="s">
        <v>12631</v>
      </c>
      <c r="J18804" s="39"/>
    </row>
    <row r="18805" spans="1:10" ht="15" x14ac:dyDescent="0.2">
      <c r="A18805" s="733">
        <v>45355</v>
      </c>
      <c r="B18805" s="62" t="s">
        <v>11874</v>
      </c>
      <c r="C18805" s="62" t="s">
        <v>430</v>
      </c>
      <c r="D18805" s="182" t="s">
        <v>12618</v>
      </c>
      <c r="E18805" s="125">
        <v>225000</v>
      </c>
      <c r="F18805" s="125"/>
      <c r="G18805" s="125">
        <f t="shared" si="299"/>
        <v>-225000</v>
      </c>
      <c r="H18805" s="704" t="s">
        <v>12631</v>
      </c>
      <c r="J18805" s="39"/>
    </row>
    <row r="18806" spans="1:10" ht="15" x14ac:dyDescent="0.2">
      <c r="A18806" s="733">
        <v>45355</v>
      </c>
      <c r="B18806" s="62" t="s">
        <v>11874</v>
      </c>
      <c r="C18806" s="62" t="s">
        <v>10981</v>
      </c>
      <c r="D18806" s="182" t="s">
        <v>12619</v>
      </c>
      <c r="E18806" s="125">
        <v>10000</v>
      </c>
      <c r="F18806" s="125"/>
      <c r="G18806" s="125">
        <f t="shared" si="299"/>
        <v>-10000</v>
      </c>
      <c r="H18806" s="704" t="s">
        <v>12631</v>
      </c>
      <c r="J18806" s="39"/>
    </row>
    <row r="18807" spans="1:10" ht="15" x14ac:dyDescent="0.2">
      <c r="A18807" s="733">
        <v>45355</v>
      </c>
      <c r="B18807" s="62" t="s">
        <v>11874</v>
      </c>
      <c r="C18807" s="62" t="s">
        <v>5386</v>
      </c>
      <c r="D18807" s="182" t="s">
        <v>12620</v>
      </c>
      <c r="E18807" s="125">
        <v>6000</v>
      </c>
      <c r="F18807" s="125"/>
      <c r="G18807" s="125">
        <f t="shared" si="299"/>
        <v>-6000</v>
      </c>
      <c r="H18807" s="704" t="s">
        <v>12631</v>
      </c>
      <c r="J18807" s="39"/>
    </row>
    <row r="18808" spans="1:10" ht="15" x14ac:dyDescent="0.2">
      <c r="A18808" s="733">
        <v>45355</v>
      </c>
      <c r="B18808" s="62" t="s">
        <v>103</v>
      </c>
      <c r="C18808" s="62" t="s">
        <v>10586</v>
      </c>
      <c r="D18808" s="182" t="s">
        <v>1156</v>
      </c>
      <c r="E18808" s="125">
        <v>7000</v>
      </c>
      <c r="F18808" s="125"/>
      <c r="G18808" s="125">
        <f t="shared" si="299"/>
        <v>-7000</v>
      </c>
      <c r="H18808" s="704" t="s">
        <v>12631</v>
      </c>
      <c r="J18808" s="39"/>
    </row>
    <row r="18809" spans="1:10" ht="15" x14ac:dyDescent="0.2">
      <c r="A18809" s="733">
        <v>45355</v>
      </c>
      <c r="B18809" s="62" t="s">
        <v>103</v>
      </c>
      <c r="C18809" s="62" t="s">
        <v>103</v>
      </c>
      <c r="D18809" s="182" t="s">
        <v>12395</v>
      </c>
      <c r="E18809" s="125">
        <v>1000</v>
      </c>
      <c r="F18809" s="125"/>
      <c r="G18809" s="125">
        <f t="shared" si="299"/>
        <v>-1000</v>
      </c>
      <c r="H18809" s="704" t="s">
        <v>12631</v>
      </c>
      <c r="J18809" s="39"/>
    </row>
    <row r="18810" spans="1:10" ht="15" x14ac:dyDescent="0.2">
      <c r="A18810" s="733">
        <v>45356</v>
      </c>
      <c r="B18810" s="62" t="s">
        <v>12596</v>
      </c>
      <c r="C18810" s="62" t="s">
        <v>10981</v>
      </c>
      <c r="D18810" s="182" t="s">
        <v>12621</v>
      </c>
      <c r="E18810" s="125">
        <v>4800</v>
      </c>
      <c r="F18810" s="125"/>
      <c r="G18810" s="125">
        <f t="shared" si="299"/>
        <v>-4800</v>
      </c>
      <c r="H18810" s="704" t="s">
        <v>12631</v>
      </c>
      <c r="J18810" s="39"/>
    </row>
    <row r="18811" spans="1:10" ht="15" x14ac:dyDescent="0.2">
      <c r="A18811" s="733">
        <v>45356</v>
      </c>
      <c r="B18811" s="62" t="s">
        <v>10898</v>
      </c>
      <c r="C18811" s="62" t="s">
        <v>285</v>
      </c>
      <c r="D18811" s="182" t="s">
        <v>8660</v>
      </c>
      <c r="E18811" s="125">
        <v>500</v>
      </c>
      <c r="F18811" s="125"/>
      <c r="G18811" s="125">
        <f t="shared" si="299"/>
        <v>-500</v>
      </c>
      <c r="H18811" s="704" t="s">
        <v>12631</v>
      </c>
      <c r="J18811" s="39"/>
    </row>
    <row r="18812" spans="1:10" ht="15" x14ac:dyDescent="0.2">
      <c r="A18812" s="733">
        <v>45356</v>
      </c>
      <c r="B18812" s="62" t="s">
        <v>103</v>
      </c>
      <c r="C18812" s="62" t="s">
        <v>103</v>
      </c>
      <c r="D18812" s="182" t="s">
        <v>12529</v>
      </c>
      <c r="E18812" s="125">
        <v>4000</v>
      </c>
      <c r="F18812" s="125"/>
      <c r="G18812" s="125">
        <f t="shared" si="299"/>
        <v>-4000</v>
      </c>
      <c r="H18812" s="704" t="s">
        <v>12631</v>
      </c>
      <c r="J18812" s="39"/>
    </row>
    <row r="18813" spans="1:10" ht="15" x14ac:dyDescent="0.2">
      <c r="A18813" s="733">
        <v>45356</v>
      </c>
      <c r="B18813" s="62" t="s">
        <v>11717</v>
      </c>
      <c r="C18813" s="62" t="s">
        <v>10981</v>
      </c>
      <c r="D18813" s="182" t="s">
        <v>12622</v>
      </c>
      <c r="E18813" s="125">
        <v>2400</v>
      </c>
      <c r="F18813" s="125"/>
      <c r="G18813" s="125">
        <f t="shared" si="299"/>
        <v>-2400</v>
      </c>
      <c r="H18813" s="704" t="s">
        <v>12631</v>
      </c>
      <c r="J18813" s="39"/>
    </row>
    <row r="18814" spans="1:10" ht="15" x14ac:dyDescent="0.2">
      <c r="A18814" s="733">
        <v>45356</v>
      </c>
      <c r="B18814" s="62" t="s">
        <v>12339</v>
      </c>
      <c r="C18814" s="62" t="s">
        <v>11087</v>
      </c>
      <c r="D18814" s="182" t="s">
        <v>1156</v>
      </c>
      <c r="E18814" s="125">
        <v>22000</v>
      </c>
      <c r="F18814" s="125"/>
      <c r="G18814" s="125">
        <f t="shared" si="299"/>
        <v>-22000</v>
      </c>
      <c r="H18814" s="704" t="s">
        <v>12631</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12631</v>
      </c>
      <c r="J18815" s="39"/>
    </row>
    <row r="18816" spans="1:10" ht="15" x14ac:dyDescent="0.2">
      <c r="A18816" s="733">
        <v>45356</v>
      </c>
      <c r="B18816" s="62" t="s">
        <v>12596</v>
      </c>
      <c r="C18816" s="62" t="s">
        <v>391</v>
      </c>
      <c r="D18816" s="182" t="s">
        <v>12625</v>
      </c>
      <c r="E18816" s="125">
        <v>12800</v>
      </c>
      <c r="F18816" s="125"/>
      <c r="G18816" s="125">
        <f t="shared" si="300"/>
        <v>-12800</v>
      </c>
      <c r="H18816" s="704" t="s">
        <v>12631</v>
      </c>
      <c r="J18816" s="39"/>
    </row>
    <row r="18817" spans="1:10" ht="15" x14ac:dyDescent="0.2">
      <c r="A18817" s="733">
        <v>45356</v>
      </c>
      <c r="B18817" s="62" t="s">
        <v>37</v>
      </c>
      <c r="C18817" s="62" t="s">
        <v>391</v>
      </c>
      <c r="D18817" s="182" t="s">
        <v>12700</v>
      </c>
      <c r="E18817" s="125">
        <v>5000</v>
      </c>
      <c r="F18817" s="125"/>
      <c r="G18817" s="125">
        <f t="shared" si="300"/>
        <v>-5000</v>
      </c>
      <c r="H18817" s="704" t="s">
        <v>12631</v>
      </c>
      <c r="J18817" s="39"/>
    </row>
    <row r="18818" spans="1:10" ht="15" x14ac:dyDescent="0.2">
      <c r="A18818" s="733">
        <v>45357</v>
      </c>
      <c r="B18818" s="62" t="s">
        <v>10773</v>
      </c>
      <c r="C18818" s="62" t="s">
        <v>391</v>
      </c>
      <c r="D18818" s="182" t="s">
        <v>12701</v>
      </c>
      <c r="E18818" s="125">
        <v>5000</v>
      </c>
      <c r="F18818" s="125"/>
      <c r="G18818" s="125">
        <f t="shared" si="300"/>
        <v>-5000</v>
      </c>
      <c r="H18818" s="704" t="s">
        <v>12631</v>
      </c>
      <c r="J18818" s="39"/>
    </row>
    <row r="18819" spans="1:10" ht="15" x14ac:dyDescent="0.2">
      <c r="A18819" s="733">
        <v>45357</v>
      </c>
      <c r="B18819" s="62" t="s">
        <v>103</v>
      </c>
      <c r="C18819" s="62" t="s">
        <v>103</v>
      </c>
      <c r="D18819" s="182" t="s">
        <v>12529</v>
      </c>
      <c r="E18819" s="125">
        <v>5000</v>
      </c>
      <c r="F18819" s="125"/>
      <c r="G18819" s="125">
        <f t="shared" si="300"/>
        <v>-5000</v>
      </c>
      <c r="H18819" s="704" t="s">
        <v>12631</v>
      </c>
      <c r="J18819" s="39"/>
    </row>
    <row r="18820" spans="1:10" ht="15" x14ac:dyDescent="0.2">
      <c r="A18820" s="733">
        <v>45357</v>
      </c>
      <c r="B18820" s="62" t="s">
        <v>103</v>
      </c>
      <c r="C18820" s="62" t="s">
        <v>12475</v>
      </c>
      <c r="D18820" s="182" t="s">
        <v>369</v>
      </c>
      <c r="E18820" s="125">
        <v>6000</v>
      </c>
      <c r="F18820" s="125"/>
      <c r="G18820" s="125">
        <f t="shared" si="300"/>
        <v>-6000</v>
      </c>
      <c r="H18820" s="704" t="s">
        <v>12631</v>
      </c>
      <c r="J18820" s="39"/>
    </row>
    <row r="18821" spans="1:10" ht="15" x14ac:dyDescent="0.2">
      <c r="A18821" s="733">
        <v>45357</v>
      </c>
      <c r="B18821" s="62" t="s">
        <v>103</v>
      </c>
      <c r="C18821" s="62" t="s">
        <v>1494</v>
      </c>
      <c r="D18821" s="182" t="s">
        <v>369</v>
      </c>
      <c r="E18821" s="125">
        <v>1700</v>
      </c>
      <c r="F18821" s="125"/>
      <c r="G18821" s="125">
        <f t="shared" si="300"/>
        <v>-1700</v>
      </c>
      <c r="H18821" s="704" t="s">
        <v>12631</v>
      </c>
      <c r="J18821" s="39"/>
    </row>
    <row r="18822" spans="1:10" ht="15" x14ac:dyDescent="0.2">
      <c r="A18822" s="733">
        <v>45357</v>
      </c>
      <c r="B18822" s="62" t="s">
        <v>11077</v>
      </c>
      <c r="C18822" s="62" t="s">
        <v>5740</v>
      </c>
      <c r="D18822" s="182" t="s">
        <v>369</v>
      </c>
      <c r="E18822" s="125">
        <v>1400</v>
      </c>
      <c r="F18822" s="125"/>
      <c r="G18822" s="125">
        <f t="shared" si="300"/>
        <v>-1400</v>
      </c>
      <c r="H18822" s="704" t="s">
        <v>12631</v>
      </c>
      <c r="J18822" s="39"/>
    </row>
    <row r="18823" spans="1:10" ht="15" x14ac:dyDescent="0.2">
      <c r="A18823" s="733">
        <v>45357</v>
      </c>
      <c r="B18823" s="62" t="s">
        <v>11077</v>
      </c>
      <c r="C18823" s="62" t="s">
        <v>10981</v>
      </c>
      <c r="D18823" s="182" t="s">
        <v>12628</v>
      </c>
      <c r="E18823" s="125">
        <v>950</v>
      </c>
      <c r="F18823" s="125"/>
      <c r="G18823" s="125">
        <f t="shared" si="300"/>
        <v>-950</v>
      </c>
      <c r="H18823" s="704" t="s">
        <v>12631</v>
      </c>
      <c r="J18823" s="39"/>
    </row>
    <row r="18824" spans="1:10" ht="15" x14ac:dyDescent="0.2">
      <c r="A18824" s="733">
        <v>45357</v>
      </c>
      <c r="B18824" s="62" t="s">
        <v>11077</v>
      </c>
      <c r="C18824" s="62" t="s">
        <v>10981</v>
      </c>
      <c r="D18824" s="182" t="s">
        <v>12664</v>
      </c>
      <c r="E18824" s="125">
        <v>21000</v>
      </c>
      <c r="F18824" s="125"/>
      <c r="G18824" s="125">
        <f t="shared" si="300"/>
        <v>-21000</v>
      </c>
      <c r="H18824" s="704" t="s">
        <v>12631</v>
      </c>
      <c r="J18824" s="39"/>
    </row>
    <row r="18825" spans="1:10" ht="15" customHeight="1" x14ac:dyDescent="0.2">
      <c r="A18825" s="733">
        <v>45357</v>
      </c>
      <c r="B18825" s="62" t="s">
        <v>25</v>
      </c>
      <c r="C18825" s="62" t="s">
        <v>2427</v>
      </c>
      <c r="D18825" s="182" t="s">
        <v>12629</v>
      </c>
      <c r="E18825" s="125">
        <v>150000</v>
      </c>
      <c r="F18825" s="125"/>
      <c r="G18825" s="125">
        <f t="shared" si="300"/>
        <v>-150000</v>
      </c>
      <c r="H18825" s="704" t="s">
        <v>12631</v>
      </c>
      <c r="J18825" s="39"/>
    </row>
    <row r="18826" spans="1:10" ht="15" x14ac:dyDescent="0.2">
      <c r="A18826" s="733">
        <v>45357</v>
      </c>
      <c r="B18826" s="62" t="s">
        <v>11717</v>
      </c>
      <c r="C18826" s="62" t="s">
        <v>10981</v>
      </c>
      <c r="D18826" s="182" t="s">
        <v>12630</v>
      </c>
      <c r="E18826" s="125">
        <v>21000</v>
      </c>
      <c r="F18826" s="125"/>
      <c r="G18826" s="125">
        <f t="shared" si="300"/>
        <v>-21000</v>
      </c>
      <c r="H18826" s="704" t="s">
        <v>12631</v>
      </c>
      <c r="J18826" s="39"/>
    </row>
    <row r="18827" spans="1:10" ht="15" x14ac:dyDescent="0.2">
      <c r="A18827" s="733">
        <v>45357</v>
      </c>
      <c r="B18827" s="62" t="s">
        <v>11717</v>
      </c>
      <c r="C18827" s="62" t="s">
        <v>12669</v>
      </c>
      <c r="D18827" s="182" t="s">
        <v>10718</v>
      </c>
      <c r="E18827" s="125">
        <v>40000</v>
      </c>
      <c r="F18827" s="125"/>
      <c r="G18827" s="125">
        <f t="shared" si="300"/>
        <v>-40000</v>
      </c>
      <c r="H18827" s="704" t="s">
        <v>12631</v>
      </c>
      <c r="J18827" s="39"/>
    </row>
    <row r="18828" spans="1:10" ht="15" x14ac:dyDescent="0.2">
      <c r="A18828" s="733">
        <v>45358</v>
      </c>
      <c r="B18828" s="62" t="s">
        <v>11717</v>
      </c>
      <c r="C18828" s="62" t="s">
        <v>10981</v>
      </c>
      <c r="D18828" s="182" t="s">
        <v>12630</v>
      </c>
      <c r="E18828" s="125">
        <v>9000</v>
      </c>
      <c r="F18828" s="125"/>
      <c r="G18828" s="125">
        <f t="shared" si="300"/>
        <v>-9000</v>
      </c>
      <c r="H18828" s="704" t="s">
        <v>12631</v>
      </c>
      <c r="J18828" s="39"/>
    </row>
    <row r="18829" spans="1:10" ht="15" x14ac:dyDescent="0.2">
      <c r="A18829" s="733">
        <v>45357</v>
      </c>
      <c r="B18829" s="62" t="s">
        <v>10898</v>
      </c>
      <c r="C18829" s="62" t="s">
        <v>10981</v>
      </c>
      <c r="D18829" s="182" t="s">
        <v>12665</v>
      </c>
      <c r="E18829" s="125">
        <v>15500</v>
      </c>
      <c r="F18829" s="125"/>
      <c r="G18829" s="125">
        <f t="shared" si="300"/>
        <v>-15500</v>
      </c>
      <c r="H18829" s="704" t="s">
        <v>12631</v>
      </c>
      <c r="J18829" s="39"/>
    </row>
    <row r="18830" spans="1:10" ht="15" x14ac:dyDescent="0.2">
      <c r="A18830" s="733">
        <v>45358</v>
      </c>
      <c r="B18830" s="62" t="s">
        <v>10898</v>
      </c>
      <c r="C18830" s="62" t="s">
        <v>285</v>
      </c>
      <c r="D18830" s="182" t="s">
        <v>12660</v>
      </c>
      <c r="E18830" s="125">
        <v>650</v>
      </c>
      <c r="F18830" s="125"/>
      <c r="G18830" s="125">
        <f t="shared" si="300"/>
        <v>-650</v>
      </c>
      <c r="H18830" s="704" t="s">
        <v>12631</v>
      </c>
      <c r="J18830" s="39"/>
    </row>
    <row r="18831" spans="1:10" ht="15" x14ac:dyDescent="0.2">
      <c r="A18831" s="733">
        <v>45358</v>
      </c>
      <c r="B18831" s="62" t="s">
        <v>8556</v>
      </c>
      <c r="C18831" s="62" t="s">
        <v>11952</v>
      </c>
      <c r="D18831" s="182" t="s">
        <v>12663</v>
      </c>
      <c r="E18831" s="125">
        <v>20000</v>
      </c>
      <c r="F18831" s="125"/>
      <c r="G18831" s="125">
        <f t="shared" si="300"/>
        <v>-20000</v>
      </c>
      <c r="H18831" s="704" t="s">
        <v>12631</v>
      </c>
      <c r="J18831" s="39"/>
    </row>
    <row r="18832" spans="1:10" ht="15" x14ac:dyDescent="0.2">
      <c r="A18832" s="733">
        <v>45358</v>
      </c>
      <c r="B18832" s="62" t="s">
        <v>11077</v>
      </c>
      <c r="C18832" s="62" t="s">
        <v>5740</v>
      </c>
      <c r="D18832" s="182" t="s">
        <v>369</v>
      </c>
      <c r="E18832" s="125">
        <v>800</v>
      </c>
      <c r="F18832" s="125"/>
      <c r="G18832" s="125">
        <f t="shared" si="300"/>
        <v>-800</v>
      </c>
      <c r="H18832" s="704" t="s">
        <v>12631</v>
      </c>
      <c r="J18832" s="39"/>
    </row>
    <row r="18833" spans="1:10" ht="15" x14ac:dyDescent="0.2">
      <c r="A18833" s="733">
        <v>45359</v>
      </c>
      <c r="B18833" s="62" t="s">
        <v>103</v>
      </c>
      <c r="C18833" s="62" t="s">
        <v>103</v>
      </c>
      <c r="D18833" s="182" t="s">
        <v>12529</v>
      </c>
      <c r="E18833" s="125">
        <v>4000</v>
      </c>
      <c r="F18833" s="125"/>
      <c r="G18833" s="125">
        <f t="shared" si="300"/>
        <v>-4000</v>
      </c>
      <c r="H18833" s="704" t="s">
        <v>12631</v>
      </c>
      <c r="J18833" s="39"/>
    </row>
    <row r="18834" spans="1:10" ht="15" x14ac:dyDescent="0.2">
      <c r="A18834" s="733">
        <v>45359</v>
      </c>
      <c r="B18834" s="62" t="s">
        <v>12666</v>
      </c>
      <c r="C18834" s="62" t="s">
        <v>10981</v>
      </c>
      <c r="D18834" s="182" t="s">
        <v>12667</v>
      </c>
      <c r="E18834" s="125">
        <v>182980</v>
      </c>
      <c r="F18834" s="125"/>
      <c r="G18834" s="125">
        <f t="shared" si="300"/>
        <v>-182980</v>
      </c>
      <c r="H18834" s="704" t="s">
        <v>12631</v>
      </c>
      <c r="J18834" s="39"/>
    </row>
    <row r="18835" spans="1:10" ht="15" x14ac:dyDescent="0.2">
      <c r="A18835" s="733">
        <v>45359</v>
      </c>
      <c r="B18835" s="62" t="s">
        <v>12666</v>
      </c>
      <c r="C18835" s="62" t="s">
        <v>5740</v>
      </c>
      <c r="D18835" s="182" t="s">
        <v>369</v>
      </c>
      <c r="E18835" s="125">
        <v>500</v>
      </c>
      <c r="F18835" s="125"/>
      <c r="G18835" s="125">
        <f t="shared" si="300"/>
        <v>-500</v>
      </c>
      <c r="H18835" s="704" t="s">
        <v>12631</v>
      </c>
      <c r="J18835" s="39"/>
    </row>
    <row r="18836" spans="1:10" ht="15" x14ac:dyDescent="0.2">
      <c r="A18836" s="733">
        <v>45359</v>
      </c>
      <c r="B18836" s="62" t="s">
        <v>12666</v>
      </c>
      <c r="C18836" s="62" t="s">
        <v>285</v>
      </c>
      <c r="D18836" s="182" t="s">
        <v>8660</v>
      </c>
      <c r="E18836" s="125">
        <v>500</v>
      </c>
      <c r="F18836" s="125"/>
      <c r="G18836" s="125">
        <f t="shared" si="300"/>
        <v>-500</v>
      </c>
      <c r="H18836" s="704" t="s">
        <v>12631</v>
      </c>
      <c r="J18836" s="39"/>
    </row>
    <row r="18837" spans="1:10" ht="15" x14ac:dyDescent="0.2">
      <c r="A18837" s="733">
        <v>45359</v>
      </c>
      <c r="B18837" s="62" t="s">
        <v>12666</v>
      </c>
      <c r="C18837" s="62" t="s">
        <v>11862</v>
      </c>
      <c r="D18837" s="182" t="s">
        <v>12668</v>
      </c>
      <c r="E18837" s="125">
        <v>10000</v>
      </c>
      <c r="F18837" s="125"/>
      <c r="G18837" s="125">
        <f t="shared" si="300"/>
        <v>-10000</v>
      </c>
      <c r="H18837" s="704" t="s">
        <v>12631</v>
      </c>
      <c r="J18837" s="39"/>
    </row>
    <row r="18838" spans="1:10" ht="15" x14ac:dyDescent="0.2">
      <c r="A18838" s="733">
        <v>45359</v>
      </c>
      <c r="B18838" s="62" t="s">
        <v>12666</v>
      </c>
      <c r="C18838" s="62" t="s">
        <v>5740</v>
      </c>
      <c r="D18838" s="182" t="s">
        <v>369</v>
      </c>
      <c r="E18838" s="125">
        <v>1500</v>
      </c>
      <c r="F18838" s="125"/>
      <c r="G18838" s="125">
        <f t="shared" si="300"/>
        <v>-1500</v>
      </c>
      <c r="H18838" s="704" t="s">
        <v>12631</v>
      </c>
      <c r="J18838" s="39"/>
    </row>
    <row r="18839" spans="1:10" ht="15" x14ac:dyDescent="0.2">
      <c r="A18839" s="733">
        <v>45359</v>
      </c>
      <c r="B18839" s="62" t="s">
        <v>11077</v>
      </c>
      <c r="C18839" s="62" t="s">
        <v>10981</v>
      </c>
      <c r="D18839" s="182" t="s">
        <v>12670</v>
      </c>
      <c r="E18839" s="125">
        <v>233500</v>
      </c>
      <c r="F18839" s="125"/>
      <c r="G18839" s="125">
        <f t="shared" si="300"/>
        <v>-233500</v>
      </c>
      <c r="H18839" s="704" t="s">
        <v>12631</v>
      </c>
      <c r="J18839" s="39"/>
    </row>
    <row r="18840" spans="1:10" ht="15" x14ac:dyDescent="0.2">
      <c r="A18840" s="733">
        <v>45359</v>
      </c>
      <c r="B18840" s="62" t="s">
        <v>11077</v>
      </c>
      <c r="C18840" s="62" t="s">
        <v>10981</v>
      </c>
      <c r="D18840" s="182" t="s">
        <v>12671</v>
      </c>
      <c r="E18840" s="125">
        <v>35600</v>
      </c>
      <c r="F18840" s="125"/>
      <c r="G18840" s="125">
        <f t="shared" si="300"/>
        <v>-35600</v>
      </c>
      <c r="H18840" s="704" t="s">
        <v>12631</v>
      </c>
      <c r="J18840" s="39"/>
    </row>
    <row r="18841" spans="1:10" ht="15" x14ac:dyDescent="0.2">
      <c r="A18841" s="733">
        <v>45359</v>
      </c>
      <c r="B18841" s="62" t="s">
        <v>11874</v>
      </c>
      <c r="C18841" s="62" t="s">
        <v>10981</v>
      </c>
      <c r="D18841" s="182" t="s">
        <v>12672</v>
      </c>
      <c r="E18841" s="125">
        <v>32000</v>
      </c>
      <c r="F18841" s="125"/>
      <c r="G18841" s="125">
        <f t="shared" si="300"/>
        <v>-32000</v>
      </c>
      <c r="H18841" s="704" t="s">
        <v>12631</v>
      </c>
      <c r="J18841" s="39"/>
    </row>
    <row r="18842" spans="1:10" ht="15" x14ac:dyDescent="0.2">
      <c r="A18842" s="733">
        <v>45359</v>
      </c>
      <c r="B18842" s="62" t="s">
        <v>11077</v>
      </c>
      <c r="C18842" s="62" t="s">
        <v>10981</v>
      </c>
      <c r="D18842" s="182" t="s">
        <v>12673</v>
      </c>
      <c r="E18842" s="125">
        <v>12000</v>
      </c>
      <c r="F18842" s="125"/>
      <c r="G18842" s="125">
        <f t="shared" si="300"/>
        <v>-12000</v>
      </c>
      <c r="H18842" s="704" t="s">
        <v>12631</v>
      </c>
      <c r="J18842" s="39"/>
    </row>
    <row r="18843" spans="1:10" ht="15" x14ac:dyDescent="0.2">
      <c r="A18843" s="733">
        <v>45360</v>
      </c>
      <c r="B18843" s="62" t="s">
        <v>103</v>
      </c>
      <c r="C18843" s="62" t="s">
        <v>103</v>
      </c>
      <c r="D18843" s="182" t="s">
        <v>12529</v>
      </c>
      <c r="E18843" s="125">
        <v>3000</v>
      </c>
      <c r="F18843" s="125"/>
      <c r="G18843" s="125">
        <f t="shared" si="300"/>
        <v>-3000</v>
      </c>
      <c r="H18843" s="704" t="s">
        <v>12631</v>
      </c>
      <c r="J18843" s="39"/>
    </row>
    <row r="18844" spans="1:10" ht="15" x14ac:dyDescent="0.2">
      <c r="A18844" s="733">
        <v>45360</v>
      </c>
      <c r="B18844" s="62" t="s">
        <v>8556</v>
      </c>
      <c r="C18844" s="62" t="s">
        <v>3103</v>
      </c>
      <c r="D18844" s="182" t="s">
        <v>12727</v>
      </c>
      <c r="E18844" s="125">
        <v>10000</v>
      </c>
      <c r="F18844" s="125"/>
      <c r="G18844" s="125">
        <f t="shared" si="300"/>
        <v>-10000</v>
      </c>
      <c r="H18844" s="704" t="s">
        <v>12631</v>
      </c>
      <c r="J18844" s="39"/>
    </row>
    <row r="18845" spans="1:10" ht="15" x14ac:dyDescent="0.2">
      <c r="A18845" s="733">
        <v>45360</v>
      </c>
      <c r="B18845" s="62" t="s">
        <v>11077</v>
      </c>
      <c r="C18845" s="62" t="s">
        <v>10981</v>
      </c>
      <c r="D18845" s="182" t="s">
        <v>12674</v>
      </c>
      <c r="E18845" s="125">
        <v>1050</v>
      </c>
      <c r="F18845" s="125"/>
      <c r="G18845" s="125">
        <f t="shared" si="300"/>
        <v>-1050</v>
      </c>
      <c r="H18845" s="704" t="s">
        <v>12631</v>
      </c>
      <c r="J18845" s="39"/>
    </row>
    <row r="18846" spans="1:10" ht="15" x14ac:dyDescent="0.2">
      <c r="A18846" s="733">
        <v>45360</v>
      </c>
      <c r="B18846" s="62" t="s">
        <v>11077</v>
      </c>
      <c r="C18846" s="62" t="s">
        <v>103</v>
      </c>
      <c r="D18846" s="182" t="s">
        <v>12675</v>
      </c>
      <c r="E18846" s="125">
        <v>12000</v>
      </c>
      <c r="F18846" s="125"/>
      <c r="G18846" s="125">
        <f t="shared" si="300"/>
        <v>-12000</v>
      </c>
      <c r="H18846" s="704" t="s">
        <v>12631</v>
      </c>
      <c r="J18846" s="39"/>
    </row>
    <row r="18847" spans="1:10" ht="15" x14ac:dyDescent="0.2">
      <c r="A18847" s="733">
        <v>45360</v>
      </c>
      <c r="B18847" s="62" t="s">
        <v>11874</v>
      </c>
      <c r="C18847" s="62" t="s">
        <v>11017</v>
      </c>
      <c r="D18847" s="182" t="s">
        <v>10718</v>
      </c>
      <c r="E18847" s="125">
        <v>100000</v>
      </c>
      <c r="F18847" s="125"/>
      <c r="G18847" s="125">
        <f t="shared" si="300"/>
        <v>-100000</v>
      </c>
      <c r="H18847" s="704" t="s">
        <v>12631</v>
      </c>
      <c r="J18847" s="39"/>
    </row>
    <row r="18848" spans="1:10" ht="15" x14ac:dyDescent="0.2">
      <c r="A18848" s="733">
        <v>45360</v>
      </c>
      <c r="B18848" s="62" t="s">
        <v>9983</v>
      </c>
      <c r="C18848" s="62" t="s">
        <v>6422</v>
      </c>
      <c r="D18848" s="182" t="s">
        <v>12434</v>
      </c>
      <c r="E18848" s="125">
        <v>40000</v>
      </c>
      <c r="F18848" s="125"/>
      <c r="G18848" s="125">
        <f t="shared" si="300"/>
        <v>-40000</v>
      </c>
      <c r="H18848" s="704" t="s">
        <v>12631</v>
      </c>
      <c r="J18848" s="39"/>
    </row>
    <row r="18849" spans="1:10" ht="15" x14ac:dyDescent="0.2">
      <c r="A18849" s="733">
        <v>45360</v>
      </c>
      <c r="B18849" s="62" t="s">
        <v>11077</v>
      </c>
      <c r="C18849" s="62" t="s">
        <v>12445</v>
      </c>
      <c r="D18849" s="182" t="s">
        <v>12684</v>
      </c>
      <c r="E18849" s="125">
        <v>10000</v>
      </c>
      <c r="F18849" s="125"/>
      <c r="G18849" s="125">
        <f t="shared" si="300"/>
        <v>-10000</v>
      </c>
      <c r="H18849" s="704" t="s">
        <v>12631</v>
      </c>
      <c r="J18849" s="39"/>
    </row>
    <row r="18850" spans="1:10" ht="15" x14ac:dyDescent="0.2">
      <c r="A18850" s="733">
        <v>45362</v>
      </c>
      <c r="B18850" s="62" t="s">
        <v>3945</v>
      </c>
      <c r="C18850" s="62" t="s">
        <v>5740</v>
      </c>
      <c r="D18850" s="182" t="s">
        <v>12676</v>
      </c>
      <c r="E18850" s="125">
        <v>3000</v>
      </c>
      <c r="F18850" s="125"/>
      <c r="G18850" s="125">
        <f t="shared" si="300"/>
        <v>-3000</v>
      </c>
      <c r="H18850" s="704" t="s">
        <v>12631</v>
      </c>
      <c r="J18850" s="39"/>
    </row>
    <row r="18851" spans="1:10" ht="15" x14ac:dyDescent="0.2">
      <c r="A18851" s="733">
        <v>45362</v>
      </c>
      <c r="B18851" s="62" t="s">
        <v>11077</v>
      </c>
      <c r="C18851" s="62" t="s">
        <v>10981</v>
      </c>
      <c r="D18851" s="182" t="s">
        <v>9914</v>
      </c>
      <c r="E18851" s="125">
        <v>19650</v>
      </c>
      <c r="F18851" s="125"/>
      <c r="G18851" s="125">
        <f t="shared" si="300"/>
        <v>-19650</v>
      </c>
      <c r="H18851" s="704" t="s">
        <v>12631</v>
      </c>
      <c r="J18851" s="39"/>
    </row>
    <row r="18852" spans="1:10" ht="15" x14ac:dyDescent="0.2">
      <c r="A18852" s="733">
        <v>45362</v>
      </c>
      <c r="B18852" s="62" t="s">
        <v>11077</v>
      </c>
      <c r="C18852" s="62" t="s">
        <v>6782</v>
      </c>
      <c r="D18852" s="182" t="s">
        <v>12277</v>
      </c>
      <c r="E18852" s="125">
        <v>250000</v>
      </c>
      <c r="F18852" s="125"/>
      <c r="G18852" s="125">
        <f t="shared" si="300"/>
        <v>-250000</v>
      </c>
      <c r="H18852" s="704" t="s">
        <v>12631</v>
      </c>
      <c r="J18852" s="39"/>
    </row>
    <row r="18853" spans="1:10" ht="15" x14ac:dyDescent="0.2">
      <c r="A18853" s="733">
        <v>45362</v>
      </c>
      <c r="B18853" s="62" t="s">
        <v>10898</v>
      </c>
      <c r="C18853" s="62" t="s">
        <v>391</v>
      </c>
      <c r="D18853" s="182" t="s">
        <v>3990</v>
      </c>
      <c r="E18853" s="125">
        <v>2800</v>
      </c>
      <c r="F18853" s="125"/>
      <c r="G18853" s="125">
        <f t="shared" si="300"/>
        <v>-2800</v>
      </c>
      <c r="H18853" s="704" t="s">
        <v>12631</v>
      </c>
      <c r="J18853" s="39"/>
    </row>
    <row r="18854" spans="1:10" ht="15" x14ac:dyDescent="0.2">
      <c r="A18854" s="733">
        <v>45362</v>
      </c>
      <c r="B18854" s="62" t="s">
        <v>11874</v>
      </c>
      <c r="C18854" s="62" t="s">
        <v>11374</v>
      </c>
      <c r="D18854" s="182" t="s">
        <v>12277</v>
      </c>
      <c r="E18854" s="125">
        <v>125000</v>
      </c>
      <c r="F18854" s="125"/>
      <c r="G18854" s="125">
        <f t="shared" si="300"/>
        <v>-125000</v>
      </c>
      <c r="H18854" s="704" t="s">
        <v>12631</v>
      </c>
      <c r="J18854" s="39"/>
    </row>
    <row r="18855" spans="1:10" ht="15" x14ac:dyDescent="0.2">
      <c r="A18855" s="733">
        <v>45362</v>
      </c>
      <c r="B18855" s="62" t="s">
        <v>11874</v>
      </c>
      <c r="C18855" s="62" t="s">
        <v>10981</v>
      </c>
      <c r="D18855" s="182" t="s">
        <v>12691</v>
      </c>
      <c r="E18855" s="125">
        <v>47000</v>
      </c>
      <c r="F18855" s="125"/>
      <c r="G18855" s="125">
        <f t="shared" si="300"/>
        <v>-47000</v>
      </c>
      <c r="H18855" s="704" t="s">
        <v>12631</v>
      </c>
      <c r="J18855" s="39"/>
    </row>
    <row r="18856" spans="1:10" ht="15" x14ac:dyDescent="0.2">
      <c r="A18856" s="733">
        <v>45362</v>
      </c>
      <c r="B18856" s="62" t="s">
        <v>3945</v>
      </c>
      <c r="C18856" s="62" t="s">
        <v>5740</v>
      </c>
      <c r="D18856" s="182" t="s">
        <v>12676</v>
      </c>
      <c r="E18856" s="125">
        <v>3000</v>
      </c>
      <c r="F18856" s="125"/>
      <c r="G18856" s="125">
        <f t="shared" si="300"/>
        <v>-3000</v>
      </c>
      <c r="H18856" s="704" t="s">
        <v>12631</v>
      </c>
      <c r="J18856" s="39"/>
    </row>
    <row r="18857" spans="1:10" ht="15" x14ac:dyDescent="0.2">
      <c r="A18857" s="733">
        <v>45362</v>
      </c>
      <c r="B18857" s="62" t="s">
        <v>11874</v>
      </c>
      <c r="C18857" s="62" t="s">
        <v>5740</v>
      </c>
      <c r="D18857" s="182" t="s">
        <v>369</v>
      </c>
      <c r="E18857" s="125">
        <v>2000</v>
      </c>
      <c r="F18857" s="125"/>
      <c r="G18857" s="125">
        <f t="shared" si="300"/>
        <v>-2000</v>
      </c>
      <c r="H18857" s="704" t="s">
        <v>12631</v>
      </c>
      <c r="J18857" s="39"/>
    </row>
    <row r="18858" spans="1:10" ht="15" x14ac:dyDescent="0.2">
      <c r="A18858" s="733">
        <v>45362</v>
      </c>
      <c r="B18858" s="62" t="s">
        <v>103</v>
      </c>
      <c r="C18858" s="62" t="s">
        <v>103</v>
      </c>
      <c r="D18858" s="182" t="s">
        <v>12529</v>
      </c>
      <c r="E18858" s="125">
        <v>2000</v>
      </c>
      <c r="F18858" s="125"/>
      <c r="G18858" s="125">
        <f t="shared" si="300"/>
        <v>-2000</v>
      </c>
      <c r="H18858" s="704" t="s">
        <v>12631</v>
      </c>
      <c r="J18858" s="39"/>
    </row>
    <row r="18859" spans="1:10" ht="15" x14ac:dyDescent="0.2">
      <c r="A18859" s="733">
        <v>45362</v>
      </c>
      <c r="B18859" s="62" t="s">
        <v>12606</v>
      </c>
      <c r="C18859" s="62" t="s">
        <v>5740</v>
      </c>
      <c r="D18859" s="182" t="s">
        <v>12692</v>
      </c>
      <c r="E18859" s="125">
        <v>500</v>
      </c>
      <c r="F18859" s="125"/>
      <c r="G18859" s="125">
        <f t="shared" si="300"/>
        <v>-500</v>
      </c>
      <c r="H18859" s="704" t="s">
        <v>12631</v>
      </c>
      <c r="J18859" s="39"/>
    </row>
    <row r="18860" spans="1:10" ht="15" x14ac:dyDescent="0.2">
      <c r="A18860" s="733">
        <v>45362</v>
      </c>
      <c r="B18860" s="62" t="s">
        <v>13292</v>
      </c>
      <c r="C18860" s="62" t="s">
        <v>5740</v>
      </c>
      <c r="D18860" s="182" t="s">
        <v>12692</v>
      </c>
      <c r="E18860" s="125">
        <v>550</v>
      </c>
      <c r="F18860" s="125"/>
      <c r="G18860" s="125">
        <f t="shared" si="300"/>
        <v>-550</v>
      </c>
      <c r="H18860" s="704" t="s">
        <v>12631</v>
      </c>
      <c r="J18860" s="39"/>
    </row>
    <row r="18861" spans="1:10" ht="15" x14ac:dyDescent="0.2">
      <c r="A18861" s="733">
        <v>45362</v>
      </c>
      <c r="B18861" s="62" t="s">
        <v>11874</v>
      </c>
      <c r="C18861" s="62" t="s">
        <v>10981</v>
      </c>
      <c r="D18861" s="182" t="s">
        <v>9543</v>
      </c>
      <c r="E18861" s="125">
        <v>2500</v>
      </c>
      <c r="F18861" s="125"/>
      <c r="G18861" s="125">
        <f t="shared" si="300"/>
        <v>-2500</v>
      </c>
      <c r="H18861" s="704" t="s">
        <v>12631</v>
      </c>
      <c r="J18861" s="39"/>
    </row>
    <row r="18862" spans="1:10" ht="15" x14ac:dyDescent="0.2">
      <c r="A18862" s="733">
        <v>45362</v>
      </c>
      <c r="B18862" s="62" t="s">
        <v>11874</v>
      </c>
      <c r="C18862" s="62" t="s">
        <v>5740</v>
      </c>
      <c r="D18862" s="182" t="s">
        <v>12693</v>
      </c>
      <c r="E18862" s="125">
        <v>1500</v>
      </c>
      <c r="F18862" s="125"/>
      <c r="G18862" s="125">
        <f t="shared" si="300"/>
        <v>-1500</v>
      </c>
      <c r="H18862" s="704" t="s">
        <v>12631</v>
      </c>
      <c r="J18862" s="39"/>
    </row>
    <row r="18863" spans="1:10" ht="15" x14ac:dyDescent="0.2">
      <c r="A18863" s="733">
        <v>45362</v>
      </c>
      <c r="B18863" s="62" t="s">
        <v>11123</v>
      </c>
      <c r="C18863" s="62" t="s">
        <v>10981</v>
      </c>
      <c r="D18863" s="182" t="s">
        <v>12694</v>
      </c>
      <c r="E18863" s="125">
        <v>2000</v>
      </c>
      <c r="F18863" s="125"/>
      <c r="G18863" s="125">
        <f t="shared" si="300"/>
        <v>-2000</v>
      </c>
      <c r="H18863" s="704" t="s">
        <v>12631</v>
      </c>
      <c r="J18863" s="39"/>
    </row>
    <row r="18864" spans="1:10" ht="15" x14ac:dyDescent="0.2">
      <c r="A18864" s="733">
        <v>45362</v>
      </c>
      <c r="B18864" s="62" t="s">
        <v>103</v>
      </c>
      <c r="C18864" s="62" t="s">
        <v>103</v>
      </c>
      <c r="D18864" s="182" t="s">
        <v>12695</v>
      </c>
      <c r="E18864" s="125">
        <v>8000</v>
      </c>
      <c r="F18864" s="125"/>
      <c r="G18864" s="125">
        <f t="shared" si="300"/>
        <v>-8000</v>
      </c>
      <c r="H18864" s="704" t="s">
        <v>12631</v>
      </c>
      <c r="J18864" s="39"/>
    </row>
    <row r="18865" spans="1:10" ht="15" x14ac:dyDescent="0.2">
      <c r="A18865" s="733">
        <v>45362</v>
      </c>
      <c r="B18865" s="62" t="s">
        <v>12683</v>
      </c>
      <c r="C18865" s="62" t="s">
        <v>5409</v>
      </c>
      <c r="D18865" s="182" t="s">
        <v>12696</v>
      </c>
      <c r="E18865" s="125">
        <v>5000</v>
      </c>
      <c r="F18865" s="125"/>
      <c r="G18865" s="125">
        <f t="shared" si="300"/>
        <v>-5000</v>
      </c>
      <c r="H18865" s="704" t="s">
        <v>12631</v>
      </c>
      <c r="J18865" s="39"/>
    </row>
    <row r="18866" spans="1:10" ht="15" x14ac:dyDescent="0.2">
      <c r="A18866" s="733">
        <v>45363</v>
      </c>
      <c r="B18866" s="62" t="s">
        <v>11077</v>
      </c>
      <c r="C18866" s="62" t="s">
        <v>11539</v>
      </c>
      <c r="D18866" s="182" t="s">
        <v>12697</v>
      </c>
      <c r="E18866" s="125">
        <v>60600</v>
      </c>
      <c r="F18866" s="125"/>
      <c r="G18866" s="125">
        <f t="shared" si="300"/>
        <v>-60600</v>
      </c>
      <c r="H18866" s="704" t="s">
        <v>12631</v>
      </c>
      <c r="J18866" s="39"/>
    </row>
    <row r="18867" spans="1:10" ht="15" x14ac:dyDescent="0.2">
      <c r="A18867" s="733">
        <v>45363</v>
      </c>
      <c r="B18867" s="62" t="s">
        <v>11077</v>
      </c>
      <c r="C18867" s="62" t="s">
        <v>10981</v>
      </c>
      <c r="D18867" s="182" t="s">
        <v>12698</v>
      </c>
      <c r="E18867" s="125">
        <v>9600</v>
      </c>
      <c r="F18867" s="125"/>
      <c r="G18867" s="125">
        <f t="shared" si="300"/>
        <v>-9600</v>
      </c>
      <c r="H18867" s="704" t="s">
        <v>12631</v>
      </c>
      <c r="J18867" s="39"/>
    </row>
    <row r="18868" spans="1:10" ht="15" x14ac:dyDescent="0.2">
      <c r="A18868" s="733">
        <v>45363</v>
      </c>
      <c r="B18868" s="62" t="s">
        <v>11874</v>
      </c>
      <c r="C18868" s="62" t="s">
        <v>10981</v>
      </c>
      <c r="D18868" s="182" t="s">
        <v>12699</v>
      </c>
      <c r="E18868" s="125">
        <v>39950</v>
      </c>
      <c r="F18868" s="125"/>
      <c r="G18868" s="125">
        <f t="shared" si="300"/>
        <v>-39950</v>
      </c>
      <c r="H18868" s="704" t="s">
        <v>12631</v>
      </c>
      <c r="J18868" s="39"/>
    </row>
    <row r="18869" spans="1:10" ht="15" x14ac:dyDescent="0.2">
      <c r="A18869" s="733">
        <v>45363</v>
      </c>
      <c r="B18869" s="62" t="s">
        <v>11874</v>
      </c>
      <c r="C18869" s="62" t="s">
        <v>5740</v>
      </c>
      <c r="D18869" s="182" t="s">
        <v>369</v>
      </c>
      <c r="E18869" s="125">
        <v>2000</v>
      </c>
      <c r="F18869" s="125"/>
      <c r="G18869" s="125">
        <f t="shared" si="300"/>
        <v>-2000</v>
      </c>
      <c r="H18869" s="704" t="s">
        <v>12631</v>
      </c>
      <c r="J18869" s="39"/>
    </row>
    <row r="18870" spans="1:10" ht="15" x14ac:dyDescent="0.2">
      <c r="A18870" s="733">
        <v>45363</v>
      </c>
      <c r="B18870" s="62" t="s">
        <v>11077</v>
      </c>
      <c r="C18870" s="62" t="s">
        <v>5740</v>
      </c>
      <c r="D18870" s="182" t="s">
        <v>369</v>
      </c>
      <c r="E18870" s="125">
        <v>1500</v>
      </c>
      <c r="F18870" s="125"/>
      <c r="G18870" s="125">
        <f t="shared" si="300"/>
        <v>-1500</v>
      </c>
      <c r="H18870" s="704" t="s">
        <v>12631</v>
      </c>
      <c r="J18870" s="39"/>
    </row>
    <row r="18871" spans="1:10" ht="15" x14ac:dyDescent="0.2">
      <c r="A18871" s="733">
        <v>45363</v>
      </c>
      <c r="B18871" s="62" t="s">
        <v>11077</v>
      </c>
      <c r="C18871" s="62" t="s">
        <v>10981</v>
      </c>
      <c r="D18871" s="182" t="s">
        <v>12703</v>
      </c>
      <c r="E18871" s="125">
        <v>18000</v>
      </c>
      <c r="F18871" s="125"/>
      <c r="G18871" s="125">
        <f t="shared" si="300"/>
        <v>-18000</v>
      </c>
      <c r="H18871" s="704" t="s">
        <v>12631</v>
      </c>
      <c r="J18871" s="39"/>
    </row>
    <row r="18872" spans="1:10" ht="15" x14ac:dyDescent="0.2">
      <c r="A18872" s="733">
        <v>45364</v>
      </c>
      <c r="B18872" s="62" t="s">
        <v>11874</v>
      </c>
      <c r="C18872" s="62" t="s">
        <v>5386</v>
      </c>
      <c r="D18872" s="182" t="s">
        <v>12704</v>
      </c>
      <c r="E18872" s="125">
        <v>2400</v>
      </c>
      <c r="F18872" s="125"/>
      <c r="G18872" s="125">
        <f t="shared" si="300"/>
        <v>-2400</v>
      </c>
      <c r="H18872" s="704" t="s">
        <v>12631</v>
      </c>
      <c r="J18872" s="39"/>
    </row>
    <row r="18873" spans="1:10" ht="15" x14ac:dyDescent="0.2">
      <c r="A18873" s="733">
        <v>45364</v>
      </c>
      <c r="B18873" s="62" t="s">
        <v>11717</v>
      </c>
      <c r="C18873" s="62" t="s">
        <v>5740</v>
      </c>
      <c r="D18873" s="182" t="s">
        <v>369</v>
      </c>
      <c r="E18873" s="125">
        <v>2000</v>
      </c>
      <c r="F18873" s="125"/>
      <c r="G18873" s="125">
        <f t="shared" si="300"/>
        <v>-2000</v>
      </c>
      <c r="H18873" s="704" t="s">
        <v>12631</v>
      </c>
      <c r="J18873" s="39"/>
    </row>
    <row r="18874" spans="1:10" ht="15" x14ac:dyDescent="0.2">
      <c r="A18874" s="733">
        <v>45364</v>
      </c>
      <c r="B18874" s="62" t="s">
        <v>103</v>
      </c>
      <c r="C18874" s="62" t="s">
        <v>8228</v>
      </c>
      <c r="D18874" s="182" t="s">
        <v>1156</v>
      </c>
      <c r="E18874" s="125">
        <v>5000</v>
      </c>
      <c r="F18874" s="125"/>
      <c r="G18874" s="125">
        <f t="shared" si="300"/>
        <v>-5000</v>
      </c>
      <c r="H18874" s="704" t="s">
        <v>12631</v>
      </c>
      <c r="J18874" s="39"/>
    </row>
    <row r="18875" spans="1:10" ht="15" x14ac:dyDescent="0.2">
      <c r="A18875" s="733">
        <v>45364</v>
      </c>
      <c r="B18875" s="62" t="s">
        <v>11717</v>
      </c>
      <c r="C18875" s="62" t="s">
        <v>1494</v>
      </c>
      <c r="D18875" s="182" t="s">
        <v>12705</v>
      </c>
      <c r="E18875" s="125">
        <v>4860</v>
      </c>
      <c r="F18875" s="125"/>
      <c r="G18875" s="125">
        <f t="shared" si="300"/>
        <v>-4860</v>
      </c>
      <c r="H18875" s="704" t="s">
        <v>12631</v>
      </c>
      <c r="J18875" s="39"/>
    </row>
    <row r="18876" spans="1:10" ht="15" x14ac:dyDescent="0.2">
      <c r="A18876" s="733">
        <v>45364</v>
      </c>
      <c r="B18876" s="62" t="s">
        <v>11717</v>
      </c>
      <c r="C18876" s="62" t="s">
        <v>10981</v>
      </c>
      <c r="D18876" s="182" t="s">
        <v>12706</v>
      </c>
      <c r="E18876" s="125">
        <v>63240</v>
      </c>
      <c r="F18876" s="125"/>
      <c r="G18876" s="125">
        <f t="shared" si="300"/>
        <v>-63240</v>
      </c>
      <c r="H18876" s="704" t="s">
        <v>12631</v>
      </c>
      <c r="J18876" s="39"/>
    </row>
    <row r="18877" spans="1:10" ht="15" x14ac:dyDescent="0.2">
      <c r="A18877" s="733">
        <v>45364</v>
      </c>
      <c r="B18877" s="62" t="s">
        <v>11717</v>
      </c>
      <c r="C18877" s="62" t="s">
        <v>10981</v>
      </c>
      <c r="D18877" s="182" t="s">
        <v>12707</v>
      </c>
      <c r="E18877" s="125">
        <v>5280</v>
      </c>
      <c r="F18877" s="125"/>
      <c r="G18877" s="125">
        <f t="shared" si="300"/>
        <v>-5280</v>
      </c>
      <c r="H18877" s="704" t="s">
        <v>12631</v>
      </c>
      <c r="J18877" s="39"/>
    </row>
    <row r="18878" spans="1:10" ht="15" x14ac:dyDescent="0.2">
      <c r="A18878" s="733">
        <v>45364</v>
      </c>
      <c r="B18878" s="62" t="s">
        <v>11874</v>
      </c>
      <c r="C18878" s="62" t="s">
        <v>8089</v>
      </c>
      <c r="D18878" s="182" t="s">
        <v>12708</v>
      </c>
      <c r="E18878" s="125">
        <v>250000</v>
      </c>
      <c r="F18878" s="125"/>
      <c r="G18878" s="125">
        <f t="shared" si="300"/>
        <v>-250000</v>
      </c>
      <c r="H18878" s="704" t="s">
        <v>12631</v>
      </c>
      <c r="J18878" s="39"/>
    </row>
    <row r="18879" spans="1:10" ht="48" x14ac:dyDescent="0.2">
      <c r="A18879" s="733">
        <v>45364</v>
      </c>
      <c r="B18879" s="62" t="s">
        <v>103</v>
      </c>
      <c r="C18879" s="62" t="s">
        <v>12709</v>
      </c>
      <c r="D18879" s="182" t="s">
        <v>12816</v>
      </c>
      <c r="E18879" s="125">
        <v>50000</v>
      </c>
      <c r="F18879" s="125"/>
      <c r="G18879" s="125">
        <f t="shared" ref="G18879:G18942" si="301">F18879-E18879</f>
        <v>-50000</v>
      </c>
      <c r="H18879" s="704" t="s">
        <v>12631</v>
      </c>
      <c r="J18879" s="39"/>
    </row>
    <row r="18880" spans="1:10" ht="24" x14ac:dyDescent="0.2">
      <c r="A18880" s="733">
        <v>45364</v>
      </c>
      <c r="B18880" s="62" t="s">
        <v>9353</v>
      </c>
      <c r="C18880" s="62" t="s">
        <v>10981</v>
      </c>
      <c r="D18880" s="182" t="s">
        <v>12710</v>
      </c>
      <c r="E18880" s="125">
        <v>25500</v>
      </c>
      <c r="F18880" s="125"/>
      <c r="G18880" s="125">
        <f t="shared" si="301"/>
        <v>-25500</v>
      </c>
      <c r="H18880" s="704" t="s">
        <v>12631</v>
      </c>
      <c r="J18880" s="39"/>
    </row>
    <row r="18881" spans="1:10" ht="15" customHeight="1" x14ac:dyDescent="0.2">
      <c r="A18881" s="733">
        <v>45364</v>
      </c>
      <c r="B18881" s="62" t="s">
        <v>25</v>
      </c>
      <c r="C18881" s="62" t="s">
        <v>4064</v>
      </c>
      <c r="D18881" s="182" t="s">
        <v>12713</v>
      </c>
      <c r="E18881" s="125">
        <v>900</v>
      </c>
      <c r="F18881" s="125"/>
      <c r="G18881" s="125">
        <f t="shared" si="301"/>
        <v>-900</v>
      </c>
      <c r="H18881" s="704" t="s">
        <v>12631</v>
      </c>
      <c r="J18881" s="39"/>
    </row>
    <row r="18882" spans="1:10" ht="15" x14ac:dyDescent="0.2">
      <c r="A18882" s="733">
        <v>45364</v>
      </c>
      <c r="B18882" s="62" t="s">
        <v>103</v>
      </c>
      <c r="C18882" s="62" t="s">
        <v>103</v>
      </c>
      <c r="D18882" s="182" t="s">
        <v>12529</v>
      </c>
      <c r="E18882" s="125">
        <v>1000</v>
      </c>
      <c r="F18882" s="125"/>
      <c r="G18882" s="125">
        <f t="shared" si="301"/>
        <v>-1000</v>
      </c>
      <c r="H18882" s="704" t="s">
        <v>12631</v>
      </c>
      <c r="J18882" s="39"/>
    </row>
    <row r="18883" spans="1:10" ht="15" customHeight="1" x14ac:dyDescent="0.2">
      <c r="A18883" s="733">
        <v>45365</v>
      </c>
      <c r="B18883" s="62" t="s">
        <v>11874</v>
      </c>
      <c r="C18883" s="62" t="s">
        <v>10981</v>
      </c>
      <c r="D18883" s="182" t="s">
        <v>12714</v>
      </c>
      <c r="E18883" s="125">
        <v>1800</v>
      </c>
      <c r="F18883" s="125"/>
      <c r="G18883" s="125">
        <f t="shared" si="301"/>
        <v>-1800</v>
      </c>
      <c r="H18883" s="704" t="s">
        <v>12631</v>
      </c>
      <c r="J18883" s="39"/>
    </row>
    <row r="18884" spans="1:10" ht="15" x14ac:dyDescent="0.2">
      <c r="A18884" s="733">
        <v>45365</v>
      </c>
      <c r="B18884" s="62" t="s">
        <v>11874</v>
      </c>
      <c r="C18884" s="62" t="s">
        <v>10981</v>
      </c>
      <c r="D18884" s="182" t="s">
        <v>12716</v>
      </c>
      <c r="E18884" s="125">
        <v>1250</v>
      </c>
      <c r="F18884" s="125"/>
      <c r="G18884" s="125">
        <f t="shared" si="301"/>
        <v>-1250</v>
      </c>
      <c r="H18884" s="704" t="s">
        <v>12631</v>
      </c>
      <c r="J18884" s="39"/>
    </row>
    <row r="18885" spans="1:10" ht="15" x14ac:dyDescent="0.2">
      <c r="A18885" s="733">
        <v>45365</v>
      </c>
      <c r="B18885" s="62" t="s">
        <v>25</v>
      </c>
      <c r="C18885" s="62" t="s">
        <v>8148</v>
      </c>
      <c r="D18885" s="182" t="s">
        <v>6342</v>
      </c>
      <c r="E18885" s="125">
        <v>2905</v>
      </c>
      <c r="F18885" s="125"/>
      <c r="G18885" s="125">
        <f t="shared" si="301"/>
        <v>-2905</v>
      </c>
      <c r="H18885" s="704" t="s">
        <v>12631</v>
      </c>
      <c r="J18885" s="39"/>
    </row>
    <row r="18886" spans="1:10" ht="15" x14ac:dyDescent="0.2">
      <c r="A18886" s="733">
        <v>45365</v>
      </c>
      <c r="B18886" s="62" t="s">
        <v>103</v>
      </c>
      <c r="C18886" s="62" t="s">
        <v>8148</v>
      </c>
      <c r="D18886" s="182" t="s">
        <v>6342</v>
      </c>
      <c r="E18886" s="125">
        <v>9220</v>
      </c>
      <c r="F18886" s="125"/>
      <c r="G18886" s="125">
        <f t="shared" si="301"/>
        <v>-9220</v>
      </c>
      <c r="H18886" s="704" t="s">
        <v>12631</v>
      </c>
      <c r="J18886" s="39"/>
    </row>
    <row r="18887" spans="1:10" ht="15" x14ac:dyDescent="0.2">
      <c r="A18887" s="733">
        <v>45365</v>
      </c>
      <c r="B18887" s="62" t="s">
        <v>11874</v>
      </c>
      <c r="C18887" s="62" t="s">
        <v>5740</v>
      </c>
      <c r="D18887" s="182" t="s">
        <v>369</v>
      </c>
      <c r="E18887" s="125">
        <v>3000</v>
      </c>
      <c r="F18887" s="125"/>
      <c r="G18887" s="125">
        <f t="shared" si="301"/>
        <v>-3000</v>
      </c>
      <c r="H18887" s="704" t="s">
        <v>12631</v>
      </c>
      <c r="J18887" s="39"/>
    </row>
    <row r="18888" spans="1:10" ht="15" x14ac:dyDescent="0.2">
      <c r="A18888" s="733">
        <v>45365</v>
      </c>
      <c r="B18888" s="62" t="s">
        <v>11874</v>
      </c>
      <c r="C18888" s="62" t="s">
        <v>5740</v>
      </c>
      <c r="D18888" s="182" t="s">
        <v>12717</v>
      </c>
      <c r="E18888" s="125">
        <v>250</v>
      </c>
      <c r="F18888" s="125"/>
      <c r="G18888" s="125">
        <f t="shared" si="301"/>
        <v>-250</v>
      </c>
      <c r="H18888" s="704" t="s">
        <v>12631</v>
      </c>
      <c r="J18888" s="39"/>
    </row>
    <row r="18889" spans="1:10" ht="15" x14ac:dyDescent="0.2">
      <c r="A18889" s="733">
        <v>45365</v>
      </c>
      <c r="B18889" s="62" t="s">
        <v>10898</v>
      </c>
      <c r="C18889" s="62" t="s">
        <v>5740</v>
      </c>
      <c r="D18889" s="182" t="s">
        <v>12718</v>
      </c>
      <c r="E18889" s="125">
        <v>300</v>
      </c>
      <c r="F18889" s="125"/>
      <c r="G18889" s="125">
        <f t="shared" si="301"/>
        <v>-300</v>
      </c>
      <c r="H18889" s="704" t="s">
        <v>12631</v>
      </c>
      <c r="J18889" s="39"/>
    </row>
    <row r="18890" spans="1:10" ht="15" x14ac:dyDescent="0.2">
      <c r="A18890" s="733">
        <v>45365</v>
      </c>
      <c r="B18890" s="62" t="s">
        <v>11874</v>
      </c>
      <c r="C18890" s="62" t="s">
        <v>285</v>
      </c>
      <c r="D18890" s="182" t="s">
        <v>12719</v>
      </c>
      <c r="E18890" s="125">
        <v>1000</v>
      </c>
      <c r="F18890" s="125"/>
      <c r="G18890" s="125">
        <f t="shared" si="301"/>
        <v>-1000</v>
      </c>
      <c r="H18890" s="704" t="s">
        <v>12631</v>
      </c>
      <c r="J18890" s="39"/>
    </row>
    <row r="18891" spans="1:10" ht="15" x14ac:dyDescent="0.2">
      <c r="A18891" s="733">
        <v>45365</v>
      </c>
      <c r="B18891" s="62" t="s">
        <v>103</v>
      </c>
      <c r="C18891" s="62" t="s">
        <v>103</v>
      </c>
      <c r="D18891" s="182" t="s">
        <v>12529</v>
      </c>
      <c r="E18891" s="125">
        <v>1000</v>
      </c>
      <c r="F18891" s="125"/>
      <c r="G18891" s="125">
        <f t="shared" si="301"/>
        <v>-1000</v>
      </c>
      <c r="H18891" s="704" t="s">
        <v>12631</v>
      </c>
      <c r="J18891" s="39"/>
    </row>
    <row r="18892" spans="1:10" ht="15" x14ac:dyDescent="0.2">
      <c r="A18892" s="733">
        <v>45365</v>
      </c>
      <c r="B18892" s="62" t="s">
        <v>11874</v>
      </c>
      <c r="C18892" s="62" t="s">
        <v>5740</v>
      </c>
      <c r="D18892" s="182" t="s">
        <v>369</v>
      </c>
      <c r="E18892" s="125">
        <v>250</v>
      </c>
      <c r="F18892" s="125"/>
      <c r="G18892" s="125">
        <f t="shared" si="301"/>
        <v>-250</v>
      </c>
      <c r="H18892" s="704" t="s">
        <v>12631</v>
      </c>
      <c r="J18892" s="39"/>
    </row>
    <row r="18893" spans="1:10" ht="15" x14ac:dyDescent="0.2">
      <c r="A18893" s="733">
        <v>45365</v>
      </c>
      <c r="B18893" s="62" t="s">
        <v>11077</v>
      </c>
      <c r="C18893" s="62" t="s">
        <v>11704</v>
      </c>
      <c r="D18893" s="182" t="s">
        <v>12720</v>
      </c>
      <c r="E18893" s="125">
        <v>100000</v>
      </c>
      <c r="F18893" s="125"/>
      <c r="G18893" s="125">
        <f t="shared" si="301"/>
        <v>-100000</v>
      </c>
      <c r="H18893" s="704" t="s">
        <v>12631</v>
      </c>
      <c r="J18893" s="39"/>
    </row>
    <row r="18894" spans="1:10" ht="15" x14ac:dyDescent="0.2">
      <c r="A18894" s="733">
        <v>45365</v>
      </c>
      <c r="B18894" s="62" t="s">
        <v>11433</v>
      </c>
      <c r="C18894" s="62" t="s">
        <v>11862</v>
      </c>
      <c r="D18894" s="182" t="s">
        <v>10718</v>
      </c>
      <c r="E18894" s="125">
        <v>75000</v>
      </c>
      <c r="F18894" s="125"/>
      <c r="G18894" s="125">
        <f t="shared" si="301"/>
        <v>-75000</v>
      </c>
      <c r="H18894" s="704" t="s">
        <v>12631</v>
      </c>
      <c r="J18894" s="39"/>
    </row>
    <row r="18895" spans="1:10" ht="15" x14ac:dyDescent="0.2">
      <c r="A18895" s="733">
        <v>45365</v>
      </c>
      <c r="B18895" s="62" t="s">
        <v>25</v>
      </c>
      <c r="C18895" s="62" t="s">
        <v>391</v>
      </c>
      <c r="D18895" s="182" t="s">
        <v>12841</v>
      </c>
      <c r="E18895" s="125">
        <v>32800</v>
      </c>
      <c r="F18895" s="125"/>
      <c r="G18895" s="125">
        <f t="shared" si="301"/>
        <v>-32800</v>
      </c>
      <c r="H18895" s="704" t="s">
        <v>12631</v>
      </c>
      <c r="J18895" s="39"/>
    </row>
    <row r="18896" spans="1:10" ht="15" x14ac:dyDescent="0.2">
      <c r="A18896" s="733">
        <v>45365</v>
      </c>
      <c r="B18896" s="62" t="s">
        <v>25</v>
      </c>
      <c r="C18896" s="62" t="s">
        <v>7593</v>
      </c>
      <c r="D18896" s="182" t="s">
        <v>11364</v>
      </c>
      <c r="E18896" s="125">
        <v>85000</v>
      </c>
      <c r="F18896" s="125"/>
      <c r="G18896" s="125">
        <f t="shared" si="301"/>
        <v>-85000</v>
      </c>
      <c r="H18896" s="704" t="s">
        <v>12631</v>
      </c>
      <c r="J18896" s="39"/>
    </row>
    <row r="18897" spans="1:10" ht="15" x14ac:dyDescent="0.2">
      <c r="A18897" s="733">
        <v>45366</v>
      </c>
      <c r="B18897" s="62" t="s">
        <v>12504</v>
      </c>
      <c r="C18897" s="62" t="s">
        <v>10981</v>
      </c>
      <c r="D18897" s="182" t="s">
        <v>4965</v>
      </c>
      <c r="E18897" s="125">
        <v>193890</v>
      </c>
      <c r="F18897" s="125"/>
      <c r="G18897" s="125">
        <f t="shared" si="301"/>
        <v>-193890</v>
      </c>
      <c r="H18897" s="704" t="s">
        <v>12631</v>
      </c>
      <c r="J18897" s="39"/>
    </row>
    <row r="18898" spans="1:10" ht="15" x14ac:dyDescent="0.2">
      <c r="A18898" s="733">
        <v>45366</v>
      </c>
      <c r="B18898" s="62" t="s">
        <v>12504</v>
      </c>
      <c r="C18898" s="62" t="s">
        <v>10981</v>
      </c>
      <c r="D18898" s="182" t="s">
        <v>4965</v>
      </c>
      <c r="E18898" s="125">
        <v>116460</v>
      </c>
      <c r="F18898" s="125"/>
      <c r="G18898" s="125">
        <f t="shared" si="301"/>
        <v>-116460</v>
      </c>
      <c r="H18898" s="704" t="s">
        <v>12631</v>
      </c>
      <c r="J18898" s="39"/>
    </row>
    <row r="18899" spans="1:10" ht="15" x14ac:dyDescent="0.2">
      <c r="A18899" s="733">
        <v>45366</v>
      </c>
      <c r="B18899" s="62" t="s">
        <v>12504</v>
      </c>
      <c r="C18899" s="62" t="s">
        <v>10981</v>
      </c>
      <c r="D18899" s="182" t="s">
        <v>4965</v>
      </c>
      <c r="E18899" s="125">
        <v>11790</v>
      </c>
      <c r="F18899" s="125"/>
      <c r="G18899" s="125">
        <f t="shared" si="301"/>
        <v>-11790</v>
      </c>
      <c r="H18899" s="704" t="s">
        <v>12631</v>
      </c>
      <c r="J18899" s="39"/>
    </row>
    <row r="18900" spans="1:10" ht="15" x14ac:dyDescent="0.2">
      <c r="A18900" s="733">
        <v>45366</v>
      </c>
      <c r="B18900" s="62" t="s">
        <v>12504</v>
      </c>
      <c r="C18900" s="62" t="s">
        <v>10981</v>
      </c>
      <c r="D18900" s="182" t="s">
        <v>4965</v>
      </c>
      <c r="E18900" s="125">
        <v>2300</v>
      </c>
      <c r="F18900" s="125"/>
      <c r="G18900" s="125">
        <f t="shared" si="301"/>
        <v>-2300</v>
      </c>
      <c r="H18900" s="704" t="s">
        <v>12631</v>
      </c>
      <c r="J18900" s="39"/>
    </row>
    <row r="18901" spans="1:10" ht="15" x14ac:dyDescent="0.2">
      <c r="A18901" s="733">
        <v>45366</v>
      </c>
      <c r="B18901" s="62" t="s">
        <v>11874</v>
      </c>
      <c r="C18901" s="62" t="s">
        <v>10981</v>
      </c>
      <c r="D18901" s="182" t="s">
        <v>12721</v>
      </c>
      <c r="E18901" s="125">
        <v>15600</v>
      </c>
      <c r="F18901" s="125"/>
      <c r="G18901" s="125">
        <f t="shared" si="301"/>
        <v>-15600</v>
      </c>
      <c r="H18901" s="704" t="s">
        <v>12631</v>
      </c>
      <c r="J18901" s="39"/>
    </row>
    <row r="18902" spans="1:10" ht="15" x14ac:dyDescent="0.2">
      <c r="A18902" s="733">
        <v>45366</v>
      </c>
      <c r="B18902" s="62" t="s">
        <v>10898</v>
      </c>
      <c r="C18902" s="62" t="s">
        <v>10981</v>
      </c>
      <c r="D18902" s="182" t="s">
        <v>12722</v>
      </c>
      <c r="E18902" s="125">
        <v>1000</v>
      </c>
      <c r="F18902" s="125"/>
      <c r="G18902" s="125">
        <f t="shared" si="301"/>
        <v>-1000</v>
      </c>
      <c r="H18902" s="704" t="s">
        <v>12631</v>
      </c>
      <c r="J18902" s="39"/>
    </row>
    <row r="18903" spans="1:10" ht="15" x14ac:dyDescent="0.2">
      <c r="A18903" s="733">
        <v>45366</v>
      </c>
      <c r="B18903" s="62" t="s">
        <v>11874</v>
      </c>
      <c r="C18903" s="62" t="s">
        <v>10981</v>
      </c>
      <c r="D18903" s="182" t="s">
        <v>12723</v>
      </c>
      <c r="E18903" s="125">
        <v>7500</v>
      </c>
      <c r="F18903" s="125"/>
      <c r="G18903" s="125">
        <f t="shared" si="301"/>
        <v>-7500</v>
      </c>
      <c r="H18903" s="704" t="s">
        <v>12631</v>
      </c>
      <c r="J18903" s="39"/>
    </row>
    <row r="18904" spans="1:10" ht="15" x14ac:dyDescent="0.2">
      <c r="A18904" s="733">
        <v>45366</v>
      </c>
      <c r="B18904" s="62" t="s">
        <v>11874</v>
      </c>
      <c r="C18904" s="62" t="s">
        <v>10981</v>
      </c>
      <c r="D18904" s="182" t="s">
        <v>12724</v>
      </c>
      <c r="E18904" s="125">
        <v>540</v>
      </c>
      <c r="F18904" s="125"/>
      <c r="G18904" s="125">
        <f t="shared" si="301"/>
        <v>-540</v>
      </c>
      <c r="H18904" s="704" t="s">
        <v>12631</v>
      </c>
      <c r="J18904" s="39"/>
    </row>
    <row r="18905" spans="1:10" ht="24" x14ac:dyDescent="0.2">
      <c r="A18905" s="733">
        <v>45366</v>
      </c>
      <c r="B18905" s="62" t="s">
        <v>11077</v>
      </c>
      <c r="C18905" s="62" t="s">
        <v>10481</v>
      </c>
      <c r="D18905" s="182" t="s">
        <v>12726</v>
      </c>
      <c r="E18905" s="125">
        <v>500000</v>
      </c>
      <c r="F18905" s="125"/>
      <c r="G18905" s="125">
        <f t="shared" si="301"/>
        <v>-500000</v>
      </c>
      <c r="H18905" s="704" t="s">
        <v>12631</v>
      </c>
      <c r="J18905" s="39"/>
    </row>
    <row r="18906" spans="1:10" ht="15" x14ac:dyDescent="0.2">
      <c r="A18906" s="733">
        <v>45366</v>
      </c>
      <c r="B18906" s="62" t="s">
        <v>11874</v>
      </c>
      <c r="C18906" s="62" t="s">
        <v>12728</v>
      </c>
      <c r="D18906" s="182" t="s">
        <v>12199</v>
      </c>
      <c r="E18906" s="125">
        <v>250000</v>
      </c>
      <c r="F18906" s="125"/>
      <c r="G18906" s="125">
        <f t="shared" si="301"/>
        <v>-250000</v>
      </c>
      <c r="H18906" s="704" t="s">
        <v>12631</v>
      </c>
      <c r="J18906" s="39"/>
    </row>
    <row r="18907" spans="1:10" ht="15" customHeight="1" x14ac:dyDescent="0.2">
      <c r="A18907" s="733">
        <v>45366</v>
      </c>
      <c r="B18907" s="62" t="s">
        <v>9353</v>
      </c>
      <c r="C18907" s="62" t="s">
        <v>391</v>
      </c>
      <c r="D18907" s="182" t="s">
        <v>12442</v>
      </c>
      <c r="E18907" s="125">
        <v>1500</v>
      </c>
      <c r="F18907" s="125"/>
      <c r="G18907" s="125">
        <f t="shared" si="301"/>
        <v>-1500</v>
      </c>
      <c r="H18907" s="704" t="s">
        <v>12631</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12631</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12631</v>
      </c>
      <c r="J18909" s="39"/>
    </row>
    <row r="18910" spans="1:10" ht="15" customHeight="1" x14ac:dyDescent="0.2">
      <c r="A18910" s="733">
        <v>45367</v>
      </c>
      <c r="B18910" s="62" t="s">
        <v>11717</v>
      </c>
      <c r="C18910" s="62" t="s">
        <v>7836</v>
      </c>
      <c r="D18910" s="182" t="s">
        <v>12729</v>
      </c>
      <c r="E18910" s="125">
        <v>12400</v>
      </c>
      <c r="F18910" s="125"/>
      <c r="G18910" s="125">
        <f t="shared" si="301"/>
        <v>-12400</v>
      </c>
      <c r="H18910" s="704" t="s">
        <v>12631</v>
      </c>
      <c r="J18910" s="39"/>
    </row>
    <row r="18911" spans="1:10" ht="15" x14ac:dyDescent="0.2">
      <c r="A18911" s="733">
        <v>45367</v>
      </c>
      <c r="B18911" s="62" t="s">
        <v>10898</v>
      </c>
      <c r="C18911" s="62" t="s">
        <v>10981</v>
      </c>
      <c r="D18911" s="182" t="s">
        <v>12730</v>
      </c>
      <c r="E18911" s="125">
        <v>950</v>
      </c>
      <c r="F18911" s="125"/>
      <c r="G18911" s="125">
        <f t="shared" si="301"/>
        <v>-950</v>
      </c>
      <c r="H18911" s="704" t="s">
        <v>12631</v>
      </c>
      <c r="J18911" s="39"/>
    </row>
    <row r="18912" spans="1:10" ht="15" x14ac:dyDescent="0.2">
      <c r="A18912" s="733">
        <v>45367</v>
      </c>
      <c r="B18912" s="62" t="s">
        <v>10229</v>
      </c>
      <c r="C18912" s="62" t="s">
        <v>2189</v>
      </c>
      <c r="D18912" s="182" t="s">
        <v>12731</v>
      </c>
      <c r="E18912" s="125">
        <v>9500</v>
      </c>
      <c r="F18912" s="125"/>
      <c r="G18912" s="125">
        <f t="shared" si="301"/>
        <v>-9500</v>
      </c>
      <c r="H18912" s="704" t="s">
        <v>12631</v>
      </c>
      <c r="J18912" s="39"/>
    </row>
    <row r="18913" spans="1:10" ht="15" x14ac:dyDescent="0.2">
      <c r="A18913" s="733">
        <v>45367</v>
      </c>
      <c r="B18913" s="62" t="s">
        <v>10898</v>
      </c>
      <c r="C18913" s="62" t="s">
        <v>5740</v>
      </c>
      <c r="D18913" s="182" t="s">
        <v>369</v>
      </c>
      <c r="E18913" s="125">
        <v>500</v>
      </c>
      <c r="F18913" s="125"/>
      <c r="G18913" s="125">
        <f t="shared" si="301"/>
        <v>-500</v>
      </c>
      <c r="H18913" s="704" t="s">
        <v>12631</v>
      </c>
      <c r="J18913" s="39"/>
    </row>
    <row r="18914" spans="1:10" ht="15" x14ac:dyDescent="0.2">
      <c r="A18914" s="733">
        <v>45367</v>
      </c>
      <c r="B18914" s="62" t="s">
        <v>11874</v>
      </c>
      <c r="C18914" s="75" t="s">
        <v>8230</v>
      </c>
      <c r="D18914" s="182" t="s">
        <v>12434</v>
      </c>
      <c r="E18914" s="125">
        <v>58470</v>
      </c>
      <c r="F18914" s="125"/>
      <c r="G18914" s="125">
        <f t="shared" si="301"/>
        <v>-58470</v>
      </c>
      <c r="H18914" s="704" t="s">
        <v>12631</v>
      </c>
      <c r="J18914" s="39"/>
    </row>
    <row r="18915" spans="1:10" ht="15" x14ac:dyDescent="0.2">
      <c r="A18915" s="733">
        <v>45367</v>
      </c>
      <c r="B18915" s="62" t="s">
        <v>11123</v>
      </c>
      <c r="C18915" s="62" t="s">
        <v>391</v>
      </c>
      <c r="D18915" s="182" t="s">
        <v>5383</v>
      </c>
      <c r="E18915" s="125">
        <v>5000</v>
      </c>
      <c r="F18915" s="125"/>
      <c r="G18915" s="125">
        <f t="shared" si="301"/>
        <v>-5000</v>
      </c>
      <c r="H18915" s="704" t="s">
        <v>12631</v>
      </c>
      <c r="J18915" s="39"/>
    </row>
    <row r="18916" spans="1:10" ht="15" x14ac:dyDescent="0.2">
      <c r="A18916" s="733">
        <v>45367</v>
      </c>
      <c r="B18916" s="62" t="s">
        <v>12606</v>
      </c>
      <c r="C18916" s="62" t="s">
        <v>391</v>
      </c>
      <c r="D18916" s="182" t="s">
        <v>5383</v>
      </c>
      <c r="E18916" s="125">
        <v>6340</v>
      </c>
      <c r="F18916" s="125"/>
      <c r="G18916" s="125">
        <f t="shared" si="301"/>
        <v>-6340</v>
      </c>
      <c r="H18916" s="704" t="s">
        <v>12631</v>
      </c>
      <c r="J18916" s="39"/>
    </row>
    <row r="18917" spans="1:10" ht="15" x14ac:dyDescent="0.2">
      <c r="A18917" s="733">
        <v>45367</v>
      </c>
      <c r="B18917" s="62" t="s">
        <v>10148</v>
      </c>
      <c r="C18917" s="62" t="s">
        <v>391</v>
      </c>
      <c r="D18917" s="182" t="s">
        <v>5383</v>
      </c>
      <c r="E18917" s="125">
        <v>2100</v>
      </c>
      <c r="F18917" s="125"/>
      <c r="G18917" s="125">
        <f t="shared" si="301"/>
        <v>-2100</v>
      </c>
      <c r="H18917" s="704" t="s">
        <v>12631</v>
      </c>
      <c r="J18917" s="39"/>
    </row>
    <row r="18918" spans="1:10" ht="15" x14ac:dyDescent="0.2">
      <c r="A18918" s="733">
        <v>45367</v>
      </c>
      <c r="B18918" s="62" t="s">
        <v>37</v>
      </c>
      <c r="C18918" s="62" t="s">
        <v>391</v>
      </c>
      <c r="D18918" s="182" t="s">
        <v>5383</v>
      </c>
      <c r="E18918" s="125">
        <v>3000</v>
      </c>
      <c r="F18918" s="125"/>
      <c r="G18918" s="125">
        <f t="shared" si="301"/>
        <v>-3000</v>
      </c>
      <c r="H18918" s="704" t="s">
        <v>12631</v>
      </c>
      <c r="J18918" s="39"/>
    </row>
    <row r="18919" spans="1:10" ht="15" x14ac:dyDescent="0.2">
      <c r="A18919" s="733">
        <v>45367</v>
      </c>
      <c r="B18919" s="62" t="s">
        <v>25</v>
      </c>
      <c r="C18919" s="62" t="s">
        <v>391</v>
      </c>
      <c r="D18919" s="182" t="s">
        <v>12741</v>
      </c>
      <c r="E18919" s="125">
        <v>10900</v>
      </c>
      <c r="F18919" s="125"/>
      <c r="G18919" s="125">
        <f t="shared" si="301"/>
        <v>-10900</v>
      </c>
      <c r="H18919" s="704" t="s">
        <v>12631</v>
      </c>
      <c r="J18919" s="39"/>
    </row>
    <row r="18920" spans="1:10" ht="15" x14ac:dyDescent="0.2">
      <c r="A18920" s="733">
        <v>45367</v>
      </c>
      <c r="B18920" s="62" t="s">
        <v>11874</v>
      </c>
      <c r="C18920" s="62" t="s">
        <v>7465</v>
      </c>
      <c r="D18920" s="182" t="s">
        <v>12732</v>
      </c>
      <c r="E18920" s="125">
        <v>2000000</v>
      </c>
      <c r="F18920" s="125"/>
      <c r="G18920" s="125">
        <f t="shared" si="301"/>
        <v>-2000000</v>
      </c>
      <c r="H18920" s="704" t="s">
        <v>12631</v>
      </c>
      <c r="J18920" s="39"/>
    </row>
    <row r="18921" spans="1:10" ht="15" customHeight="1" x14ac:dyDescent="0.2">
      <c r="A18921" s="733">
        <v>45369</v>
      </c>
      <c r="B18921" s="62" t="s">
        <v>37</v>
      </c>
      <c r="C18921" s="62" t="s">
        <v>3002</v>
      </c>
      <c r="D18921" s="182" t="s">
        <v>12734</v>
      </c>
      <c r="E18921" s="125">
        <v>1557</v>
      </c>
      <c r="F18921" s="125"/>
      <c r="G18921" s="125">
        <f t="shared" si="301"/>
        <v>-1557</v>
      </c>
      <c r="H18921" s="704" t="s">
        <v>12631</v>
      </c>
      <c r="J18921" s="39"/>
    </row>
    <row r="18922" spans="1:10" ht="15" x14ac:dyDescent="0.2">
      <c r="A18922" s="733">
        <v>45369</v>
      </c>
      <c r="B18922" s="62" t="s">
        <v>11596</v>
      </c>
      <c r="C18922" s="62" t="s">
        <v>8391</v>
      </c>
      <c r="D18922" s="182" t="s">
        <v>13022</v>
      </c>
      <c r="E18922" s="125">
        <v>100000</v>
      </c>
      <c r="F18922" s="125"/>
      <c r="G18922" s="125">
        <f t="shared" si="301"/>
        <v>-100000</v>
      </c>
      <c r="H18922" s="704" t="s">
        <v>12631</v>
      </c>
      <c r="J18922" s="39"/>
    </row>
    <row r="18923" spans="1:10" ht="15" customHeight="1" x14ac:dyDescent="0.2">
      <c r="A18923" s="733">
        <v>45369</v>
      </c>
      <c r="B18923" s="62" t="s">
        <v>12339</v>
      </c>
      <c r="C18923" s="62" t="s">
        <v>8391</v>
      </c>
      <c r="D18923" s="182" t="s">
        <v>13022</v>
      </c>
      <c r="E18923" s="125">
        <v>900000</v>
      </c>
      <c r="F18923" s="125"/>
      <c r="G18923" s="125">
        <f t="shared" si="301"/>
        <v>-900000</v>
      </c>
      <c r="H18923" s="704" t="s">
        <v>12631</v>
      </c>
      <c r="J18923" s="39"/>
    </row>
    <row r="18924" spans="1:10" ht="24" x14ac:dyDescent="0.2">
      <c r="A18924" s="733">
        <v>45369</v>
      </c>
      <c r="B18924" s="62" t="s">
        <v>11077</v>
      </c>
      <c r="C18924" s="62" t="s">
        <v>10481</v>
      </c>
      <c r="D18924" s="182" t="s">
        <v>12736</v>
      </c>
      <c r="E18924" s="125">
        <v>791000</v>
      </c>
      <c r="F18924" s="125"/>
      <c r="G18924" s="125">
        <f t="shared" si="301"/>
        <v>-791000</v>
      </c>
      <c r="H18924" s="704" t="s">
        <v>12631</v>
      </c>
      <c r="J18924" s="39"/>
    </row>
    <row r="18925" spans="1:10" ht="15" x14ac:dyDescent="0.2">
      <c r="A18925" s="733">
        <v>45369</v>
      </c>
      <c r="B18925" s="62" t="s">
        <v>11077</v>
      </c>
      <c r="C18925" s="62" t="s">
        <v>10981</v>
      </c>
      <c r="D18925" s="182" t="s">
        <v>12737</v>
      </c>
      <c r="E18925" s="125">
        <v>38000</v>
      </c>
      <c r="F18925" s="125"/>
      <c r="G18925" s="125">
        <f t="shared" si="301"/>
        <v>-38000</v>
      </c>
      <c r="H18925" s="704" t="s">
        <v>12631</v>
      </c>
      <c r="J18925" s="39"/>
    </row>
    <row r="18926" spans="1:10" ht="15" x14ac:dyDescent="0.2">
      <c r="A18926" s="733">
        <v>45370</v>
      </c>
      <c r="B18926" s="62" t="s">
        <v>12339</v>
      </c>
      <c r="C18926" s="565" t="s">
        <v>12081</v>
      </c>
      <c r="D18926" s="873" t="s">
        <v>12738</v>
      </c>
      <c r="E18926" s="566">
        <f>300000-81000</f>
        <v>219000</v>
      </c>
      <c r="F18926" s="125"/>
      <c r="G18926" s="125">
        <f t="shared" si="301"/>
        <v>-219000</v>
      </c>
      <c r="H18926" s="704" t="s">
        <v>12631</v>
      </c>
      <c r="J18926" s="39"/>
    </row>
    <row r="18927" spans="1:10" ht="15" x14ac:dyDescent="0.2">
      <c r="A18927" s="733">
        <v>45370</v>
      </c>
      <c r="B18927" s="62" t="s">
        <v>12483</v>
      </c>
      <c r="C18927" s="565" t="s">
        <v>12081</v>
      </c>
      <c r="D18927" s="873" t="s">
        <v>12738</v>
      </c>
      <c r="E18927" s="566">
        <v>81000</v>
      </c>
      <c r="F18927" s="125"/>
      <c r="G18927" s="125">
        <f t="shared" si="301"/>
        <v>-81000</v>
      </c>
      <c r="H18927" s="704" t="s">
        <v>12631</v>
      </c>
      <c r="J18927" s="39"/>
    </row>
    <row r="18928" spans="1:10" ht="15" x14ac:dyDescent="0.2">
      <c r="A18928" s="733">
        <v>45370</v>
      </c>
      <c r="B18928" s="62" t="s">
        <v>11874</v>
      </c>
      <c r="C18928" s="62" t="s">
        <v>8387</v>
      </c>
      <c r="D18928" s="182" t="s">
        <v>12739</v>
      </c>
      <c r="E18928" s="125">
        <v>30000</v>
      </c>
      <c r="F18928" s="125"/>
      <c r="G18928" s="125">
        <f t="shared" si="301"/>
        <v>-30000</v>
      </c>
      <c r="H18928" s="704" t="s">
        <v>12631</v>
      </c>
      <c r="J18928" s="39"/>
    </row>
    <row r="18929" spans="1:10" ht="24" x14ac:dyDescent="0.2">
      <c r="A18929" s="733">
        <v>45370</v>
      </c>
      <c r="B18929" s="62" t="s">
        <v>8556</v>
      </c>
      <c r="C18929" s="62" t="s">
        <v>10981</v>
      </c>
      <c r="D18929" s="182" t="s">
        <v>12740</v>
      </c>
      <c r="E18929" s="125">
        <v>43500</v>
      </c>
      <c r="F18929" s="125"/>
      <c r="G18929" s="125">
        <f t="shared" si="301"/>
        <v>-43500</v>
      </c>
      <c r="H18929" s="704" t="s">
        <v>12631</v>
      </c>
      <c r="J18929" s="39"/>
    </row>
    <row r="18930" spans="1:10" ht="15" customHeight="1" x14ac:dyDescent="0.2">
      <c r="A18930" s="733">
        <v>45370</v>
      </c>
      <c r="B18930" s="62" t="s">
        <v>8556</v>
      </c>
      <c r="C18930" s="62" t="s">
        <v>12748</v>
      </c>
      <c r="D18930" s="182" t="s">
        <v>12749</v>
      </c>
      <c r="E18930" s="125">
        <v>5000</v>
      </c>
      <c r="F18930" s="125"/>
      <c r="G18930" s="125">
        <f t="shared" si="301"/>
        <v>-5000</v>
      </c>
      <c r="H18930" s="704" t="s">
        <v>12631</v>
      </c>
      <c r="J18930" s="39"/>
    </row>
    <row r="18931" spans="1:10" ht="15" x14ac:dyDescent="0.2">
      <c r="A18931" s="733">
        <v>45370</v>
      </c>
      <c r="B18931" s="62" t="s">
        <v>8556</v>
      </c>
      <c r="C18931" s="62" t="s">
        <v>5740</v>
      </c>
      <c r="D18931" s="182" t="s">
        <v>369</v>
      </c>
      <c r="E18931" s="125">
        <v>200</v>
      </c>
      <c r="F18931" s="125"/>
      <c r="G18931" s="125">
        <f t="shared" si="301"/>
        <v>-200</v>
      </c>
      <c r="H18931" s="704" t="s">
        <v>12631</v>
      </c>
      <c r="J18931" s="39"/>
    </row>
    <row r="18932" spans="1:10" ht="15" x14ac:dyDescent="0.2">
      <c r="A18932" s="733">
        <v>45371</v>
      </c>
      <c r="B18932" s="62" t="s">
        <v>11717</v>
      </c>
      <c r="C18932" s="62" t="s">
        <v>10981</v>
      </c>
      <c r="D18932" s="182" t="s">
        <v>12750</v>
      </c>
      <c r="E18932" s="125">
        <v>11435</v>
      </c>
      <c r="F18932" s="125"/>
      <c r="G18932" s="125">
        <f t="shared" si="301"/>
        <v>-11435</v>
      </c>
      <c r="H18932" s="704" t="s">
        <v>12631</v>
      </c>
      <c r="J18932" s="39"/>
    </row>
    <row r="18933" spans="1:10" ht="15" x14ac:dyDescent="0.2">
      <c r="A18933" s="733">
        <v>45371</v>
      </c>
      <c r="B18933" s="62" t="s">
        <v>8556</v>
      </c>
      <c r="C18933" s="62" t="s">
        <v>3103</v>
      </c>
      <c r="D18933" s="182" t="s">
        <v>6925</v>
      </c>
      <c r="E18933" s="125">
        <v>20000</v>
      </c>
      <c r="F18933" s="125"/>
      <c r="G18933" s="125">
        <f t="shared" si="301"/>
        <v>-20000</v>
      </c>
      <c r="H18933" s="704" t="s">
        <v>12631</v>
      </c>
      <c r="J18933" s="39"/>
    </row>
    <row r="18934" spans="1:10" ht="15" x14ac:dyDescent="0.2">
      <c r="A18934" s="733">
        <v>45371</v>
      </c>
      <c r="B18934" s="62" t="s">
        <v>11874</v>
      </c>
      <c r="C18934" s="62" t="s">
        <v>285</v>
      </c>
      <c r="D18934" s="182" t="s">
        <v>8660</v>
      </c>
      <c r="E18934" s="125">
        <v>1000</v>
      </c>
      <c r="F18934" s="125"/>
      <c r="G18934" s="125">
        <f t="shared" si="301"/>
        <v>-1000</v>
      </c>
      <c r="H18934" s="704" t="s">
        <v>12631</v>
      </c>
      <c r="J18934" s="39"/>
    </row>
    <row r="18935" spans="1:10" ht="15" x14ac:dyDescent="0.2">
      <c r="A18935" s="733">
        <v>45371</v>
      </c>
      <c r="B18935" s="62" t="s">
        <v>11717</v>
      </c>
      <c r="C18935" s="62" t="s">
        <v>5740</v>
      </c>
      <c r="D18935" s="182" t="s">
        <v>369</v>
      </c>
      <c r="E18935" s="125">
        <v>1400</v>
      </c>
      <c r="F18935" s="125"/>
      <c r="G18935" s="125">
        <f t="shared" si="301"/>
        <v>-1400</v>
      </c>
      <c r="H18935" s="704" t="s">
        <v>12631</v>
      </c>
      <c r="J18935" s="39"/>
    </row>
    <row r="18936" spans="1:10" ht="15" x14ac:dyDescent="0.2">
      <c r="A18936" s="733">
        <v>45371</v>
      </c>
      <c r="B18936" s="62" t="s">
        <v>11077</v>
      </c>
      <c r="C18936" s="62" t="s">
        <v>5740</v>
      </c>
      <c r="D18936" s="182" t="s">
        <v>369</v>
      </c>
      <c r="E18936" s="125">
        <v>700</v>
      </c>
      <c r="F18936" s="125"/>
      <c r="G18936" s="125">
        <f t="shared" si="301"/>
        <v>-700</v>
      </c>
      <c r="H18936" s="704" t="s">
        <v>12631</v>
      </c>
      <c r="J18936" s="39"/>
    </row>
    <row r="18937" spans="1:10" ht="15" x14ac:dyDescent="0.2">
      <c r="A18937" s="733">
        <v>45371</v>
      </c>
      <c r="B18937" s="62" t="s">
        <v>9353</v>
      </c>
      <c r="C18937" s="62" t="s">
        <v>10981</v>
      </c>
      <c r="D18937" s="182" t="s">
        <v>12751</v>
      </c>
      <c r="E18937" s="125">
        <v>1000</v>
      </c>
      <c r="F18937" s="125"/>
      <c r="G18937" s="125">
        <f t="shared" si="301"/>
        <v>-1000</v>
      </c>
      <c r="H18937" s="704" t="s">
        <v>12631</v>
      </c>
      <c r="J18937" s="39"/>
    </row>
    <row r="18938" spans="1:10" ht="15" x14ac:dyDescent="0.2">
      <c r="A18938" s="733">
        <v>45371</v>
      </c>
      <c r="B18938" s="62" t="s">
        <v>9353</v>
      </c>
      <c r="C18938" s="62" t="s">
        <v>5740</v>
      </c>
      <c r="D18938" s="182" t="s">
        <v>369</v>
      </c>
      <c r="E18938" s="125">
        <v>700</v>
      </c>
      <c r="F18938" s="125"/>
      <c r="G18938" s="125">
        <f t="shared" si="301"/>
        <v>-700</v>
      </c>
      <c r="H18938" s="704" t="s">
        <v>12631</v>
      </c>
      <c r="J18938" s="39"/>
    </row>
    <row r="18939" spans="1:10" ht="15" x14ac:dyDescent="0.2">
      <c r="A18939" s="733">
        <v>45371</v>
      </c>
      <c r="B18939" s="62" t="s">
        <v>11874</v>
      </c>
      <c r="C18939" s="62" t="s">
        <v>10341</v>
      </c>
      <c r="D18939" s="182" t="s">
        <v>12752</v>
      </c>
      <c r="E18939" s="125">
        <v>540</v>
      </c>
      <c r="F18939" s="125"/>
      <c r="G18939" s="125">
        <f t="shared" si="301"/>
        <v>-540</v>
      </c>
      <c r="H18939" s="704" t="s">
        <v>12631</v>
      </c>
      <c r="J18939" s="39"/>
    </row>
    <row r="18940" spans="1:10" ht="15" x14ac:dyDescent="0.2">
      <c r="A18940" s="733">
        <v>45371</v>
      </c>
      <c r="B18940" s="62" t="s">
        <v>11077</v>
      </c>
      <c r="C18940" s="62" t="s">
        <v>5740</v>
      </c>
      <c r="D18940" s="182" t="s">
        <v>369</v>
      </c>
      <c r="E18940" s="125">
        <v>400</v>
      </c>
      <c r="F18940" s="125"/>
      <c r="G18940" s="125">
        <f t="shared" si="301"/>
        <v>-400</v>
      </c>
      <c r="H18940" s="704" t="s">
        <v>12631</v>
      </c>
      <c r="J18940" s="39"/>
    </row>
    <row r="18941" spans="1:10" ht="15" x14ac:dyDescent="0.2">
      <c r="A18941" s="733">
        <v>45371</v>
      </c>
      <c r="B18941" s="62" t="s">
        <v>10229</v>
      </c>
      <c r="C18941" s="62" t="s">
        <v>11727</v>
      </c>
      <c r="D18941" s="182" t="s">
        <v>12753</v>
      </c>
      <c r="E18941" s="125">
        <v>288000</v>
      </c>
      <c r="F18941" s="125"/>
      <c r="G18941" s="125">
        <f t="shared" si="301"/>
        <v>-288000</v>
      </c>
      <c r="H18941" s="704" t="s">
        <v>12631</v>
      </c>
      <c r="J18941" s="39"/>
    </row>
    <row r="18942" spans="1:10" ht="15" x14ac:dyDescent="0.2">
      <c r="A18942" s="733">
        <v>45371</v>
      </c>
      <c r="B18942" s="62" t="s">
        <v>11077</v>
      </c>
      <c r="C18942" s="62" t="s">
        <v>12445</v>
      </c>
      <c r="D18942" s="182" t="s">
        <v>12443</v>
      </c>
      <c r="E18942" s="125">
        <v>50000</v>
      </c>
      <c r="F18942" s="125"/>
      <c r="G18942" s="125">
        <f t="shared" si="301"/>
        <v>-50000</v>
      </c>
      <c r="H18942" s="704" t="s">
        <v>12631</v>
      </c>
      <c r="J18942" s="39"/>
    </row>
    <row r="18943" spans="1:10" ht="28.5" customHeight="1" x14ac:dyDescent="0.2">
      <c r="A18943" s="733">
        <v>45371</v>
      </c>
      <c r="B18943" s="62" t="s">
        <v>10898</v>
      </c>
      <c r="C18943" s="669" t="s">
        <v>12755</v>
      </c>
      <c r="D18943" s="905" t="s">
        <v>12756</v>
      </c>
      <c r="E18943" s="671">
        <v>75000</v>
      </c>
      <c r="F18943" s="125"/>
      <c r="G18943" s="125">
        <f t="shared" ref="G18943:G19006" si="302">F18943-E18943</f>
        <v>-75000</v>
      </c>
      <c r="H18943" s="704" t="s">
        <v>12631</v>
      </c>
      <c r="J18943" s="39"/>
    </row>
    <row r="18944" spans="1:10" ht="33.75" customHeight="1" x14ac:dyDescent="0.2">
      <c r="A18944" s="733">
        <v>45371</v>
      </c>
      <c r="B18944" s="62" t="s">
        <v>12754</v>
      </c>
      <c r="C18944" s="669" t="s">
        <v>12755</v>
      </c>
      <c r="D18944" s="905" t="s">
        <v>12756</v>
      </c>
      <c r="E18944" s="671">
        <v>75000</v>
      </c>
      <c r="F18944" s="125"/>
      <c r="G18944" s="125">
        <f t="shared" si="302"/>
        <v>-75000</v>
      </c>
      <c r="H18944" s="704" t="s">
        <v>12631</v>
      </c>
      <c r="J18944" s="39"/>
    </row>
    <row r="18945" spans="1:10" ht="15" x14ac:dyDescent="0.2">
      <c r="A18945" s="733">
        <v>45371</v>
      </c>
      <c r="B18945" s="62" t="s">
        <v>12504</v>
      </c>
      <c r="C18945" s="62" t="s">
        <v>6422</v>
      </c>
      <c r="D18945" s="182" t="s">
        <v>12277</v>
      </c>
      <c r="E18945" s="125">
        <v>60000</v>
      </c>
      <c r="F18945" s="125"/>
      <c r="G18945" s="125">
        <f t="shared" si="302"/>
        <v>-60000</v>
      </c>
      <c r="H18945" s="704" t="s">
        <v>12631</v>
      </c>
      <c r="J18945" s="39"/>
    </row>
    <row r="18946" spans="1:10" ht="15" x14ac:dyDescent="0.2">
      <c r="A18946" s="733">
        <v>45371</v>
      </c>
      <c r="B18946" s="62" t="s">
        <v>103</v>
      </c>
      <c r="C18946" s="62" t="s">
        <v>793</v>
      </c>
      <c r="D18946" s="182" t="s">
        <v>12761</v>
      </c>
      <c r="E18946" s="125">
        <v>6000</v>
      </c>
      <c r="F18946" s="125"/>
      <c r="G18946" s="125">
        <f t="shared" si="302"/>
        <v>-6000</v>
      </c>
      <c r="H18946" s="704" t="s">
        <v>12631</v>
      </c>
      <c r="J18946" s="39"/>
    </row>
    <row r="18947" spans="1:10" ht="15" x14ac:dyDescent="0.2">
      <c r="A18947" s="733">
        <v>45371</v>
      </c>
      <c r="B18947" s="62" t="s">
        <v>11077</v>
      </c>
      <c r="C18947" s="62" t="s">
        <v>5740</v>
      </c>
      <c r="D18947" s="182" t="s">
        <v>369</v>
      </c>
      <c r="E18947" s="125">
        <v>600</v>
      </c>
      <c r="F18947" s="125"/>
      <c r="G18947" s="125">
        <f t="shared" si="302"/>
        <v>-600</v>
      </c>
      <c r="H18947" s="704" t="s">
        <v>12631</v>
      </c>
      <c r="J18947" s="39"/>
    </row>
    <row r="18948" spans="1:10" ht="15" x14ac:dyDescent="0.2">
      <c r="A18948" s="733">
        <v>45371</v>
      </c>
      <c r="B18948" s="62" t="s">
        <v>103</v>
      </c>
      <c r="C18948" s="62" t="s">
        <v>103</v>
      </c>
      <c r="D18948" s="182" t="s">
        <v>12762</v>
      </c>
      <c r="E18948" s="125">
        <v>1000</v>
      </c>
      <c r="F18948" s="125"/>
      <c r="G18948" s="125">
        <f t="shared" si="302"/>
        <v>-1000</v>
      </c>
      <c r="H18948" s="704" t="s">
        <v>12631</v>
      </c>
      <c r="J18948" s="39"/>
    </row>
    <row r="18949" spans="1:10" ht="15" x14ac:dyDescent="0.2">
      <c r="A18949" s="733">
        <v>45371</v>
      </c>
      <c r="B18949" s="62" t="s">
        <v>103</v>
      </c>
      <c r="C18949" s="62" t="s">
        <v>103</v>
      </c>
      <c r="D18949" s="182" t="s">
        <v>6332</v>
      </c>
      <c r="E18949" s="125">
        <v>1000</v>
      </c>
      <c r="F18949" s="125"/>
      <c r="G18949" s="125">
        <f t="shared" si="302"/>
        <v>-1000</v>
      </c>
      <c r="H18949" s="704" t="s">
        <v>12631</v>
      </c>
      <c r="J18949" s="39"/>
    </row>
    <row r="18950" spans="1:10" ht="15" x14ac:dyDescent="0.2">
      <c r="A18950" s="733">
        <v>45372</v>
      </c>
      <c r="B18950" s="62" t="s">
        <v>11874</v>
      </c>
      <c r="C18950" s="62" t="s">
        <v>10981</v>
      </c>
      <c r="D18950" s="182" t="s">
        <v>12763</v>
      </c>
      <c r="E18950" s="125">
        <v>3000</v>
      </c>
      <c r="F18950" s="125"/>
      <c r="G18950" s="125">
        <f t="shared" si="302"/>
        <v>-3000</v>
      </c>
      <c r="H18950" s="704" t="s">
        <v>12631</v>
      </c>
      <c r="J18950" s="39"/>
    </row>
    <row r="18951" spans="1:10" ht="15" x14ac:dyDescent="0.2">
      <c r="A18951" s="733">
        <v>45372</v>
      </c>
      <c r="B18951" s="62" t="s">
        <v>11874</v>
      </c>
      <c r="C18951" s="62" t="s">
        <v>8369</v>
      </c>
      <c r="D18951" s="182" t="s">
        <v>9417</v>
      </c>
      <c r="E18951" s="125">
        <v>2000</v>
      </c>
      <c r="F18951" s="125"/>
      <c r="G18951" s="125">
        <f t="shared" si="302"/>
        <v>-2000</v>
      </c>
      <c r="H18951" s="704" t="s">
        <v>12631</v>
      </c>
      <c r="J18951" s="39"/>
    </row>
    <row r="18952" spans="1:10" ht="15" x14ac:dyDescent="0.2">
      <c r="A18952" s="733">
        <v>45372</v>
      </c>
      <c r="B18952" s="62" t="s">
        <v>10229</v>
      </c>
      <c r="C18952" s="62" t="s">
        <v>10981</v>
      </c>
      <c r="D18952" s="182" t="s">
        <v>12764</v>
      </c>
      <c r="E18952" s="125">
        <v>8000</v>
      </c>
      <c r="F18952" s="125"/>
      <c r="G18952" s="125">
        <f t="shared" si="302"/>
        <v>-8000</v>
      </c>
      <c r="H18952" s="704" t="s">
        <v>12631</v>
      </c>
      <c r="J18952" s="39"/>
    </row>
    <row r="18953" spans="1:10" ht="15" x14ac:dyDescent="0.2">
      <c r="A18953" s="733">
        <v>45373</v>
      </c>
      <c r="B18953" s="62" t="s">
        <v>8556</v>
      </c>
      <c r="C18953" s="62" t="s">
        <v>11952</v>
      </c>
      <c r="D18953" s="182" t="s">
        <v>6925</v>
      </c>
      <c r="E18953" s="125">
        <v>10000</v>
      </c>
      <c r="F18953" s="125"/>
      <c r="G18953" s="125">
        <f t="shared" si="302"/>
        <v>-10000</v>
      </c>
      <c r="H18953" s="704" t="s">
        <v>12631</v>
      </c>
      <c r="J18953" s="39"/>
    </row>
    <row r="18954" spans="1:10" ht="15" x14ac:dyDescent="0.2">
      <c r="A18954" s="733">
        <v>45376</v>
      </c>
      <c r="B18954" s="62" t="s">
        <v>11874</v>
      </c>
      <c r="C18954" s="62" t="s">
        <v>391</v>
      </c>
      <c r="D18954" s="182" t="s">
        <v>12765</v>
      </c>
      <c r="E18954" s="125">
        <v>1500</v>
      </c>
      <c r="F18954" s="125"/>
      <c r="G18954" s="125">
        <f t="shared" si="302"/>
        <v>-1500</v>
      </c>
      <c r="H18954" s="704" t="s">
        <v>12631</v>
      </c>
      <c r="J18954" s="39"/>
    </row>
    <row r="18955" spans="1:10" ht="15" x14ac:dyDescent="0.2">
      <c r="A18955" s="733">
        <v>45376</v>
      </c>
      <c r="B18955" s="62" t="s">
        <v>11077</v>
      </c>
      <c r="C18955" s="62" t="s">
        <v>391</v>
      </c>
      <c r="D18955" s="182" t="s">
        <v>6700</v>
      </c>
      <c r="E18955" s="125">
        <v>5000</v>
      </c>
      <c r="F18955" s="125"/>
      <c r="G18955" s="125">
        <f t="shared" si="302"/>
        <v>-5000</v>
      </c>
      <c r="H18955" s="704" t="s">
        <v>12631</v>
      </c>
      <c r="J18955" s="39"/>
    </row>
    <row r="18956" spans="1:10" ht="15" x14ac:dyDescent="0.2">
      <c r="A18956" s="733">
        <v>45376</v>
      </c>
      <c r="B18956" s="62" t="s">
        <v>8556</v>
      </c>
      <c r="C18956" s="62" t="s">
        <v>12567</v>
      </c>
      <c r="D18956" s="182" t="s">
        <v>12766</v>
      </c>
      <c r="E18956" s="125">
        <v>15000</v>
      </c>
      <c r="F18956" s="125"/>
      <c r="G18956" s="125">
        <f t="shared" si="302"/>
        <v>-15000</v>
      </c>
      <c r="H18956" s="704" t="s">
        <v>12631</v>
      </c>
      <c r="J18956" s="39"/>
    </row>
    <row r="18957" spans="1:10" ht="15" x14ac:dyDescent="0.2">
      <c r="A18957" s="733">
        <v>45376</v>
      </c>
      <c r="B18957" s="62" t="s">
        <v>12606</v>
      </c>
      <c r="C18957" s="62" t="s">
        <v>11386</v>
      </c>
      <c r="D18957" s="182" t="s">
        <v>12766</v>
      </c>
      <c r="E18957" s="125">
        <v>200000</v>
      </c>
      <c r="F18957" s="125"/>
      <c r="G18957" s="125">
        <f t="shared" si="302"/>
        <v>-200000</v>
      </c>
      <c r="H18957" s="704" t="s">
        <v>12631</v>
      </c>
      <c r="J18957" s="39"/>
    </row>
    <row r="18958" spans="1:10" ht="15" x14ac:dyDescent="0.2">
      <c r="A18958" s="733">
        <v>45376</v>
      </c>
      <c r="B18958" s="62" t="s">
        <v>10229</v>
      </c>
      <c r="C18958" s="62" t="s">
        <v>11727</v>
      </c>
      <c r="D18958" s="182" t="s">
        <v>12785</v>
      </c>
      <c r="E18958" s="125">
        <v>369095</v>
      </c>
      <c r="F18958" s="125"/>
      <c r="G18958" s="125">
        <f t="shared" si="302"/>
        <v>-369095</v>
      </c>
      <c r="H18958" s="704" t="s">
        <v>12631</v>
      </c>
    </row>
    <row r="18959" spans="1:10" ht="24" x14ac:dyDescent="0.2">
      <c r="A18959" s="733">
        <v>45376</v>
      </c>
      <c r="B18959" s="62" t="s">
        <v>11077</v>
      </c>
      <c r="C18959" s="565" t="s">
        <v>10981</v>
      </c>
      <c r="D18959" s="873" t="s">
        <v>12767</v>
      </c>
      <c r="E18959" s="566">
        <v>63000</v>
      </c>
      <c r="F18959" s="125"/>
      <c r="G18959" s="125">
        <f t="shared" si="302"/>
        <v>-63000</v>
      </c>
      <c r="H18959" s="704" t="s">
        <v>12631</v>
      </c>
      <c r="J18959" s="39"/>
    </row>
    <row r="18960" spans="1:10" ht="24" x14ac:dyDescent="0.2">
      <c r="A18960" s="733">
        <v>45376</v>
      </c>
      <c r="B18960" s="62" t="s">
        <v>11874</v>
      </c>
      <c r="C18960" s="565" t="s">
        <v>10981</v>
      </c>
      <c r="D18960" s="873" t="s">
        <v>12767</v>
      </c>
      <c r="E18960" s="566">
        <v>68000</v>
      </c>
      <c r="F18960" s="125"/>
      <c r="G18960" s="125">
        <f t="shared" si="302"/>
        <v>-68000</v>
      </c>
      <c r="H18960" s="704" t="s">
        <v>12631</v>
      </c>
      <c r="J18960" s="39"/>
    </row>
    <row r="18961" spans="1:10" ht="24" x14ac:dyDescent="0.2">
      <c r="A18961" s="733">
        <v>45376</v>
      </c>
      <c r="B18961" s="62" t="s">
        <v>9983</v>
      </c>
      <c r="C18961" s="565" t="s">
        <v>10981</v>
      </c>
      <c r="D18961" s="873" t="s">
        <v>12767</v>
      </c>
      <c r="E18961" s="566">
        <v>20240</v>
      </c>
      <c r="F18961" s="125"/>
      <c r="G18961" s="125">
        <f t="shared" si="302"/>
        <v>-20240</v>
      </c>
      <c r="H18961" s="704" t="s">
        <v>12631</v>
      </c>
      <c r="J18961" s="39"/>
    </row>
    <row r="18962" spans="1:10" ht="15" x14ac:dyDescent="0.2">
      <c r="A18962" s="733">
        <v>45376</v>
      </c>
      <c r="B18962" s="62" t="s">
        <v>11874</v>
      </c>
      <c r="C18962" s="62" t="s">
        <v>10981</v>
      </c>
      <c r="D18962" s="182" t="s">
        <v>12768</v>
      </c>
      <c r="E18962" s="125">
        <v>46370</v>
      </c>
      <c r="F18962" s="125"/>
      <c r="G18962" s="125">
        <f t="shared" si="302"/>
        <v>-46370</v>
      </c>
      <c r="H18962" s="704" t="s">
        <v>12631</v>
      </c>
      <c r="J18962" s="39"/>
    </row>
    <row r="18963" spans="1:10" ht="15" x14ac:dyDescent="0.2">
      <c r="A18963" s="733">
        <v>45376</v>
      </c>
      <c r="B18963" s="62" t="s">
        <v>8873</v>
      </c>
      <c r="C18963" s="565" t="s">
        <v>10981</v>
      </c>
      <c r="D18963" s="873" t="s">
        <v>12769</v>
      </c>
      <c r="E18963" s="566">
        <v>38087</v>
      </c>
      <c r="F18963" s="125"/>
      <c r="G18963" s="125">
        <f t="shared" si="302"/>
        <v>-38087</v>
      </c>
      <c r="H18963" s="704" t="s">
        <v>12631</v>
      </c>
      <c r="J18963" s="39"/>
    </row>
    <row r="18964" spans="1:10" ht="15" x14ac:dyDescent="0.2">
      <c r="A18964" s="733">
        <v>45376</v>
      </c>
      <c r="B18964" s="62" t="s">
        <v>11874</v>
      </c>
      <c r="C18964" s="565" t="s">
        <v>10981</v>
      </c>
      <c r="D18964" s="873" t="s">
        <v>12769</v>
      </c>
      <c r="E18964" s="566">
        <v>267086</v>
      </c>
      <c r="F18964" s="125"/>
      <c r="G18964" s="125">
        <f t="shared" si="302"/>
        <v>-267086</v>
      </c>
      <c r="H18964" s="704" t="s">
        <v>12631</v>
      </c>
      <c r="J18964" s="39"/>
    </row>
    <row r="18965" spans="1:10" ht="15" x14ac:dyDescent="0.2">
      <c r="A18965" s="733">
        <v>45376</v>
      </c>
      <c r="B18965" s="62" t="s">
        <v>11081</v>
      </c>
      <c r="C18965" s="565" t="s">
        <v>10981</v>
      </c>
      <c r="D18965" s="873" t="s">
        <v>12769</v>
      </c>
      <c r="E18965" s="566">
        <v>19680</v>
      </c>
      <c r="F18965" s="125"/>
      <c r="G18965" s="125">
        <f t="shared" si="302"/>
        <v>-19680</v>
      </c>
      <c r="H18965" s="704" t="s">
        <v>12631</v>
      </c>
      <c r="J18965" s="39"/>
    </row>
    <row r="18966" spans="1:10" ht="15" x14ac:dyDescent="0.2">
      <c r="A18966" s="733">
        <v>45376</v>
      </c>
      <c r="B18966" s="62" t="s">
        <v>11077</v>
      </c>
      <c r="C18966" s="565" t="s">
        <v>10981</v>
      </c>
      <c r="D18966" s="873" t="s">
        <v>12769</v>
      </c>
      <c r="E18966" s="566">
        <v>44000</v>
      </c>
      <c r="F18966" s="125"/>
      <c r="G18966" s="125">
        <f t="shared" si="302"/>
        <v>-44000</v>
      </c>
      <c r="H18966" s="704" t="s">
        <v>12631</v>
      </c>
      <c r="J18966" s="39"/>
    </row>
    <row r="18967" spans="1:10" ht="15" x14ac:dyDescent="0.2">
      <c r="A18967" s="733">
        <v>45377</v>
      </c>
      <c r="B18967" s="62" t="s">
        <v>10898</v>
      </c>
      <c r="C18967" s="62" t="s">
        <v>10850</v>
      </c>
      <c r="D18967" s="182" t="s">
        <v>12770</v>
      </c>
      <c r="E18967" s="125">
        <v>100000</v>
      </c>
      <c r="F18967" s="125"/>
      <c r="G18967" s="125">
        <f t="shared" si="302"/>
        <v>-100000</v>
      </c>
      <c r="H18967" s="704" t="s">
        <v>12631</v>
      </c>
      <c r="J18967" s="39"/>
    </row>
    <row r="18968" spans="1:10" ht="15" x14ac:dyDescent="0.2">
      <c r="A18968" s="733">
        <v>45377</v>
      </c>
      <c r="B18968" s="62" t="s">
        <v>10898</v>
      </c>
      <c r="C18968" s="62" t="s">
        <v>11098</v>
      </c>
      <c r="D18968" s="182" t="s">
        <v>12772</v>
      </c>
      <c r="E18968" s="125">
        <v>200000</v>
      </c>
      <c r="F18968" s="125"/>
      <c r="G18968" s="125">
        <f t="shared" si="302"/>
        <v>-200000</v>
      </c>
      <c r="H18968" s="704" t="s">
        <v>12631</v>
      </c>
      <c r="J18968" s="39"/>
    </row>
    <row r="18969" spans="1:10" ht="15" x14ac:dyDescent="0.2">
      <c r="A18969" s="733">
        <v>45377</v>
      </c>
      <c r="B18969" s="62" t="s">
        <v>10898</v>
      </c>
      <c r="C18969" s="62" t="s">
        <v>11098</v>
      </c>
      <c r="D18969" s="182" t="s">
        <v>12772</v>
      </c>
      <c r="E18969" s="125">
        <v>100000</v>
      </c>
      <c r="F18969" s="125"/>
      <c r="G18969" s="125">
        <f t="shared" si="302"/>
        <v>-100000</v>
      </c>
      <c r="H18969" s="704" t="s">
        <v>12631</v>
      </c>
      <c r="J18969" s="39"/>
    </row>
    <row r="18970" spans="1:10" ht="15" x14ac:dyDescent="0.2">
      <c r="A18970" s="733">
        <v>45377</v>
      </c>
      <c r="B18970" s="62" t="s">
        <v>12339</v>
      </c>
      <c r="C18970" s="62" t="s">
        <v>11415</v>
      </c>
      <c r="D18970" s="182" t="s">
        <v>12773</v>
      </c>
      <c r="E18970" s="125">
        <v>150000</v>
      </c>
      <c r="F18970" s="125"/>
      <c r="G18970" s="125">
        <f t="shared" si="302"/>
        <v>-150000</v>
      </c>
      <c r="H18970" s="704" t="s">
        <v>12631</v>
      </c>
      <c r="J18970" s="39"/>
    </row>
    <row r="18971" spans="1:10" ht="15" x14ac:dyDescent="0.2">
      <c r="A18971" s="733">
        <v>45377</v>
      </c>
      <c r="B18971" s="62" t="s">
        <v>12606</v>
      </c>
      <c r="C18971" s="62" t="s">
        <v>11386</v>
      </c>
      <c r="D18971" s="182" t="s">
        <v>12792</v>
      </c>
      <c r="E18971" s="125">
        <v>100000</v>
      </c>
      <c r="F18971" s="125"/>
      <c r="G18971" s="125">
        <f t="shared" si="302"/>
        <v>-100000</v>
      </c>
      <c r="H18971" s="704" t="s">
        <v>12631</v>
      </c>
      <c r="J18971" s="39"/>
    </row>
    <row r="18972" spans="1:10" ht="15" x14ac:dyDescent="0.2">
      <c r="A18972" s="733">
        <v>45377</v>
      </c>
      <c r="B18972" s="62" t="s">
        <v>103</v>
      </c>
      <c r="C18972" s="62" t="s">
        <v>2995</v>
      </c>
      <c r="D18972" s="182" t="s">
        <v>369</v>
      </c>
      <c r="E18972" s="125">
        <v>5330</v>
      </c>
      <c r="F18972" s="125"/>
      <c r="G18972" s="125">
        <f t="shared" si="302"/>
        <v>-5330</v>
      </c>
      <c r="H18972" s="704" t="s">
        <v>12631</v>
      </c>
      <c r="J18972" s="39"/>
    </row>
    <row r="18973" spans="1:10" ht="15" x14ac:dyDescent="0.2">
      <c r="A18973" s="733">
        <v>45377</v>
      </c>
      <c r="B18973" s="62" t="s">
        <v>11874</v>
      </c>
      <c r="C18973" s="62" t="s">
        <v>5740</v>
      </c>
      <c r="D18973" s="182" t="s">
        <v>369</v>
      </c>
      <c r="E18973" s="125">
        <v>1300</v>
      </c>
      <c r="F18973" s="125"/>
      <c r="G18973" s="125">
        <f t="shared" si="302"/>
        <v>-1300</v>
      </c>
      <c r="H18973" s="704" t="s">
        <v>12631</v>
      </c>
      <c r="J18973" s="39"/>
    </row>
    <row r="18974" spans="1:10" ht="15" x14ac:dyDescent="0.2">
      <c r="A18974" s="733">
        <v>45377</v>
      </c>
      <c r="B18974" s="62" t="s">
        <v>10898</v>
      </c>
      <c r="C18974" s="62" t="s">
        <v>5740</v>
      </c>
      <c r="D18974" s="182" t="s">
        <v>369</v>
      </c>
      <c r="E18974" s="125">
        <v>350</v>
      </c>
      <c r="F18974" s="125"/>
      <c r="G18974" s="125">
        <f t="shared" si="302"/>
        <v>-350</v>
      </c>
      <c r="H18974" s="704" t="s">
        <v>12631</v>
      </c>
      <c r="J18974" s="39"/>
    </row>
    <row r="18975" spans="1:10" ht="15" x14ac:dyDescent="0.2">
      <c r="A18975" s="733">
        <v>45377</v>
      </c>
      <c r="B18975" s="62" t="s">
        <v>10898</v>
      </c>
      <c r="C18975" s="62" t="s">
        <v>5740</v>
      </c>
      <c r="D18975" s="182" t="s">
        <v>369</v>
      </c>
      <c r="E18975" s="125">
        <v>350</v>
      </c>
      <c r="F18975" s="125"/>
      <c r="G18975" s="125">
        <f t="shared" si="302"/>
        <v>-350</v>
      </c>
      <c r="H18975" s="704" t="s">
        <v>12631</v>
      </c>
      <c r="J18975" s="39"/>
    </row>
    <row r="18976" spans="1:10" ht="15" x14ac:dyDescent="0.2">
      <c r="A18976" s="733">
        <v>45377</v>
      </c>
      <c r="B18976" s="62" t="s">
        <v>12786</v>
      </c>
      <c r="C18976" s="62" t="s">
        <v>5740</v>
      </c>
      <c r="D18976" s="182" t="s">
        <v>369</v>
      </c>
      <c r="E18976" s="125">
        <v>1000</v>
      </c>
      <c r="F18976" s="125"/>
      <c r="G18976" s="125">
        <f t="shared" si="302"/>
        <v>-1000</v>
      </c>
      <c r="H18976" s="704" t="s">
        <v>12631</v>
      </c>
      <c r="J18976" s="39"/>
    </row>
    <row r="18977" spans="1:10" ht="24" x14ac:dyDescent="0.2">
      <c r="A18977" s="733">
        <v>45379</v>
      </c>
      <c r="B18977" s="62" t="s">
        <v>12606</v>
      </c>
      <c r="C18977" s="62" t="s">
        <v>12774</v>
      </c>
      <c r="D18977" s="182" t="s">
        <v>12775</v>
      </c>
      <c r="E18977" s="125">
        <v>1000000</v>
      </c>
      <c r="F18977" s="125"/>
      <c r="G18977" s="125">
        <f t="shared" si="302"/>
        <v>-1000000</v>
      </c>
      <c r="H18977" s="704" t="s">
        <v>12631</v>
      </c>
      <c r="J18977" s="39"/>
    </row>
    <row r="18978" spans="1:10" ht="15" x14ac:dyDescent="0.2">
      <c r="A18978" s="733">
        <v>45379</v>
      </c>
      <c r="B18978" s="62" t="s">
        <v>12504</v>
      </c>
      <c r="C18978" s="62" t="s">
        <v>437</v>
      </c>
      <c r="D18978" s="182" t="s">
        <v>12777</v>
      </c>
      <c r="E18978" s="125">
        <v>225000</v>
      </c>
      <c r="F18978" s="125"/>
      <c r="G18978" s="125">
        <f t="shared" si="302"/>
        <v>-225000</v>
      </c>
      <c r="H18978" s="704" t="s">
        <v>12631</v>
      </c>
      <c r="J18978" s="39"/>
    </row>
    <row r="18979" spans="1:10" ht="15" x14ac:dyDescent="0.2">
      <c r="A18979" s="733">
        <v>45379</v>
      </c>
      <c r="B18979" s="62" t="s">
        <v>12504</v>
      </c>
      <c r="C18979" s="62" t="s">
        <v>12613</v>
      </c>
      <c r="D18979" s="182" t="s">
        <v>12778</v>
      </c>
      <c r="E18979" s="125">
        <v>35000</v>
      </c>
      <c r="F18979" s="125"/>
      <c r="G18979" s="125">
        <f t="shared" si="302"/>
        <v>-35000</v>
      </c>
      <c r="H18979" s="704" t="s">
        <v>12631</v>
      </c>
      <c r="J18979" s="39"/>
    </row>
    <row r="18980" spans="1:10" ht="15" x14ac:dyDescent="0.2">
      <c r="A18980" s="733">
        <v>45380</v>
      </c>
      <c r="B18980" s="62" t="s">
        <v>11123</v>
      </c>
      <c r="C18980" s="62" t="s">
        <v>12490</v>
      </c>
      <c r="D18980" s="182" t="s">
        <v>11159</v>
      </c>
      <c r="E18980" s="125">
        <v>500000</v>
      </c>
      <c r="F18980" s="125"/>
      <c r="G18980" s="125">
        <f t="shared" si="302"/>
        <v>-500000</v>
      </c>
      <c r="H18980" s="704" t="s">
        <v>12631</v>
      </c>
      <c r="J18980" s="39"/>
    </row>
    <row r="18981" spans="1:10" ht="15" customHeight="1" x14ac:dyDescent="0.2">
      <c r="A18981" s="733">
        <v>45380</v>
      </c>
      <c r="B18981" s="62" t="s">
        <v>11874</v>
      </c>
      <c r="C18981" s="62" t="s">
        <v>5409</v>
      </c>
      <c r="D18981" s="182" t="s">
        <v>12781</v>
      </c>
      <c r="E18981" s="125">
        <v>18000</v>
      </c>
      <c r="F18981" s="125"/>
      <c r="G18981" s="125">
        <f t="shared" si="302"/>
        <v>-18000</v>
      </c>
      <c r="H18981" s="704" t="s">
        <v>12631</v>
      </c>
      <c r="J18981" s="39"/>
    </row>
    <row r="18982" spans="1:10" ht="15" customHeight="1" x14ac:dyDescent="0.2">
      <c r="A18982" s="733">
        <v>45380</v>
      </c>
      <c r="B18982" s="62" t="s">
        <v>11874</v>
      </c>
      <c r="C18982" s="62" t="s">
        <v>5409</v>
      </c>
      <c r="D18982" s="182" t="s">
        <v>12782</v>
      </c>
      <c r="E18982" s="125">
        <v>20000</v>
      </c>
      <c r="F18982" s="125"/>
      <c r="G18982" s="125">
        <f t="shared" si="302"/>
        <v>-20000</v>
      </c>
      <c r="H18982" s="704" t="s">
        <v>12631</v>
      </c>
      <c r="J18982" s="39"/>
    </row>
    <row r="18983" spans="1:10" ht="15" customHeight="1" x14ac:dyDescent="0.2">
      <c r="A18983" s="733">
        <v>45380</v>
      </c>
      <c r="B18983" s="62" t="s">
        <v>11874</v>
      </c>
      <c r="C18983" s="62" t="s">
        <v>5409</v>
      </c>
      <c r="D18983" s="182" t="s">
        <v>12783</v>
      </c>
      <c r="E18983" s="125">
        <v>18000</v>
      </c>
      <c r="F18983" s="125"/>
      <c r="G18983" s="125">
        <f t="shared" si="302"/>
        <v>-18000</v>
      </c>
      <c r="H18983" s="704" t="s">
        <v>12631</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12631</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12631</v>
      </c>
      <c r="J18985" s="39"/>
    </row>
    <row r="18986" spans="1:10" ht="15" x14ac:dyDescent="0.2">
      <c r="A18986" s="733">
        <v>45380</v>
      </c>
      <c r="B18986" s="62" t="s">
        <v>12786</v>
      </c>
      <c r="C18986" s="62" t="s">
        <v>10981</v>
      </c>
      <c r="D18986" s="182" t="s">
        <v>12787</v>
      </c>
      <c r="E18986" s="125">
        <v>13540</v>
      </c>
      <c r="F18986" s="125"/>
      <c r="G18986" s="125">
        <f t="shared" si="302"/>
        <v>-13540</v>
      </c>
      <c r="H18986" s="704" t="s">
        <v>12631</v>
      </c>
      <c r="J18986" s="39"/>
    </row>
    <row r="18987" spans="1:10" ht="15" x14ac:dyDescent="0.2">
      <c r="A18987" s="733">
        <v>45380</v>
      </c>
      <c r="B18987" s="62" t="s">
        <v>10898</v>
      </c>
      <c r="C18987" s="62" t="s">
        <v>10981</v>
      </c>
      <c r="D18987" s="182" t="s">
        <v>12789</v>
      </c>
      <c r="E18987" s="125">
        <v>3000</v>
      </c>
      <c r="F18987" s="125"/>
      <c r="G18987" s="125">
        <f t="shared" si="302"/>
        <v>-3000</v>
      </c>
      <c r="H18987" s="704" t="s">
        <v>12631</v>
      </c>
      <c r="J18987" s="39"/>
    </row>
    <row r="18988" spans="1:10" ht="15" customHeight="1" x14ac:dyDescent="0.2">
      <c r="A18988" s="733">
        <v>45380</v>
      </c>
      <c r="B18988" s="62" t="s">
        <v>12786</v>
      </c>
      <c r="C18988" s="62" t="s">
        <v>10981</v>
      </c>
      <c r="D18988" s="182" t="s">
        <v>12788</v>
      </c>
      <c r="E18988" s="125">
        <v>280</v>
      </c>
      <c r="F18988" s="125"/>
      <c r="G18988" s="125">
        <f t="shared" si="302"/>
        <v>-280</v>
      </c>
      <c r="H18988" s="704" t="s">
        <v>12631</v>
      </c>
      <c r="J18988" s="39"/>
    </row>
    <row r="18989" spans="1:10" ht="15" customHeight="1" x14ac:dyDescent="0.2">
      <c r="A18989" s="733">
        <v>45380</v>
      </c>
      <c r="B18989" s="62" t="s">
        <v>12786</v>
      </c>
      <c r="C18989" s="62" t="s">
        <v>10981</v>
      </c>
      <c r="D18989" s="182" t="s">
        <v>12790</v>
      </c>
      <c r="E18989" s="125">
        <v>15660</v>
      </c>
      <c r="F18989" s="125"/>
      <c r="G18989" s="125">
        <f t="shared" si="302"/>
        <v>-15660</v>
      </c>
      <c r="H18989" s="704" t="s">
        <v>12631</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12631</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12631</v>
      </c>
      <c r="J18991" s="39"/>
    </row>
    <row r="18992" spans="1:10" ht="15" x14ac:dyDescent="0.2">
      <c r="A18992" s="733">
        <v>45380</v>
      </c>
      <c r="B18992" s="62" t="s">
        <v>10898</v>
      </c>
      <c r="C18992" s="62" t="s">
        <v>5740</v>
      </c>
      <c r="D18992" s="182" t="s">
        <v>158</v>
      </c>
      <c r="E18992" s="125">
        <v>2650</v>
      </c>
      <c r="F18992" s="125"/>
      <c r="G18992" s="125">
        <f t="shared" si="302"/>
        <v>-2650</v>
      </c>
      <c r="H18992" s="704" t="s">
        <v>12631</v>
      </c>
      <c r="J18992" s="39"/>
    </row>
    <row r="18993" spans="1:8" ht="15" x14ac:dyDescent="0.2">
      <c r="A18993" s="732">
        <v>45355</v>
      </c>
      <c r="B18993" s="173" t="s">
        <v>11614</v>
      </c>
      <c r="C18993" s="173" t="s">
        <v>11279</v>
      </c>
      <c r="D18993" s="227" t="s">
        <v>12632</v>
      </c>
      <c r="E18993" s="235">
        <v>65000</v>
      </c>
      <c r="F18993" s="235"/>
      <c r="G18993" s="235">
        <f t="shared" si="302"/>
        <v>-65000</v>
      </c>
      <c r="H18993" s="708" t="s">
        <v>12631</v>
      </c>
    </row>
    <row r="18994" spans="1:8" ht="15" x14ac:dyDescent="0.2">
      <c r="A18994" s="732">
        <v>45355</v>
      </c>
      <c r="B18994" s="173" t="s">
        <v>11874</v>
      </c>
      <c r="C18994" s="173" t="s">
        <v>11279</v>
      </c>
      <c r="D18994" s="227" t="s">
        <v>12633</v>
      </c>
      <c r="E18994" s="235">
        <v>135000</v>
      </c>
      <c r="F18994" s="235"/>
      <c r="G18994" s="235">
        <f t="shared" si="302"/>
        <v>-135000</v>
      </c>
      <c r="H18994" s="708" t="s">
        <v>12631</v>
      </c>
    </row>
    <row r="18995" spans="1:8" ht="15" x14ac:dyDescent="0.2">
      <c r="A18995" s="732">
        <v>45356</v>
      </c>
      <c r="B18995" s="173" t="s">
        <v>12339</v>
      </c>
      <c r="C18995" s="173" t="s">
        <v>12081</v>
      </c>
      <c r="D18995" s="227" t="s">
        <v>12634</v>
      </c>
      <c r="E18995" s="235">
        <v>186000</v>
      </c>
      <c r="F18995" s="235"/>
      <c r="G18995" s="235">
        <f t="shared" si="302"/>
        <v>-186000</v>
      </c>
      <c r="H18995" s="708" t="s">
        <v>12631</v>
      </c>
    </row>
    <row r="18996" spans="1:8" ht="15" x14ac:dyDescent="0.2">
      <c r="A18996" s="732">
        <v>45359</v>
      </c>
      <c r="B18996" s="173" t="s">
        <v>9353</v>
      </c>
      <c r="C18996" s="173" t="s">
        <v>1197</v>
      </c>
      <c r="D18996" s="227" t="s">
        <v>12637</v>
      </c>
      <c r="E18996" s="235">
        <v>412181</v>
      </c>
      <c r="F18996" s="235"/>
      <c r="G18996" s="235">
        <f t="shared" si="302"/>
        <v>-412181</v>
      </c>
      <c r="H18996" s="708" t="s">
        <v>12631</v>
      </c>
    </row>
    <row r="18997" spans="1:8" ht="18.75" customHeight="1" x14ac:dyDescent="0.2">
      <c r="A18997" s="732">
        <v>45362</v>
      </c>
      <c r="B18997" s="173" t="s">
        <v>12680</v>
      </c>
      <c r="C18997" s="173" t="s">
        <v>12681</v>
      </c>
      <c r="D18997" s="227" t="s">
        <v>12682</v>
      </c>
      <c r="E18997" s="235">
        <v>1071000</v>
      </c>
      <c r="F18997" s="235"/>
      <c r="G18997" s="235">
        <f t="shared" si="302"/>
        <v>-1071000</v>
      </c>
      <c r="H18997" s="708" t="s">
        <v>12631</v>
      </c>
    </row>
    <row r="18998" spans="1:8" ht="15" x14ac:dyDescent="0.2">
      <c r="A18998" s="732">
        <v>45364</v>
      </c>
      <c r="B18998" s="173" t="s">
        <v>37</v>
      </c>
      <c r="C18998" s="550" t="s">
        <v>3002</v>
      </c>
      <c r="D18998" s="739" t="s">
        <v>12702</v>
      </c>
      <c r="E18998" s="551">
        <v>27362</v>
      </c>
      <c r="F18998" s="235"/>
      <c r="G18998" s="235">
        <f t="shared" si="302"/>
        <v>-27362</v>
      </c>
      <c r="H18998" s="708" t="s">
        <v>12631</v>
      </c>
    </row>
    <row r="18999" spans="1:8" ht="15" x14ac:dyDescent="0.2">
      <c r="A18999" s="732">
        <v>45364</v>
      </c>
      <c r="B18999" s="173" t="s">
        <v>3944</v>
      </c>
      <c r="C18999" s="550" t="s">
        <v>3002</v>
      </c>
      <c r="D18999" s="739" t="s">
        <v>12702</v>
      </c>
      <c r="E18999" s="551">
        <v>35367</v>
      </c>
      <c r="F18999" s="235"/>
      <c r="G18999" s="235">
        <f t="shared" si="302"/>
        <v>-35367</v>
      </c>
      <c r="H18999" s="708" t="s">
        <v>12631</v>
      </c>
    </row>
    <row r="19000" spans="1:8" ht="15" x14ac:dyDescent="0.2">
      <c r="A19000" s="732">
        <v>45364</v>
      </c>
      <c r="B19000" s="173" t="s">
        <v>3945</v>
      </c>
      <c r="C19000" s="550" t="s">
        <v>3002</v>
      </c>
      <c r="D19000" s="739" t="s">
        <v>12702</v>
      </c>
      <c r="E19000" s="551">
        <v>32760</v>
      </c>
      <c r="F19000" s="235"/>
      <c r="G19000" s="235">
        <f t="shared" si="302"/>
        <v>-32760</v>
      </c>
      <c r="H19000" s="708" t="s">
        <v>12631</v>
      </c>
    </row>
    <row r="19001" spans="1:8" ht="15" x14ac:dyDescent="0.2">
      <c r="A19001" s="732">
        <v>45372</v>
      </c>
      <c r="B19001" s="173" t="s">
        <v>12339</v>
      </c>
      <c r="C19001" s="173" t="s">
        <v>255</v>
      </c>
      <c r="D19001" s="227" t="s">
        <v>12758</v>
      </c>
      <c r="E19001" s="235">
        <v>712701</v>
      </c>
      <c r="F19001" s="235"/>
      <c r="G19001" s="235">
        <f t="shared" si="302"/>
        <v>-712701</v>
      </c>
      <c r="H19001" s="708" t="s">
        <v>12631</v>
      </c>
    </row>
    <row r="19002" spans="1:8" ht="24" x14ac:dyDescent="0.2">
      <c r="A19002" s="729">
        <v>45359</v>
      </c>
      <c r="B19002" s="93" t="s">
        <v>9353</v>
      </c>
      <c r="C19002" s="93" t="s">
        <v>558</v>
      </c>
      <c r="D19002" s="800" t="s">
        <v>12636</v>
      </c>
      <c r="E19002" s="175"/>
      <c r="F19002" s="175">
        <v>412181</v>
      </c>
      <c r="G19002" s="175">
        <f t="shared" si="302"/>
        <v>412181</v>
      </c>
      <c r="H19002" s="701" t="s">
        <v>12631</v>
      </c>
    </row>
    <row r="19003" spans="1:8" ht="15" x14ac:dyDescent="0.2">
      <c r="A19003" s="729">
        <v>45359</v>
      </c>
      <c r="B19003" s="93" t="s">
        <v>12504</v>
      </c>
      <c r="C19003" s="93" t="s">
        <v>558</v>
      </c>
      <c r="D19003" s="800" t="s">
        <v>12654</v>
      </c>
      <c r="E19003" s="175"/>
      <c r="F19003" s="175">
        <v>8053923</v>
      </c>
      <c r="G19003" s="175">
        <f t="shared" si="302"/>
        <v>8053923</v>
      </c>
      <c r="H19003" s="701" t="s">
        <v>12631</v>
      </c>
    </row>
    <row r="19004" spans="1:8" ht="15" x14ac:dyDescent="0.2">
      <c r="A19004" s="729">
        <v>45359</v>
      </c>
      <c r="B19004" s="93" t="s">
        <v>3945</v>
      </c>
      <c r="C19004" s="93" t="s">
        <v>558</v>
      </c>
      <c r="D19004" s="890" t="s">
        <v>12760</v>
      </c>
      <c r="E19004" s="175"/>
      <c r="F19004" s="175">
        <v>359992</v>
      </c>
      <c r="G19004" s="91">
        <f t="shared" si="302"/>
        <v>359992</v>
      </c>
      <c r="H19004" s="701" t="s">
        <v>12631</v>
      </c>
    </row>
    <row r="19005" spans="1:8" ht="15" x14ac:dyDescent="0.2">
      <c r="A19005" s="729">
        <v>45362</v>
      </c>
      <c r="B19005" s="93" t="s">
        <v>12339</v>
      </c>
      <c r="C19005" s="93" t="s">
        <v>558</v>
      </c>
      <c r="D19005" s="800" t="s">
        <v>13266</v>
      </c>
      <c r="E19005" s="175"/>
      <c r="F19005" s="175">
        <v>4658436</v>
      </c>
      <c r="G19005" s="175">
        <f t="shared" si="302"/>
        <v>4658436</v>
      </c>
      <c r="H19005" s="701" t="s">
        <v>12631</v>
      </c>
    </row>
    <row r="19006" spans="1:8" ht="15" x14ac:dyDescent="0.2">
      <c r="A19006" s="729">
        <v>45362</v>
      </c>
      <c r="B19006" s="93" t="s">
        <v>12339</v>
      </c>
      <c r="C19006" s="93" t="s">
        <v>558</v>
      </c>
      <c r="D19006" s="800" t="s">
        <v>13267</v>
      </c>
      <c r="E19006" s="175"/>
      <c r="F19006" s="175">
        <v>-4658436</v>
      </c>
      <c r="G19006" s="175">
        <f t="shared" si="302"/>
        <v>-4658436</v>
      </c>
      <c r="H19006" s="701" t="s">
        <v>12631</v>
      </c>
    </row>
    <row r="19007" spans="1:8" ht="15" x14ac:dyDescent="0.2">
      <c r="A19007" s="729">
        <v>45362</v>
      </c>
      <c r="B19007" s="90" t="s">
        <v>11874</v>
      </c>
      <c r="C19007" s="93" t="s">
        <v>558</v>
      </c>
      <c r="D19007" s="799" t="s">
        <v>12677</v>
      </c>
      <c r="E19007" s="91"/>
      <c r="F19007" s="91">
        <v>6010680</v>
      </c>
      <c r="G19007" s="91">
        <f t="shared" ref="G19007:G19070" si="303">F19007-E19007</f>
        <v>6010680</v>
      </c>
      <c r="H19007" s="701" t="s">
        <v>12631</v>
      </c>
    </row>
    <row r="19008" spans="1:8" ht="15" x14ac:dyDescent="0.2">
      <c r="A19008" s="729">
        <v>45362</v>
      </c>
      <c r="B19008" s="90" t="s">
        <v>11874</v>
      </c>
      <c r="C19008" s="93" t="s">
        <v>558</v>
      </c>
      <c r="D19008" s="799" t="s">
        <v>12677</v>
      </c>
      <c r="E19008" s="91"/>
      <c r="F19008" s="91">
        <v>5060000</v>
      </c>
      <c r="G19008" s="91">
        <f t="shared" si="303"/>
        <v>5060000</v>
      </c>
      <c r="H19008" s="701" t="s">
        <v>12631</v>
      </c>
    </row>
    <row r="19009" spans="1:8" ht="15" x14ac:dyDescent="0.2">
      <c r="A19009" s="729">
        <v>45362</v>
      </c>
      <c r="B19009" s="93" t="s">
        <v>11874</v>
      </c>
      <c r="C19009" s="93" t="s">
        <v>558</v>
      </c>
      <c r="D19009" s="1080" t="s">
        <v>13124</v>
      </c>
      <c r="E19009" s="642">
        <v>110000</v>
      </c>
      <c r="F19009" s="91"/>
      <c r="G19009" s="91">
        <f t="shared" si="303"/>
        <v>-110000</v>
      </c>
      <c r="H19009" s="701" t="s">
        <v>12631</v>
      </c>
    </row>
    <row r="19010" spans="1:8" ht="15" x14ac:dyDescent="0.2">
      <c r="A19010" s="729">
        <v>45362</v>
      </c>
      <c r="B19010" s="90" t="s">
        <v>11874</v>
      </c>
      <c r="C19010" s="93" t="s">
        <v>558</v>
      </c>
      <c r="D19010" s="799" t="s">
        <v>12678</v>
      </c>
      <c r="E19010" s="91"/>
      <c r="F19010" s="91">
        <v>10000000</v>
      </c>
      <c r="G19010" s="91">
        <f t="shared" si="303"/>
        <v>10000000</v>
      </c>
      <c r="H19010" s="701" t="s">
        <v>12631</v>
      </c>
    </row>
    <row r="19011" spans="1:8" ht="15" x14ac:dyDescent="0.2">
      <c r="A19011" s="729">
        <v>45362</v>
      </c>
      <c r="B19011" s="90" t="s">
        <v>11874</v>
      </c>
      <c r="C19011" s="93" t="s">
        <v>558</v>
      </c>
      <c r="D19011" s="1080" t="s">
        <v>12678</v>
      </c>
      <c r="E19011" s="642">
        <v>100000</v>
      </c>
      <c r="F19011" s="91"/>
      <c r="G19011" s="91">
        <f t="shared" si="303"/>
        <v>-100000</v>
      </c>
      <c r="H19011" s="701" t="s">
        <v>12631</v>
      </c>
    </row>
    <row r="19012" spans="1:8" ht="15" x14ac:dyDescent="0.2">
      <c r="A19012" s="729">
        <v>45362</v>
      </c>
      <c r="B19012" s="90" t="s">
        <v>11874</v>
      </c>
      <c r="C19012" s="93" t="s">
        <v>558</v>
      </c>
      <c r="D19012" s="799" t="s">
        <v>12679</v>
      </c>
      <c r="E19012" s="91"/>
      <c r="F19012" s="91">
        <v>1071000</v>
      </c>
      <c r="G19012" s="91">
        <f t="shared" si="303"/>
        <v>1071000</v>
      </c>
      <c r="H19012" s="701" t="s">
        <v>12631</v>
      </c>
    </row>
    <row r="19013" spans="1:8" ht="15" x14ac:dyDescent="0.2">
      <c r="A19013" s="729">
        <v>45366</v>
      </c>
      <c r="B19013" s="90" t="s">
        <v>12345</v>
      </c>
      <c r="C19013" s="93" t="s">
        <v>558</v>
      </c>
      <c r="D19013" s="799" t="s">
        <v>12725</v>
      </c>
      <c r="E19013" s="91"/>
      <c r="F19013" s="91">
        <v>500000</v>
      </c>
      <c r="G19013" s="91">
        <f t="shared" si="303"/>
        <v>500000</v>
      </c>
      <c r="H19013" s="701" t="s">
        <v>12631</v>
      </c>
    </row>
    <row r="19014" spans="1:8" ht="15" x14ac:dyDescent="0.2">
      <c r="A19014" s="729">
        <v>45372</v>
      </c>
      <c r="B19014" s="90" t="s">
        <v>11874</v>
      </c>
      <c r="C19014" s="93" t="s">
        <v>558</v>
      </c>
      <c r="D19014" s="799" t="s">
        <v>12757</v>
      </c>
      <c r="E19014" s="91"/>
      <c r="F19014" s="91">
        <v>712701</v>
      </c>
      <c r="G19014" s="91">
        <f t="shared" si="303"/>
        <v>712701</v>
      </c>
      <c r="H19014" s="701" t="s">
        <v>12631</v>
      </c>
    </row>
    <row r="19015" spans="1:8" ht="15" x14ac:dyDescent="0.2">
      <c r="A19015" s="729">
        <v>45373</v>
      </c>
      <c r="B19015" s="90" t="s">
        <v>9353</v>
      </c>
      <c r="C19015" s="93" t="s">
        <v>558</v>
      </c>
      <c r="D19015" s="799" t="s">
        <v>12784</v>
      </c>
      <c r="E19015" s="91"/>
      <c r="F19015" s="91">
        <v>369095</v>
      </c>
      <c r="G19015" s="91">
        <f t="shared" si="303"/>
        <v>369095</v>
      </c>
      <c r="H19015" s="701" t="s">
        <v>12631</v>
      </c>
    </row>
    <row r="19016" spans="1:8" ht="15" x14ac:dyDescent="0.2">
      <c r="A19016" s="729">
        <v>45381</v>
      </c>
      <c r="B19016" s="90" t="s">
        <v>11717</v>
      </c>
      <c r="C19016" s="93" t="s">
        <v>558</v>
      </c>
      <c r="D19016" s="799" t="s">
        <v>12779</v>
      </c>
      <c r="E19016" s="91"/>
      <c r="F19016" s="91">
        <v>3840424</v>
      </c>
      <c r="G19016" s="91">
        <f t="shared" si="303"/>
        <v>3840424</v>
      </c>
      <c r="H19016" s="701" t="s">
        <v>12631</v>
      </c>
    </row>
    <row r="19017" spans="1:8" ht="15" x14ac:dyDescent="0.2">
      <c r="A19017" s="733">
        <v>45384</v>
      </c>
      <c r="B19017" s="1069" t="s">
        <v>11874</v>
      </c>
      <c r="C19017" s="1048" t="s">
        <v>793</v>
      </c>
      <c r="D19017" s="1070" t="s">
        <v>12801</v>
      </c>
      <c r="E19017" s="1071">
        <v>50000</v>
      </c>
      <c r="F19017" s="57"/>
      <c r="G19017" s="57">
        <f t="shared" si="303"/>
        <v>-50000</v>
      </c>
      <c r="H19017" s="704" t="s">
        <v>12800</v>
      </c>
    </row>
    <row r="19018" spans="1:8" ht="15" x14ac:dyDescent="0.2">
      <c r="A19018" s="733">
        <v>45384</v>
      </c>
      <c r="B19018" s="1069" t="s">
        <v>10176</v>
      </c>
      <c r="C19018" s="1048" t="s">
        <v>793</v>
      </c>
      <c r="D19018" s="1070" t="s">
        <v>8428</v>
      </c>
      <c r="E19018" s="1071">
        <v>5000</v>
      </c>
      <c r="F19018" s="57"/>
      <c r="G19018" s="57">
        <f t="shared" si="303"/>
        <v>-5000</v>
      </c>
      <c r="H19018" s="704" t="s">
        <v>12800</v>
      </c>
    </row>
    <row r="19019" spans="1:8" ht="15" x14ac:dyDescent="0.2">
      <c r="A19019" s="733">
        <v>45384</v>
      </c>
      <c r="B19019" s="1069" t="s">
        <v>10898</v>
      </c>
      <c r="C19019" s="1048" t="s">
        <v>793</v>
      </c>
      <c r="D19019" s="1070" t="s">
        <v>12194</v>
      </c>
      <c r="E19019" s="1071">
        <v>50000</v>
      </c>
      <c r="F19019" s="57"/>
      <c r="G19019" s="57">
        <f t="shared" si="303"/>
        <v>-50000</v>
      </c>
      <c r="H19019" s="704" t="s">
        <v>12800</v>
      </c>
    </row>
    <row r="19020" spans="1:8" ht="15" x14ac:dyDescent="0.2">
      <c r="A19020" s="733">
        <v>45384</v>
      </c>
      <c r="B19020" s="1069" t="s">
        <v>103</v>
      </c>
      <c r="C19020" s="1048" t="s">
        <v>793</v>
      </c>
      <c r="D19020" s="1070" t="s">
        <v>12802</v>
      </c>
      <c r="E19020" s="1071">
        <v>105000</v>
      </c>
      <c r="F19020" s="57"/>
      <c r="G19020" s="57">
        <f t="shared" si="303"/>
        <v>-105000</v>
      </c>
      <c r="H19020" s="704" t="s">
        <v>12800</v>
      </c>
    </row>
    <row r="19021" spans="1:8" ht="15" x14ac:dyDescent="0.2">
      <c r="A19021" s="733">
        <v>45384</v>
      </c>
      <c r="B19021" s="1069" t="s">
        <v>11874</v>
      </c>
      <c r="C19021" s="1048" t="s">
        <v>793</v>
      </c>
      <c r="D19021" s="1070" t="s">
        <v>12793</v>
      </c>
      <c r="E19021" s="1071">
        <v>80160</v>
      </c>
      <c r="F19021" s="57"/>
      <c r="G19021" s="57">
        <f t="shared" si="303"/>
        <v>-80160</v>
      </c>
      <c r="H19021" s="704" t="s">
        <v>12800</v>
      </c>
    </row>
    <row r="19022" spans="1:8" ht="15" x14ac:dyDescent="0.2">
      <c r="A19022" s="733">
        <v>45384</v>
      </c>
      <c r="B19022" s="1069" t="s">
        <v>12786</v>
      </c>
      <c r="C19022" s="1048" t="s">
        <v>793</v>
      </c>
      <c r="D19022" s="1070" t="s">
        <v>11824</v>
      </c>
      <c r="E19022" s="1071">
        <v>23130</v>
      </c>
      <c r="F19022" s="57"/>
      <c r="G19022" s="57">
        <f t="shared" si="303"/>
        <v>-23130</v>
      </c>
      <c r="H19022" s="704" t="s">
        <v>12800</v>
      </c>
    </row>
    <row r="19023" spans="1:8" ht="15" x14ac:dyDescent="0.2">
      <c r="A19023" s="733">
        <v>45384</v>
      </c>
      <c r="B19023" s="1069" t="s">
        <v>103</v>
      </c>
      <c r="C19023" s="1048" t="s">
        <v>793</v>
      </c>
      <c r="D19023" s="1070" t="s">
        <v>10134</v>
      </c>
      <c r="E19023" s="1071">
        <v>219500</v>
      </c>
      <c r="F19023" s="57"/>
      <c r="G19023" s="57">
        <f t="shared" si="303"/>
        <v>-219500</v>
      </c>
      <c r="H19023" s="704" t="s">
        <v>12800</v>
      </c>
    </row>
    <row r="19024" spans="1:8" ht="15" x14ac:dyDescent="0.2">
      <c r="A19024" s="733">
        <v>45384</v>
      </c>
      <c r="B19024" s="1069" t="s">
        <v>11077</v>
      </c>
      <c r="C19024" s="1048" t="s">
        <v>793</v>
      </c>
      <c r="D19024" s="1070" t="s">
        <v>11825</v>
      </c>
      <c r="E19024" s="1071">
        <v>44050</v>
      </c>
      <c r="F19024" s="57"/>
      <c r="G19024" s="57">
        <f t="shared" si="303"/>
        <v>-44050</v>
      </c>
      <c r="H19024" s="704" t="s">
        <v>12800</v>
      </c>
    </row>
    <row r="19025" spans="1:8" ht="15" x14ac:dyDescent="0.2">
      <c r="A19025" s="733">
        <v>45385</v>
      </c>
      <c r="B19025" s="1069" t="s">
        <v>37</v>
      </c>
      <c r="C19025" s="1048" t="s">
        <v>793</v>
      </c>
      <c r="D19025" s="1070" t="s">
        <v>11823</v>
      </c>
      <c r="E19025" s="1071">
        <v>186200</v>
      </c>
      <c r="F19025" s="57"/>
      <c r="G19025" s="57">
        <f t="shared" si="303"/>
        <v>-186200</v>
      </c>
      <c r="H19025" s="704" t="s">
        <v>12800</v>
      </c>
    </row>
    <row r="19026" spans="1:8" ht="15" x14ac:dyDescent="0.2">
      <c r="A19026" s="733">
        <v>45385</v>
      </c>
      <c r="B19026" s="1069" t="s">
        <v>12606</v>
      </c>
      <c r="C19026" s="1048" t="s">
        <v>793</v>
      </c>
      <c r="D19026" s="1070" t="s">
        <v>12813</v>
      </c>
      <c r="E19026" s="1071">
        <f>266282+16370</f>
        <v>282652</v>
      </c>
      <c r="F19026" s="57"/>
      <c r="G19026" s="57">
        <f t="shared" si="303"/>
        <v>-282652</v>
      </c>
      <c r="H19026" s="704" t="s">
        <v>12800</v>
      </c>
    </row>
    <row r="19027" spans="1:8" ht="15" x14ac:dyDescent="0.2">
      <c r="A19027" s="733">
        <v>45385</v>
      </c>
      <c r="B19027" s="1069" t="s">
        <v>8556</v>
      </c>
      <c r="C19027" s="1048" t="s">
        <v>793</v>
      </c>
      <c r="D19027" s="1070" t="s">
        <v>12814</v>
      </c>
      <c r="E19027" s="1071">
        <v>129000</v>
      </c>
      <c r="F19027" s="57"/>
      <c r="G19027" s="57">
        <f t="shared" si="303"/>
        <v>-129000</v>
      </c>
      <c r="H19027" s="704" t="s">
        <v>12800</v>
      </c>
    </row>
    <row r="19028" spans="1:8" ht="15" x14ac:dyDescent="0.2">
      <c r="A19028" s="733">
        <v>45386</v>
      </c>
      <c r="B19028" s="1048" t="s">
        <v>11717</v>
      </c>
      <c r="C19028" s="1048" t="s">
        <v>793</v>
      </c>
      <c r="D19028" s="1051" t="s">
        <v>12384</v>
      </c>
      <c r="E19028" s="1050">
        <v>535700</v>
      </c>
      <c r="F19028" s="125"/>
      <c r="G19028" s="125">
        <f t="shared" si="303"/>
        <v>-535700</v>
      </c>
      <c r="H19028" s="704" t="s">
        <v>12800</v>
      </c>
    </row>
    <row r="19029" spans="1:8" ht="15" x14ac:dyDescent="0.2">
      <c r="A19029" s="733">
        <v>45386</v>
      </c>
      <c r="B19029" s="1048" t="s">
        <v>11717</v>
      </c>
      <c r="C19029" s="1048" t="s">
        <v>793</v>
      </c>
      <c r="D19029" s="1051" t="s">
        <v>12827</v>
      </c>
      <c r="E19029" s="1050">
        <v>220000</v>
      </c>
      <c r="F19029" s="125"/>
      <c r="G19029" s="125">
        <f t="shared" si="303"/>
        <v>-220000</v>
      </c>
      <c r="H19029" s="704" t="s">
        <v>12800</v>
      </c>
    </row>
    <row r="19030" spans="1:8" ht="15" x14ac:dyDescent="0.2">
      <c r="A19030" s="733">
        <v>45386</v>
      </c>
      <c r="B19030" s="1048" t="s">
        <v>10898</v>
      </c>
      <c r="C19030" s="1048" t="s">
        <v>793</v>
      </c>
      <c r="D19030" s="1051" t="s">
        <v>12828</v>
      </c>
      <c r="E19030" s="1050">
        <v>75970</v>
      </c>
      <c r="F19030" s="125"/>
      <c r="G19030" s="125">
        <f t="shared" si="303"/>
        <v>-75970</v>
      </c>
      <c r="H19030" s="704" t="s">
        <v>12800</v>
      </c>
    </row>
    <row r="19031" spans="1:8" ht="15" x14ac:dyDescent="0.2">
      <c r="A19031" s="733">
        <v>45386</v>
      </c>
      <c r="B19031" s="1048" t="s">
        <v>11874</v>
      </c>
      <c r="C19031" s="1048" t="s">
        <v>793</v>
      </c>
      <c r="D19031" s="1051" t="s">
        <v>12829</v>
      </c>
      <c r="E19031" s="1050">
        <v>75000</v>
      </c>
      <c r="F19031" s="125"/>
      <c r="G19031" s="125">
        <f t="shared" si="303"/>
        <v>-75000</v>
      </c>
      <c r="H19031" s="704" t="s">
        <v>12800</v>
      </c>
    </row>
    <row r="19032" spans="1:8" ht="15" x14ac:dyDescent="0.2">
      <c r="A19032" s="733">
        <v>45386</v>
      </c>
      <c r="B19032" s="1048" t="s">
        <v>11874</v>
      </c>
      <c r="C19032" s="1048" t="s">
        <v>793</v>
      </c>
      <c r="D19032" s="1051" t="s">
        <v>12830</v>
      </c>
      <c r="E19032" s="1050">
        <v>57260</v>
      </c>
      <c r="F19032" s="125"/>
      <c r="G19032" s="125">
        <f t="shared" si="303"/>
        <v>-57260</v>
      </c>
      <c r="H19032" s="704" t="s">
        <v>12800</v>
      </c>
    </row>
    <row r="19033" spans="1:8" ht="15" x14ac:dyDescent="0.2">
      <c r="A19033" s="733">
        <v>45386</v>
      </c>
      <c r="B19033" s="1048" t="s">
        <v>12795</v>
      </c>
      <c r="C19033" s="1048" t="s">
        <v>793</v>
      </c>
      <c r="D19033" s="1051" t="s">
        <v>12818</v>
      </c>
      <c r="E19033" s="1050">
        <v>43016</v>
      </c>
      <c r="F19033" s="125"/>
      <c r="G19033" s="125">
        <f t="shared" si="303"/>
        <v>-43016</v>
      </c>
      <c r="H19033" s="704" t="s">
        <v>12800</v>
      </c>
    </row>
    <row r="19034" spans="1:8" ht="15" x14ac:dyDescent="0.2">
      <c r="A19034" s="733">
        <v>45386</v>
      </c>
      <c r="B19034" s="1048" t="s">
        <v>11874</v>
      </c>
      <c r="C19034" s="1048" t="s">
        <v>793</v>
      </c>
      <c r="D19034" s="1051" t="s">
        <v>12819</v>
      </c>
      <c r="E19034" s="1050">
        <v>65000</v>
      </c>
      <c r="F19034" s="125"/>
      <c r="G19034" s="125">
        <f t="shared" si="303"/>
        <v>-65000</v>
      </c>
      <c r="H19034" s="704" t="s">
        <v>12800</v>
      </c>
    </row>
    <row r="19035" spans="1:8" ht="15" x14ac:dyDescent="0.2">
      <c r="A19035" s="733">
        <v>45386</v>
      </c>
      <c r="B19035" s="1048" t="s">
        <v>3945</v>
      </c>
      <c r="C19035" s="1048" t="s">
        <v>793</v>
      </c>
      <c r="D19035" s="1051" t="s">
        <v>12388</v>
      </c>
      <c r="E19035" s="1050">
        <v>137409.27419354839</v>
      </c>
      <c r="F19035" s="125"/>
      <c r="G19035" s="125">
        <f t="shared" si="303"/>
        <v>-137409.27419354839</v>
      </c>
      <c r="H19035" s="704" t="s">
        <v>12800</v>
      </c>
    </row>
    <row r="19036" spans="1:8" ht="15" x14ac:dyDescent="0.2">
      <c r="A19036" s="733">
        <v>45386</v>
      </c>
      <c r="B19036" s="1048" t="s">
        <v>3944</v>
      </c>
      <c r="C19036" s="1048" t="s">
        <v>793</v>
      </c>
      <c r="D19036" s="1051" t="s">
        <v>12082</v>
      </c>
      <c r="E19036" s="1050">
        <v>139459.67741935485</v>
      </c>
      <c r="F19036" s="125"/>
      <c r="G19036" s="125">
        <f t="shared" si="303"/>
        <v>-139459.67741935485</v>
      </c>
      <c r="H19036" s="704" t="s">
        <v>12800</v>
      </c>
    </row>
    <row r="19037" spans="1:8" ht="15" x14ac:dyDescent="0.2">
      <c r="A19037" s="733">
        <v>45386</v>
      </c>
      <c r="B19037" s="1048" t="s">
        <v>3945</v>
      </c>
      <c r="C19037" s="1048" t="s">
        <v>793</v>
      </c>
      <c r="D19037" s="1051" t="s">
        <v>12661</v>
      </c>
      <c r="E19037" s="1050">
        <v>28000</v>
      </c>
      <c r="F19037" s="125"/>
      <c r="G19037" s="125">
        <f t="shared" si="303"/>
        <v>-28000</v>
      </c>
      <c r="H19037" s="704" t="s">
        <v>12800</v>
      </c>
    </row>
    <row r="19038" spans="1:8" ht="15" x14ac:dyDescent="0.2">
      <c r="A19038" s="733">
        <v>45384</v>
      </c>
      <c r="B19038" s="40" t="s">
        <v>12339</v>
      </c>
      <c r="C19038" s="62" t="s">
        <v>10981</v>
      </c>
      <c r="D19038" s="107" t="s">
        <v>12804</v>
      </c>
      <c r="E19038" s="57">
        <v>100000</v>
      </c>
      <c r="F19038" s="57"/>
      <c r="G19038" s="57">
        <f t="shared" si="303"/>
        <v>-100000</v>
      </c>
      <c r="H19038" s="704" t="s">
        <v>12800</v>
      </c>
    </row>
    <row r="19039" spans="1:8" ht="15" x14ac:dyDescent="0.2">
      <c r="A19039" s="733">
        <v>45384</v>
      </c>
      <c r="B19039" s="40" t="s">
        <v>3945</v>
      </c>
      <c r="C19039" s="62" t="s">
        <v>10981</v>
      </c>
      <c r="D19039" s="107" t="s">
        <v>12794</v>
      </c>
      <c r="E19039" s="57">
        <v>1700</v>
      </c>
      <c r="F19039" s="57"/>
      <c r="G19039" s="57">
        <f t="shared" si="303"/>
        <v>-1700</v>
      </c>
      <c r="H19039" s="704" t="s">
        <v>12800</v>
      </c>
    </row>
    <row r="19040" spans="1:8" ht="15" x14ac:dyDescent="0.2">
      <c r="A19040" s="733">
        <v>45384</v>
      </c>
      <c r="B19040" s="1072" t="s">
        <v>103</v>
      </c>
      <c r="C19040" s="1073" t="s">
        <v>9728</v>
      </c>
      <c r="D19040" s="1074" t="s">
        <v>12810</v>
      </c>
      <c r="E19040" s="1075">
        <v>874250</v>
      </c>
      <c r="F19040" s="57"/>
      <c r="G19040" s="57">
        <f t="shared" si="303"/>
        <v>-874250</v>
      </c>
      <c r="H19040" s="704" t="s">
        <v>12800</v>
      </c>
    </row>
    <row r="19041" spans="1:8" ht="15" x14ac:dyDescent="0.2">
      <c r="A19041" s="733">
        <v>45384</v>
      </c>
      <c r="B19041" s="40" t="s">
        <v>103</v>
      </c>
      <c r="C19041" s="62" t="s">
        <v>103</v>
      </c>
      <c r="D19041" s="107" t="s">
        <v>12529</v>
      </c>
      <c r="E19041" s="57">
        <v>3000</v>
      </c>
      <c r="F19041" s="57"/>
      <c r="G19041" s="57">
        <f t="shared" si="303"/>
        <v>-3000</v>
      </c>
      <c r="H19041" s="704" t="s">
        <v>12800</v>
      </c>
    </row>
    <row r="19042" spans="1:8" ht="15" x14ac:dyDescent="0.2">
      <c r="A19042" s="733">
        <v>45384</v>
      </c>
      <c r="B19042" s="40" t="s">
        <v>12795</v>
      </c>
      <c r="C19042" s="62" t="s">
        <v>5409</v>
      </c>
      <c r="D19042" s="107" t="s">
        <v>12397</v>
      </c>
      <c r="E19042" s="57">
        <v>5000</v>
      </c>
      <c r="F19042" s="57"/>
      <c r="G19042" s="57">
        <f t="shared" si="303"/>
        <v>-5000</v>
      </c>
      <c r="H19042" s="704" t="s">
        <v>12800</v>
      </c>
    </row>
    <row r="19043" spans="1:8" ht="15" x14ac:dyDescent="0.2">
      <c r="A19043" s="733">
        <v>45384</v>
      </c>
      <c r="B19043" s="40" t="s">
        <v>25</v>
      </c>
      <c r="C19043" s="62" t="s">
        <v>8148</v>
      </c>
      <c r="D19043" s="107" t="s">
        <v>6309</v>
      </c>
      <c r="E19043" s="57">
        <v>1330</v>
      </c>
      <c r="F19043" s="57"/>
      <c r="G19043" s="57">
        <f t="shared" si="303"/>
        <v>-1330</v>
      </c>
      <c r="H19043" s="704" t="s">
        <v>12800</v>
      </c>
    </row>
    <row r="19044" spans="1:8" ht="15" x14ac:dyDescent="0.2">
      <c r="A19044" s="733">
        <v>45384</v>
      </c>
      <c r="B19044" s="40" t="s">
        <v>11874</v>
      </c>
      <c r="C19044" s="62" t="s">
        <v>14094</v>
      </c>
      <c r="D19044" s="107" t="s">
        <v>12796</v>
      </c>
      <c r="E19044" s="57">
        <v>35000</v>
      </c>
      <c r="F19044" s="57"/>
      <c r="G19044" s="57">
        <f t="shared" si="303"/>
        <v>-35000</v>
      </c>
      <c r="H19044" s="704" t="s">
        <v>12800</v>
      </c>
    </row>
    <row r="19045" spans="1:8" ht="15" x14ac:dyDescent="0.2">
      <c r="A19045" s="733">
        <v>45384</v>
      </c>
      <c r="B19045" s="40" t="s">
        <v>11874</v>
      </c>
      <c r="C19045" s="62" t="s">
        <v>5740</v>
      </c>
      <c r="D19045" s="107" t="s">
        <v>12797</v>
      </c>
      <c r="E19045" s="57">
        <v>4500</v>
      </c>
      <c r="F19045" s="57"/>
      <c r="G19045" s="57">
        <f t="shared" si="303"/>
        <v>-4500</v>
      </c>
      <c r="H19045" s="704" t="s">
        <v>12800</v>
      </c>
    </row>
    <row r="19046" spans="1:8" ht="15" x14ac:dyDescent="0.2">
      <c r="A19046" s="733">
        <v>45384</v>
      </c>
      <c r="B19046" s="40" t="s">
        <v>12786</v>
      </c>
      <c r="C19046" s="62" t="s">
        <v>10981</v>
      </c>
      <c r="D19046" s="107" t="s">
        <v>11703</v>
      </c>
      <c r="E19046" s="57">
        <v>1250</v>
      </c>
      <c r="F19046" s="57"/>
      <c r="G19046" s="57">
        <f t="shared" si="303"/>
        <v>-1250</v>
      </c>
      <c r="H19046" s="704" t="s">
        <v>12800</v>
      </c>
    </row>
    <row r="19047" spans="1:8" ht="15" x14ac:dyDescent="0.2">
      <c r="A19047" s="733">
        <v>45384</v>
      </c>
      <c r="B19047" s="40" t="s">
        <v>103</v>
      </c>
      <c r="C19047" s="62" t="s">
        <v>8148</v>
      </c>
      <c r="D19047" s="107" t="s">
        <v>6309</v>
      </c>
      <c r="E19047" s="57">
        <v>1200</v>
      </c>
      <c r="F19047" s="57"/>
      <c r="G19047" s="57">
        <f t="shared" si="303"/>
        <v>-1200</v>
      </c>
      <c r="H19047" s="704" t="s">
        <v>12800</v>
      </c>
    </row>
    <row r="19048" spans="1:8" ht="15" x14ac:dyDescent="0.2">
      <c r="A19048" s="733">
        <v>45384</v>
      </c>
      <c r="B19048" s="40" t="s">
        <v>12786</v>
      </c>
      <c r="C19048" s="62" t="s">
        <v>5740</v>
      </c>
      <c r="D19048" s="107" t="s">
        <v>369</v>
      </c>
      <c r="E19048" s="57">
        <v>1000</v>
      </c>
      <c r="F19048" s="57"/>
      <c r="G19048" s="57">
        <f t="shared" si="303"/>
        <v>-1000</v>
      </c>
      <c r="H19048" s="704" t="s">
        <v>12800</v>
      </c>
    </row>
    <row r="19049" spans="1:8" ht="15" x14ac:dyDescent="0.2">
      <c r="A19049" s="733">
        <v>45384</v>
      </c>
      <c r="B19049" s="40" t="s">
        <v>11874</v>
      </c>
      <c r="C19049" s="62" t="s">
        <v>5740</v>
      </c>
      <c r="D19049" s="107" t="s">
        <v>369</v>
      </c>
      <c r="E19049" s="57">
        <v>900</v>
      </c>
      <c r="F19049" s="57"/>
      <c r="G19049" s="57">
        <f t="shared" si="303"/>
        <v>-900</v>
      </c>
      <c r="H19049" s="704" t="s">
        <v>12800</v>
      </c>
    </row>
    <row r="19050" spans="1:8" ht="15" x14ac:dyDescent="0.2">
      <c r="A19050" s="733">
        <v>45384</v>
      </c>
      <c r="B19050" s="40" t="s">
        <v>11717</v>
      </c>
      <c r="C19050" s="62" t="s">
        <v>12798</v>
      </c>
      <c r="D19050" s="107" t="s">
        <v>12799</v>
      </c>
      <c r="E19050" s="57">
        <v>15000</v>
      </c>
      <c r="F19050" s="57"/>
      <c r="G19050" s="57">
        <f t="shared" si="303"/>
        <v>-15000</v>
      </c>
      <c r="H19050" s="704" t="s">
        <v>12800</v>
      </c>
    </row>
    <row r="19051" spans="1:8" ht="15" x14ac:dyDescent="0.2">
      <c r="A19051" s="733">
        <v>45384</v>
      </c>
      <c r="B19051" s="40" t="s">
        <v>12504</v>
      </c>
      <c r="C19051" s="62" t="s">
        <v>391</v>
      </c>
      <c r="D19051" s="107" t="s">
        <v>5383</v>
      </c>
      <c r="E19051" s="57">
        <v>2000</v>
      </c>
      <c r="F19051" s="57"/>
      <c r="G19051" s="57">
        <f t="shared" si="303"/>
        <v>-2000</v>
      </c>
      <c r="H19051" s="704" t="s">
        <v>12800</v>
      </c>
    </row>
    <row r="19052" spans="1:8" ht="15" x14ac:dyDescent="0.2">
      <c r="A19052" s="733">
        <v>45384</v>
      </c>
      <c r="B19052" s="40" t="s">
        <v>12795</v>
      </c>
      <c r="C19052" s="62" t="s">
        <v>391</v>
      </c>
      <c r="D19052" s="107" t="s">
        <v>5383</v>
      </c>
      <c r="E19052" s="57">
        <v>4000</v>
      </c>
      <c r="F19052" s="57"/>
      <c r="G19052" s="57">
        <f t="shared" si="303"/>
        <v>-4000</v>
      </c>
      <c r="H19052" s="704" t="s">
        <v>12800</v>
      </c>
    </row>
    <row r="19053" spans="1:8" ht="15" x14ac:dyDescent="0.2">
      <c r="A19053" s="733">
        <v>45384</v>
      </c>
      <c r="B19053" s="40" t="s">
        <v>37</v>
      </c>
      <c r="C19053" s="62" t="s">
        <v>391</v>
      </c>
      <c r="D19053" s="107" t="s">
        <v>5383</v>
      </c>
      <c r="E19053" s="57">
        <v>2000</v>
      </c>
      <c r="F19053" s="57"/>
      <c r="G19053" s="57">
        <f t="shared" si="303"/>
        <v>-2000</v>
      </c>
      <c r="H19053" s="704" t="s">
        <v>12800</v>
      </c>
    </row>
    <row r="19054" spans="1:8" ht="15" x14ac:dyDescent="0.2">
      <c r="A19054" s="733">
        <v>45384</v>
      </c>
      <c r="B19054" s="40" t="s">
        <v>11077</v>
      </c>
      <c r="C19054" s="62" t="s">
        <v>391</v>
      </c>
      <c r="D19054" s="107" t="s">
        <v>5383</v>
      </c>
      <c r="E19054" s="57">
        <v>5250</v>
      </c>
      <c r="F19054" s="57"/>
      <c r="G19054" s="57">
        <f t="shared" si="303"/>
        <v>-5250</v>
      </c>
      <c r="H19054" s="704" t="s">
        <v>12800</v>
      </c>
    </row>
    <row r="19055" spans="1:8" ht="15" x14ac:dyDescent="0.2">
      <c r="A19055" s="733">
        <v>45384</v>
      </c>
      <c r="B19055" s="40" t="s">
        <v>10773</v>
      </c>
      <c r="C19055" s="62" t="s">
        <v>10981</v>
      </c>
      <c r="D19055" s="107" t="s">
        <v>4965</v>
      </c>
      <c r="E19055" s="57">
        <v>13040</v>
      </c>
      <c r="F19055" s="57"/>
      <c r="G19055" s="57">
        <f t="shared" si="303"/>
        <v>-13040</v>
      </c>
      <c r="H19055" s="704" t="s">
        <v>12800</v>
      </c>
    </row>
    <row r="19056" spans="1:8" ht="15" x14ac:dyDescent="0.2">
      <c r="A19056" s="733">
        <v>45384</v>
      </c>
      <c r="B19056" s="40" t="s">
        <v>8556</v>
      </c>
      <c r="C19056" s="62" t="s">
        <v>10981</v>
      </c>
      <c r="D19056" s="107" t="s">
        <v>4965</v>
      </c>
      <c r="E19056" s="57">
        <v>12700</v>
      </c>
      <c r="F19056" s="57"/>
      <c r="G19056" s="57">
        <f t="shared" si="303"/>
        <v>-12700</v>
      </c>
      <c r="H19056" s="704" t="s">
        <v>12800</v>
      </c>
    </row>
    <row r="19057" spans="1:8" ht="15" x14ac:dyDescent="0.2">
      <c r="A19057" s="733">
        <v>45384</v>
      </c>
      <c r="B19057" s="40" t="s">
        <v>8556</v>
      </c>
      <c r="C19057" s="62" t="s">
        <v>10981</v>
      </c>
      <c r="D19057" s="107" t="s">
        <v>4965</v>
      </c>
      <c r="E19057" s="57">
        <v>3718</v>
      </c>
      <c r="F19057" s="57"/>
      <c r="G19057" s="57">
        <f t="shared" si="303"/>
        <v>-3718</v>
      </c>
      <c r="H19057" s="704" t="s">
        <v>12800</v>
      </c>
    </row>
    <row r="19058" spans="1:8" ht="15" x14ac:dyDescent="0.2">
      <c r="A19058" s="733">
        <v>45384</v>
      </c>
      <c r="B19058" s="40" t="s">
        <v>12504</v>
      </c>
      <c r="C19058" s="62" t="s">
        <v>10981</v>
      </c>
      <c r="D19058" s="107" t="s">
        <v>4965</v>
      </c>
      <c r="E19058" s="57">
        <v>95726</v>
      </c>
      <c r="F19058" s="57"/>
      <c r="G19058" s="57">
        <f t="shared" si="303"/>
        <v>-95726</v>
      </c>
      <c r="H19058" s="704" t="s">
        <v>12800</v>
      </c>
    </row>
    <row r="19059" spans="1:8" ht="15" x14ac:dyDescent="0.2">
      <c r="A19059" s="733">
        <v>45384</v>
      </c>
      <c r="B19059" s="40" t="s">
        <v>103</v>
      </c>
      <c r="C19059" s="62" t="s">
        <v>391</v>
      </c>
      <c r="D19059" s="107" t="s">
        <v>12803</v>
      </c>
      <c r="E19059" s="57">
        <v>50000</v>
      </c>
      <c r="F19059" s="57"/>
      <c r="G19059" s="57">
        <f t="shared" si="303"/>
        <v>-50000</v>
      </c>
      <c r="H19059" s="704" t="s">
        <v>12800</v>
      </c>
    </row>
    <row r="19060" spans="1:8" ht="15" x14ac:dyDescent="0.2">
      <c r="A19060" s="733">
        <v>45384</v>
      </c>
      <c r="B19060" s="40" t="s">
        <v>12795</v>
      </c>
      <c r="C19060" s="62" t="s">
        <v>5409</v>
      </c>
      <c r="D19060" s="107" t="s">
        <v>12397</v>
      </c>
      <c r="E19060" s="57">
        <v>5000</v>
      </c>
      <c r="F19060" s="57"/>
      <c r="G19060" s="57">
        <f t="shared" si="303"/>
        <v>-5000</v>
      </c>
      <c r="H19060" s="704" t="s">
        <v>12800</v>
      </c>
    </row>
    <row r="19061" spans="1:8" ht="15" x14ac:dyDescent="0.2">
      <c r="A19061" s="733">
        <v>45384</v>
      </c>
      <c r="B19061" s="40" t="s">
        <v>8556</v>
      </c>
      <c r="C19061" s="62" t="s">
        <v>12511</v>
      </c>
      <c r="D19061" s="107" t="s">
        <v>12277</v>
      </c>
      <c r="E19061" s="57">
        <v>50000</v>
      </c>
      <c r="F19061" s="57"/>
      <c r="G19061" s="57">
        <f t="shared" si="303"/>
        <v>-50000</v>
      </c>
      <c r="H19061" s="704" t="s">
        <v>12800</v>
      </c>
    </row>
    <row r="19062" spans="1:8" ht="15" x14ac:dyDescent="0.2">
      <c r="A19062" s="733">
        <v>45384</v>
      </c>
      <c r="B19062" s="40" t="s">
        <v>11874</v>
      </c>
      <c r="C19062" s="62" t="s">
        <v>391</v>
      </c>
      <c r="D19062" s="107" t="s">
        <v>12805</v>
      </c>
      <c r="E19062" s="57">
        <v>2000</v>
      </c>
      <c r="F19062" s="57"/>
      <c r="G19062" s="57">
        <f t="shared" si="303"/>
        <v>-2000</v>
      </c>
      <c r="H19062" s="704" t="s">
        <v>12800</v>
      </c>
    </row>
    <row r="19063" spans="1:8" ht="15" x14ac:dyDescent="0.2">
      <c r="A19063" s="733">
        <v>45385</v>
      </c>
      <c r="B19063" s="40" t="s">
        <v>103</v>
      </c>
      <c r="C19063" s="62" t="s">
        <v>103</v>
      </c>
      <c r="D19063" s="107" t="s">
        <v>12811</v>
      </c>
      <c r="E19063" s="57">
        <v>1000</v>
      </c>
      <c r="F19063" s="57"/>
      <c r="G19063" s="57">
        <f t="shared" si="303"/>
        <v>-1000</v>
      </c>
      <c r="H19063" s="704" t="s">
        <v>12800</v>
      </c>
    </row>
    <row r="19064" spans="1:8" ht="15" x14ac:dyDescent="0.2">
      <c r="A19064" s="733">
        <v>45385</v>
      </c>
      <c r="B19064" s="40" t="s">
        <v>37</v>
      </c>
      <c r="C19064" s="62" t="s">
        <v>391</v>
      </c>
      <c r="D19064" s="107" t="s">
        <v>5754</v>
      </c>
      <c r="E19064" s="57">
        <v>3000</v>
      </c>
      <c r="F19064" s="57"/>
      <c r="G19064" s="57">
        <f t="shared" si="303"/>
        <v>-3000</v>
      </c>
      <c r="H19064" s="704" t="s">
        <v>12800</v>
      </c>
    </row>
    <row r="19065" spans="1:8" ht="15" x14ac:dyDescent="0.2">
      <c r="A19065" s="733">
        <v>45385</v>
      </c>
      <c r="B19065" s="40" t="s">
        <v>37</v>
      </c>
      <c r="C19065" s="62" t="s">
        <v>391</v>
      </c>
      <c r="D19065" s="107" t="s">
        <v>12812</v>
      </c>
      <c r="E19065" s="57">
        <v>500</v>
      </c>
      <c r="F19065" s="57"/>
      <c r="G19065" s="57">
        <f t="shared" si="303"/>
        <v>-500</v>
      </c>
      <c r="H19065" s="704" t="s">
        <v>12800</v>
      </c>
    </row>
    <row r="19066" spans="1:8" ht="15" x14ac:dyDescent="0.2">
      <c r="A19066" s="733">
        <v>45385</v>
      </c>
      <c r="B19066" s="40" t="s">
        <v>10229</v>
      </c>
      <c r="C19066" s="633" t="s">
        <v>12274</v>
      </c>
      <c r="D19066" s="916" t="s">
        <v>12815</v>
      </c>
      <c r="E19066" s="734">
        <v>60000</v>
      </c>
      <c r="F19066" s="57"/>
      <c r="G19066" s="57">
        <f t="shared" si="303"/>
        <v>-60000</v>
      </c>
      <c r="H19066" s="704" t="s">
        <v>12800</v>
      </c>
    </row>
    <row r="19067" spans="1:8" ht="15" x14ac:dyDescent="0.2">
      <c r="A19067" s="733">
        <v>45385</v>
      </c>
      <c r="B19067" s="40" t="s">
        <v>8556</v>
      </c>
      <c r="C19067" s="633" t="s">
        <v>12274</v>
      </c>
      <c r="D19067" s="916" t="s">
        <v>12815</v>
      </c>
      <c r="E19067" s="734">
        <v>15000</v>
      </c>
      <c r="F19067" s="57"/>
      <c r="G19067" s="57">
        <f t="shared" si="303"/>
        <v>-15000</v>
      </c>
      <c r="H19067" s="704" t="s">
        <v>12800</v>
      </c>
    </row>
    <row r="19068" spans="1:8" ht="15" x14ac:dyDescent="0.2">
      <c r="A19068" s="733">
        <v>45385</v>
      </c>
      <c r="B19068" s="40" t="s">
        <v>11874</v>
      </c>
      <c r="C19068" s="62" t="s">
        <v>4724</v>
      </c>
      <c r="D19068" s="107" t="s">
        <v>12277</v>
      </c>
      <c r="E19068" s="57">
        <v>300000</v>
      </c>
      <c r="F19068" s="57"/>
      <c r="G19068" s="57">
        <f t="shared" si="303"/>
        <v>-300000</v>
      </c>
      <c r="H19068" s="704" t="s">
        <v>12800</v>
      </c>
    </row>
    <row r="19069" spans="1:8" ht="15" x14ac:dyDescent="0.2">
      <c r="A19069" s="733">
        <v>45385</v>
      </c>
      <c r="B19069" s="40" t="s">
        <v>12504</v>
      </c>
      <c r="C19069" s="62" t="s">
        <v>12531</v>
      </c>
      <c r="D19069" s="107" t="s">
        <v>12277</v>
      </c>
      <c r="E19069" s="57">
        <v>250000</v>
      </c>
      <c r="F19069" s="57"/>
      <c r="G19069" s="57">
        <f t="shared" si="303"/>
        <v>-250000</v>
      </c>
      <c r="H19069" s="704" t="s">
        <v>12800</v>
      </c>
    </row>
    <row r="19070" spans="1:8" ht="36" x14ac:dyDescent="0.2">
      <c r="A19070" s="733">
        <v>45385</v>
      </c>
      <c r="B19070" s="62" t="s">
        <v>103</v>
      </c>
      <c r="C19070" s="62" t="s">
        <v>12709</v>
      </c>
      <c r="D19070" s="182" t="s">
        <v>12817</v>
      </c>
      <c r="E19070" s="125">
        <v>11000</v>
      </c>
      <c r="F19070" s="125"/>
      <c r="G19070" s="125">
        <f t="shared" si="303"/>
        <v>-11000</v>
      </c>
      <c r="H19070" s="704" t="s">
        <v>12800</v>
      </c>
    </row>
    <row r="19071" spans="1:8" ht="15" customHeight="1" x14ac:dyDescent="0.2">
      <c r="A19071" s="733">
        <v>45385</v>
      </c>
      <c r="B19071" s="62" t="s">
        <v>10229</v>
      </c>
      <c r="C19071" s="62" t="s">
        <v>285</v>
      </c>
      <c r="D19071" s="182" t="s">
        <v>12825</v>
      </c>
      <c r="E19071" s="125">
        <v>30000</v>
      </c>
      <c r="F19071" s="125"/>
      <c r="G19071" s="125">
        <f t="shared" ref="G19071:G19134" si="304">F19071-E19071</f>
        <v>-30000</v>
      </c>
      <c r="H19071" s="704" t="s">
        <v>12800</v>
      </c>
    </row>
    <row r="19072" spans="1:8" ht="15" x14ac:dyDescent="0.2">
      <c r="A19072" s="733">
        <v>45385</v>
      </c>
      <c r="B19072" s="62" t="s">
        <v>25</v>
      </c>
      <c r="C19072" s="62"/>
      <c r="D19072" s="182" t="s">
        <v>12826</v>
      </c>
      <c r="E19072" s="125">
        <v>15000</v>
      </c>
      <c r="F19072" s="125"/>
      <c r="G19072" s="125">
        <f t="shared" si="304"/>
        <v>-15000</v>
      </c>
      <c r="H19072" s="704" t="s">
        <v>12800</v>
      </c>
    </row>
    <row r="19073" spans="1:8" ht="15" customHeight="1" x14ac:dyDescent="0.2">
      <c r="A19073" s="733">
        <v>45386</v>
      </c>
      <c r="B19073" s="62" t="s">
        <v>11717</v>
      </c>
      <c r="C19073" s="62" t="s">
        <v>5740</v>
      </c>
      <c r="D19073" s="182" t="s">
        <v>369</v>
      </c>
      <c r="E19073" s="125">
        <v>2000</v>
      </c>
      <c r="F19073" s="125"/>
      <c r="G19073" s="125">
        <f t="shared" si="304"/>
        <v>-2000</v>
      </c>
      <c r="H19073" s="704" t="s">
        <v>12800</v>
      </c>
    </row>
    <row r="19074" spans="1:8" ht="15" x14ac:dyDescent="0.2">
      <c r="A19074" s="733">
        <v>45386</v>
      </c>
      <c r="B19074" s="62" t="s">
        <v>11874</v>
      </c>
      <c r="C19074" s="62" t="s">
        <v>5740</v>
      </c>
      <c r="D19074" s="182" t="s">
        <v>369</v>
      </c>
      <c r="E19074" s="125">
        <v>200</v>
      </c>
      <c r="F19074" s="125"/>
      <c r="G19074" s="125">
        <f t="shared" si="304"/>
        <v>-200</v>
      </c>
      <c r="H19074" s="704" t="s">
        <v>12800</v>
      </c>
    </row>
    <row r="19075" spans="1:8" ht="15" x14ac:dyDescent="0.2">
      <c r="A19075" s="733">
        <v>45386</v>
      </c>
      <c r="B19075" s="62" t="s">
        <v>12339</v>
      </c>
      <c r="C19075" s="62" t="s">
        <v>12820</v>
      </c>
      <c r="D19075" s="182" t="s">
        <v>12821</v>
      </c>
      <c r="E19075" s="125">
        <v>50000</v>
      </c>
      <c r="F19075" s="125"/>
      <c r="G19075" s="125">
        <f t="shared" si="304"/>
        <v>-50000</v>
      </c>
      <c r="H19075" s="704" t="s">
        <v>12800</v>
      </c>
    </row>
    <row r="19076" spans="1:8" ht="15" x14ac:dyDescent="0.2">
      <c r="A19076" s="733">
        <v>45386</v>
      </c>
      <c r="B19076" s="62" t="s">
        <v>11717</v>
      </c>
      <c r="C19076" s="62" t="s">
        <v>5740</v>
      </c>
      <c r="D19076" s="182" t="s">
        <v>369</v>
      </c>
      <c r="E19076" s="125">
        <v>1000</v>
      </c>
      <c r="F19076" s="125"/>
      <c r="G19076" s="125">
        <f t="shared" si="304"/>
        <v>-1000</v>
      </c>
      <c r="H19076" s="704" t="s">
        <v>12800</v>
      </c>
    </row>
    <row r="19077" spans="1:8" ht="15" x14ac:dyDescent="0.2">
      <c r="A19077" s="733">
        <v>45386</v>
      </c>
      <c r="B19077" s="62" t="s">
        <v>11077</v>
      </c>
      <c r="C19077" s="62" t="s">
        <v>391</v>
      </c>
      <c r="D19077" s="182" t="s">
        <v>12822</v>
      </c>
      <c r="E19077" s="125">
        <v>1500</v>
      </c>
      <c r="F19077" s="125"/>
      <c r="G19077" s="125">
        <f t="shared" si="304"/>
        <v>-1500</v>
      </c>
      <c r="H19077" s="704" t="s">
        <v>12800</v>
      </c>
    </row>
    <row r="19078" spans="1:8" ht="15" x14ac:dyDescent="0.2">
      <c r="A19078" s="733">
        <v>45386</v>
      </c>
      <c r="B19078" s="40" t="s">
        <v>11874</v>
      </c>
      <c r="C19078" s="62" t="s">
        <v>11374</v>
      </c>
      <c r="D19078" s="107" t="s">
        <v>6925</v>
      </c>
      <c r="E19078" s="57">
        <v>50000</v>
      </c>
      <c r="F19078" s="57"/>
      <c r="G19078" s="125">
        <f t="shared" si="304"/>
        <v>-50000</v>
      </c>
      <c r="H19078" s="704" t="s">
        <v>12800</v>
      </c>
    </row>
    <row r="19079" spans="1:8" ht="15" x14ac:dyDescent="0.2">
      <c r="A19079" s="733">
        <v>45386</v>
      </c>
      <c r="B19079" s="40" t="s">
        <v>11874</v>
      </c>
      <c r="C19079" s="62" t="s">
        <v>10981</v>
      </c>
      <c r="D19079" s="107" t="s">
        <v>12823</v>
      </c>
      <c r="E19079" s="57">
        <v>4900</v>
      </c>
      <c r="F19079" s="57"/>
      <c r="G19079" s="125">
        <f t="shared" si="304"/>
        <v>-4900</v>
      </c>
      <c r="H19079" s="704" t="s">
        <v>12800</v>
      </c>
    </row>
    <row r="19080" spans="1:8" ht="15" x14ac:dyDescent="0.2">
      <c r="A19080" s="733">
        <v>45386</v>
      </c>
      <c r="B19080" s="40" t="s">
        <v>25</v>
      </c>
      <c r="C19080" s="62" t="s">
        <v>391</v>
      </c>
      <c r="D19080" s="107" t="s">
        <v>2107</v>
      </c>
      <c r="E19080" s="57">
        <v>1500</v>
      </c>
      <c r="F19080" s="57"/>
      <c r="G19080" s="125">
        <f t="shared" si="304"/>
        <v>-1500</v>
      </c>
      <c r="H19080" s="704" t="s">
        <v>12800</v>
      </c>
    </row>
    <row r="19081" spans="1:8" ht="15" x14ac:dyDescent="0.2">
      <c r="A19081" s="733">
        <v>45386</v>
      </c>
      <c r="B19081" s="40" t="s">
        <v>11874</v>
      </c>
      <c r="C19081" s="62" t="s">
        <v>11017</v>
      </c>
      <c r="D19081" s="107" t="s">
        <v>12833</v>
      </c>
      <c r="E19081" s="57">
        <v>50000</v>
      </c>
      <c r="F19081" s="57"/>
      <c r="G19081" s="125">
        <f t="shared" si="304"/>
        <v>-50000</v>
      </c>
      <c r="H19081" s="704" t="s">
        <v>12800</v>
      </c>
    </row>
    <row r="19082" spans="1:8" ht="15" x14ac:dyDescent="0.2">
      <c r="A19082" s="733">
        <v>45386</v>
      </c>
      <c r="B19082" s="40" t="s">
        <v>11077</v>
      </c>
      <c r="C19082" s="62" t="s">
        <v>6782</v>
      </c>
      <c r="D19082" s="107" t="s">
        <v>12834</v>
      </c>
      <c r="E19082" s="57">
        <v>200000</v>
      </c>
      <c r="F19082" s="57"/>
      <c r="G19082" s="125">
        <f t="shared" si="304"/>
        <v>-200000</v>
      </c>
      <c r="H19082" s="704" t="s">
        <v>12800</v>
      </c>
    </row>
    <row r="19083" spans="1:8" ht="15" x14ac:dyDescent="0.2">
      <c r="A19083" s="733">
        <v>45386</v>
      </c>
      <c r="B19083" s="40" t="s">
        <v>3945</v>
      </c>
      <c r="C19083" s="62" t="s">
        <v>12832</v>
      </c>
      <c r="D19083" s="107" t="s">
        <v>12835</v>
      </c>
      <c r="E19083" s="57">
        <v>100000</v>
      </c>
      <c r="F19083" s="57"/>
      <c r="G19083" s="125">
        <f t="shared" si="304"/>
        <v>-100000</v>
      </c>
      <c r="H19083" s="704" t="s">
        <v>12800</v>
      </c>
    </row>
    <row r="19084" spans="1:8" ht="15" x14ac:dyDescent="0.2">
      <c r="A19084" s="733">
        <v>45386</v>
      </c>
      <c r="B19084" s="40" t="s">
        <v>11874</v>
      </c>
      <c r="C19084" s="62" t="s">
        <v>12004</v>
      </c>
      <c r="D19084" s="107" t="s">
        <v>12735</v>
      </c>
      <c r="E19084" s="57">
        <v>700000</v>
      </c>
      <c r="F19084" s="57"/>
      <c r="G19084" s="125">
        <f t="shared" si="304"/>
        <v>-700000</v>
      </c>
      <c r="H19084" s="704" t="s">
        <v>12800</v>
      </c>
    </row>
    <row r="19085" spans="1:8" ht="15" x14ac:dyDescent="0.2">
      <c r="A19085" s="733">
        <v>45387</v>
      </c>
      <c r="B19085" s="40" t="s">
        <v>103</v>
      </c>
      <c r="C19085" s="62" t="s">
        <v>391</v>
      </c>
      <c r="D19085" s="107" t="s">
        <v>12838</v>
      </c>
      <c r="E19085" s="57">
        <v>1000</v>
      </c>
      <c r="F19085" s="57"/>
      <c r="G19085" s="125">
        <f t="shared" si="304"/>
        <v>-1000</v>
      </c>
      <c r="H19085" s="704" t="s">
        <v>12800</v>
      </c>
    </row>
    <row r="19086" spans="1:8" ht="15" x14ac:dyDescent="0.2">
      <c r="A19086" s="733">
        <v>45387</v>
      </c>
      <c r="B19086" s="40" t="s">
        <v>8556</v>
      </c>
      <c r="C19086" s="62" t="s">
        <v>3103</v>
      </c>
      <c r="D19086" s="107" t="s">
        <v>6925</v>
      </c>
      <c r="E19086" s="57">
        <v>65250</v>
      </c>
      <c r="F19086" s="57"/>
      <c r="G19086" s="125">
        <f t="shared" si="304"/>
        <v>-65250</v>
      </c>
      <c r="H19086" s="704" t="s">
        <v>12800</v>
      </c>
    </row>
    <row r="19087" spans="1:8" ht="15" x14ac:dyDescent="0.2">
      <c r="A19087" s="733">
        <v>45387</v>
      </c>
      <c r="B19087" s="40" t="s">
        <v>9353</v>
      </c>
      <c r="C19087" s="62" t="s">
        <v>12415</v>
      </c>
      <c r="D19087" s="107" t="s">
        <v>6925</v>
      </c>
      <c r="E19087" s="57">
        <v>25000</v>
      </c>
      <c r="F19087" s="57"/>
      <c r="G19087" s="125">
        <f t="shared" si="304"/>
        <v>-25000</v>
      </c>
      <c r="H19087" s="704" t="s">
        <v>12800</v>
      </c>
    </row>
    <row r="19088" spans="1:8" ht="15" x14ac:dyDescent="0.2">
      <c r="A19088" s="733">
        <v>45387</v>
      </c>
      <c r="B19088" s="40" t="s">
        <v>11717</v>
      </c>
      <c r="C19088" s="62" t="s">
        <v>793</v>
      </c>
      <c r="D19088" s="107" t="s">
        <v>12839</v>
      </c>
      <c r="E19088" s="57">
        <v>24650</v>
      </c>
      <c r="F19088" s="57"/>
      <c r="G19088" s="125">
        <f t="shared" si="304"/>
        <v>-24650</v>
      </c>
      <c r="H19088" s="704" t="s">
        <v>12800</v>
      </c>
    </row>
    <row r="19089" spans="1:8" ht="15" x14ac:dyDescent="0.2">
      <c r="A19089" s="733">
        <v>45387</v>
      </c>
      <c r="B19089" s="40" t="s">
        <v>3945</v>
      </c>
      <c r="C19089" s="62" t="s">
        <v>793</v>
      </c>
      <c r="D19089" s="107" t="s">
        <v>12840</v>
      </c>
      <c r="E19089" s="57">
        <v>1200</v>
      </c>
      <c r="F19089" s="57"/>
      <c r="G19089" s="125">
        <f t="shared" si="304"/>
        <v>-1200</v>
      </c>
      <c r="H19089" s="704" t="s">
        <v>12800</v>
      </c>
    </row>
    <row r="19090" spans="1:8" ht="15" x14ac:dyDescent="0.2">
      <c r="A19090" s="733">
        <v>45387</v>
      </c>
      <c r="B19090" s="40" t="s">
        <v>12786</v>
      </c>
      <c r="C19090" s="62" t="s">
        <v>5409</v>
      </c>
      <c r="D19090" s="107" t="s">
        <v>12397</v>
      </c>
      <c r="E19090" s="57">
        <v>5000</v>
      </c>
      <c r="F19090" s="57"/>
      <c r="G19090" s="125">
        <f t="shared" si="304"/>
        <v>-5000</v>
      </c>
      <c r="H19090" s="704" t="s">
        <v>12800</v>
      </c>
    </row>
    <row r="19091" spans="1:8" ht="15" x14ac:dyDescent="0.2">
      <c r="A19091" s="733">
        <v>45388</v>
      </c>
      <c r="B19091" s="40" t="s">
        <v>11874</v>
      </c>
      <c r="C19091" s="62" t="s">
        <v>11279</v>
      </c>
      <c r="D19091" s="107" t="s">
        <v>10718</v>
      </c>
      <c r="E19091" s="57">
        <v>130000</v>
      </c>
      <c r="F19091" s="57"/>
      <c r="G19091" s="125">
        <f t="shared" si="304"/>
        <v>-130000</v>
      </c>
      <c r="H19091" s="704" t="s">
        <v>12800</v>
      </c>
    </row>
    <row r="19092" spans="1:8" ht="24" x14ac:dyDescent="0.2">
      <c r="A19092" s="733">
        <v>45388</v>
      </c>
      <c r="B19092" s="40" t="s">
        <v>9353</v>
      </c>
      <c r="C19092" s="62" t="s">
        <v>10981</v>
      </c>
      <c r="D19092" s="182" t="s">
        <v>12848</v>
      </c>
      <c r="E19092" s="125">
        <v>45000</v>
      </c>
      <c r="F19092" s="57"/>
      <c r="G19092" s="125">
        <f t="shared" si="304"/>
        <v>-45000</v>
      </c>
      <c r="H19092" s="704" t="s">
        <v>12800</v>
      </c>
    </row>
    <row r="19093" spans="1:8" ht="15" x14ac:dyDescent="0.2">
      <c r="A19093" s="733">
        <v>45388</v>
      </c>
      <c r="B19093" s="40" t="s">
        <v>11874</v>
      </c>
      <c r="C19093" s="62" t="s">
        <v>11875</v>
      </c>
      <c r="D19093" s="182" t="s">
        <v>12277</v>
      </c>
      <c r="E19093" s="125">
        <v>250000</v>
      </c>
      <c r="F19093" s="57"/>
      <c r="G19093" s="125">
        <f t="shared" si="304"/>
        <v>-250000</v>
      </c>
      <c r="H19093" s="704" t="s">
        <v>12800</v>
      </c>
    </row>
    <row r="19094" spans="1:8" ht="15" x14ac:dyDescent="0.2">
      <c r="A19094" s="733">
        <v>45388</v>
      </c>
      <c r="B19094" s="40" t="s">
        <v>11874</v>
      </c>
      <c r="C19094" s="62" t="s">
        <v>10981</v>
      </c>
      <c r="D19094" s="107" t="s">
        <v>10163</v>
      </c>
      <c r="E19094" s="57">
        <v>11650</v>
      </c>
      <c r="F19094" s="57"/>
      <c r="G19094" s="125">
        <f t="shared" si="304"/>
        <v>-11650</v>
      </c>
      <c r="H19094" s="704" t="s">
        <v>12800</v>
      </c>
    </row>
    <row r="19095" spans="1:8" ht="15" x14ac:dyDescent="0.2">
      <c r="A19095" s="733">
        <v>45388</v>
      </c>
      <c r="B19095" s="40" t="s">
        <v>11077</v>
      </c>
      <c r="C19095" s="62" t="s">
        <v>11952</v>
      </c>
      <c r="D19095" s="107" t="s">
        <v>6925</v>
      </c>
      <c r="E19095" s="57">
        <v>30000</v>
      </c>
      <c r="F19095" s="57"/>
      <c r="G19095" s="125">
        <f t="shared" si="304"/>
        <v>-30000</v>
      </c>
      <c r="H19095" s="704" t="s">
        <v>12800</v>
      </c>
    </row>
    <row r="19096" spans="1:8" ht="15" x14ac:dyDescent="0.2">
      <c r="A19096" s="733">
        <v>45388</v>
      </c>
      <c r="B19096" s="40" t="s">
        <v>11874</v>
      </c>
      <c r="C19096" s="62" t="s">
        <v>285</v>
      </c>
      <c r="D19096" s="107" t="s">
        <v>8660</v>
      </c>
      <c r="E19096" s="57">
        <v>1000</v>
      </c>
      <c r="F19096" s="57"/>
      <c r="G19096" s="125">
        <f t="shared" si="304"/>
        <v>-1000</v>
      </c>
      <c r="H19096" s="704" t="s">
        <v>12800</v>
      </c>
    </row>
    <row r="19097" spans="1:8" ht="15" x14ac:dyDescent="0.2">
      <c r="A19097" s="733">
        <v>45388</v>
      </c>
      <c r="B19097" s="40" t="s">
        <v>11874</v>
      </c>
      <c r="C19097" s="62" t="s">
        <v>5740</v>
      </c>
      <c r="D19097" s="107" t="s">
        <v>369</v>
      </c>
      <c r="E19097" s="57">
        <v>2000</v>
      </c>
      <c r="F19097" s="57"/>
      <c r="G19097" s="125">
        <f t="shared" si="304"/>
        <v>-2000</v>
      </c>
      <c r="H19097" s="704" t="s">
        <v>12800</v>
      </c>
    </row>
    <row r="19098" spans="1:8" ht="15" x14ac:dyDescent="0.2">
      <c r="A19098" s="733">
        <v>45388</v>
      </c>
      <c r="B19098" s="40" t="s">
        <v>11874</v>
      </c>
      <c r="C19098" s="62" t="s">
        <v>12849</v>
      </c>
      <c r="D19098" s="107" t="s">
        <v>12850</v>
      </c>
      <c r="E19098" s="57">
        <v>3600</v>
      </c>
      <c r="F19098" s="57"/>
      <c r="G19098" s="125">
        <f t="shared" si="304"/>
        <v>-3600</v>
      </c>
      <c r="H19098" s="704" t="s">
        <v>12800</v>
      </c>
    </row>
    <row r="19099" spans="1:8" ht="15" x14ac:dyDescent="0.2">
      <c r="A19099" s="733">
        <v>45388</v>
      </c>
      <c r="B19099" s="40" t="s">
        <v>12606</v>
      </c>
      <c r="C19099" s="62" t="s">
        <v>6475</v>
      </c>
      <c r="D19099" s="107" t="s">
        <v>6925</v>
      </c>
      <c r="E19099" s="57">
        <v>100000</v>
      </c>
      <c r="F19099" s="57"/>
      <c r="G19099" s="125">
        <f t="shared" si="304"/>
        <v>-100000</v>
      </c>
      <c r="H19099" s="704" t="s">
        <v>12800</v>
      </c>
    </row>
    <row r="19100" spans="1:8" ht="15" x14ac:dyDescent="0.2">
      <c r="A19100" s="733">
        <v>45388</v>
      </c>
      <c r="B19100" s="40" t="s">
        <v>103</v>
      </c>
      <c r="C19100" s="62" t="s">
        <v>9728</v>
      </c>
      <c r="D19100" s="107" t="s">
        <v>12858</v>
      </c>
      <c r="E19100" s="57">
        <v>4000</v>
      </c>
      <c r="F19100" s="57"/>
      <c r="G19100" s="125">
        <f t="shared" si="304"/>
        <v>-4000</v>
      </c>
      <c r="H19100" s="704" t="s">
        <v>12800</v>
      </c>
    </row>
    <row r="19101" spans="1:8" ht="15" x14ac:dyDescent="0.2">
      <c r="A19101" s="733">
        <v>45389</v>
      </c>
      <c r="B19101" s="40" t="s">
        <v>11874</v>
      </c>
      <c r="C19101" s="62" t="s">
        <v>11875</v>
      </c>
      <c r="D19101" s="182" t="s">
        <v>12277</v>
      </c>
      <c r="E19101" s="125">
        <v>250000</v>
      </c>
      <c r="F19101" s="57"/>
      <c r="G19101" s="125">
        <f t="shared" si="304"/>
        <v>-250000</v>
      </c>
      <c r="H19101" s="704" t="s">
        <v>12800</v>
      </c>
    </row>
    <row r="19102" spans="1:8" ht="15" x14ac:dyDescent="0.2">
      <c r="A19102" s="733">
        <v>45390</v>
      </c>
      <c r="B19102" s="40" t="s">
        <v>11874</v>
      </c>
      <c r="C19102" s="62" t="s">
        <v>12004</v>
      </c>
      <c r="D19102" s="107" t="s">
        <v>12854</v>
      </c>
      <c r="E19102" s="57">
        <v>200000</v>
      </c>
      <c r="F19102" s="57"/>
      <c r="G19102" s="125">
        <f t="shared" si="304"/>
        <v>-200000</v>
      </c>
      <c r="H19102" s="704" t="s">
        <v>12800</v>
      </c>
    </row>
    <row r="19103" spans="1:8" ht="15" x14ac:dyDescent="0.2">
      <c r="A19103" s="733">
        <v>45390</v>
      </c>
      <c r="B19103" s="40" t="s">
        <v>11874</v>
      </c>
      <c r="C19103" s="62" t="s">
        <v>11279</v>
      </c>
      <c r="D19103" s="107" t="s">
        <v>12855</v>
      </c>
      <c r="E19103" s="57">
        <v>40000</v>
      </c>
      <c r="F19103" s="57"/>
      <c r="G19103" s="125">
        <f t="shared" si="304"/>
        <v>-40000</v>
      </c>
      <c r="H19103" s="704" t="s">
        <v>12800</v>
      </c>
    </row>
    <row r="19104" spans="1:8" ht="15" x14ac:dyDescent="0.2">
      <c r="A19104" s="733">
        <v>45390</v>
      </c>
      <c r="B19104" s="40" t="s">
        <v>11874</v>
      </c>
      <c r="C19104" s="62" t="s">
        <v>11523</v>
      </c>
      <c r="D19104" s="107" t="s">
        <v>12856</v>
      </c>
      <c r="E19104" s="57">
        <v>100000</v>
      </c>
      <c r="F19104" s="57"/>
      <c r="G19104" s="125">
        <f t="shared" si="304"/>
        <v>-100000</v>
      </c>
      <c r="H19104" s="704" t="s">
        <v>12800</v>
      </c>
    </row>
    <row r="19105" spans="1:8" ht="15" x14ac:dyDescent="0.2">
      <c r="A19105" s="733">
        <v>45390</v>
      </c>
      <c r="B19105" s="40" t="s">
        <v>12754</v>
      </c>
      <c r="C19105" s="62" t="s">
        <v>12081</v>
      </c>
      <c r="D19105" s="107" t="s">
        <v>12857</v>
      </c>
      <c r="E19105" s="57">
        <v>200000</v>
      </c>
      <c r="F19105" s="57"/>
      <c r="G19105" s="125">
        <f t="shared" si="304"/>
        <v>-200000</v>
      </c>
      <c r="H19105" s="704" t="s">
        <v>12800</v>
      </c>
    </row>
    <row r="19106" spans="1:8" ht="15" x14ac:dyDescent="0.2">
      <c r="A19106" s="733">
        <v>45388</v>
      </c>
      <c r="B19106" s="40" t="s">
        <v>11717</v>
      </c>
      <c r="C19106" s="62" t="s">
        <v>10981</v>
      </c>
      <c r="D19106" s="107" t="s">
        <v>12859</v>
      </c>
      <c r="E19106" s="57">
        <v>6350</v>
      </c>
      <c r="F19106" s="57"/>
      <c r="G19106" s="125">
        <f t="shared" si="304"/>
        <v>-6350</v>
      </c>
      <c r="H19106" s="704" t="s">
        <v>12800</v>
      </c>
    </row>
    <row r="19107" spans="1:8" ht="15" x14ac:dyDescent="0.2">
      <c r="A19107" s="733">
        <v>45388</v>
      </c>
      <c r="B19107" s="40" t="s">
        <v>11717</v>
      </c>
      <c r="C19107" s="62" t="s">
        <v>10981</v>
      </c>
      <c r="D19107" s="107" t="s">
        <v>12860</v>
      </c>
      <c r="E19107" s="57">
        <v>4840</v>
      </c>
      <c r="F19107" s="57"/>
      <c r="G19107" s="125">
        <f t="shared" si="304"/>
        <v>-4840</v>
      </c>
      <c r="H19107" s="704" t="s">
        <v>12800</v>
      </c>
    </row>
    <row r="19108" spans="1:8" ht="15" x14ac:dyDescent="0.2">
      <c r="A19108" s="733">
        <v>45388</v>
      </c>
      <c r="B19108" s="40" t="s">
        <v>11717</v>
      </c>
      <c r="C19108" s="62" t="s">
        <v>10981</v>
      </c>
      <c r="D19108" s="107" t="s">
        <v>12861</v>
      </c>
      <c r="E19108" s="57">
        <v>1300</v>
      </c>
      <c r="F19108" s="57"/>
      <c r="G19108" s="125">
        <f t="shared" si="304"/>
        <v>-1300</v>
      </c>
      <c r="H19108" s="704" t="s">
        <v>12800</v>
      </c>
    </row>
    <row r="19109" spans="1:8" ht="15" x14ac:dyDescent="0.2">
      <c r="A19109" s="733">
        <v>45388</v>
      </c>
      <c r="B19109" s="40" t="s">
        <v>25</v>
      </c>
      <c r="C19109" s="62" t="s">
        <v>4064</v>
      </c>
      <c r="D19109" s="107" t="s">
        <v>12862</v>
      </c>
      <c r="E19109" s="57">
        <v>950</v>
      </c>
      <c r="F19109" s="57"/>
      <c r="G19109" s="125">
        <f t="shared" si="304"/>
        <v>-950</v>
      </c>
      <c r="H19109" s="704" t="s">
        <v>12800</v>
      </c>
    </row>
    <row r="19110" spans="1:8" ht="15" x14ac:dyDescent="0.2">
      <c r="A19110" s="733">
        <v>45388</v>
      </c>
      <c r="B19110" s="40" t="s">
        <v>25</v>
      </c>
      <c r="C19110" s="62" t="s">
        <v>4064</v>
      </c>
      <c r="D19110" s="107" t="s">
        <v>7936</v>
      </c>
      <c r="E19110" s="57">
        <v>1500</v>
      </c>
      <c r="F19110" s="57"/>
      <c r="G19110" s="125">
        <f t="shared" si="304"/>
        <v>-1500</v>
      </c>
      <c r="H19110" s="704" t="s">
        <v>12800</v>
      </c>
    </row>
    <row r="19111" spans="1:8" ht="15" x14ac:dyDescent="0.2">
      <c r="A19111" s="733">
        <v>45388</v>
      </c>
      <c r="B19111" s="40" t="s">
        <v>11874</v>
      </c>
      <c r="C19111" s="62" t="s">
        <v>5386</v>
      </c>
      <c r="D19111" s="107" t="s">
        <v>12863</v>
      </c>
      <c r="E19111" s="57">
        <v>3300</v>
      </c>
      <c r="F19111" s="57"/>
      <c r="G19111" s="125">
        <f t="shared" si="304"/>
        <v>-3300</v>
      </c>
      <c r="H19111" s="704" t="s">
        <v>12800</v>
      </c>
    </row>
    <row r="19112" spans="1:8" ht="15" x14ac:dyDescent="0.2">
      <c r="A19112" s="733">
        <v>45388</v>
      </c>
      <c r="B19112" s="40" t="s">
        <v>11874</v>
      </c>
      <c r="C19112" s="62" t="s">
        <v>5740</v>
      </c>
      <c r="D19112" s="107" t="s">
        <v>369</v>
      </c>
      <c r="E19112" s="57">
        <v>800</v>
      </c>
      <c r="F19112" s="57"/>
      <c r="G19112" s="125">
        <f t="shared" si="304"/>
        <v>-800</v>
      </c>
      <c r="H19112" s="704" t="s">
        <v>12800</v>
      </c>
    </row>
    <row r="19113" spans="1:8" ht="15" x14ac:dyDescent="0.2">
      <c r="A19113" s="733">
        <v>45388</v>
      </c>
      <c r="B19113" s="40" t="s">
        <v>11077</v>
      </c>
      <c r="C19113" s="62" t="s">
        <v>5740</v>
      </c>
      <c r="D19113" s="107" t="s">
        <v>11519</v>
      </c>
      <c r="E19113" s="57">
        <v>3500</v>
      </c>
      <c r="F19113" s="57"/>
      <c r="G19113" s="125">
        <f t="shared" si="304"/>
        <v>-3500</v>
      </c>
      <c r="H19113" s="704" t="s">
        <v>12800</v>
      </c>
    </row>
    <row r="19114" spans="1:8" ht="15" x14ac:dyDescent="0.2">
      <c r="A19114" s="733">
        <v>45388</v>
      </c>
      <c r="B19114" s="40" t="s">
        <v>10898</v>
      </c>
      <c r="C19114" s="62" t="s">
        <v>5740</v>
      </c>
      <c r="D19114" s="107" t="s">
        <v>369</v>
      </c>
      <c r="E19114" s="57">
        <v>900</v>
      </c>
      <c r="F19114" s="57"/>
      <c r="G19114" s="125">
        <f t="shared" si="304"/>
        <v>-900</v>
      </c>
      <c r="H19114" s="704" t="s">
        <v>12800</v>
      </c>
    </row>
    <row r="19115" spans="1:8" ht="15" x14ac:dyDescent="0.2">
      <c r="A19115" s="733">
        <v>45388</v>
      </c>
      <c r="B19115" s="40" t="s">
        <v>103</v>
      </c>
      <c r="C19115" s="62" t="s">
        <v>103</v>
      </c>
      <c r="D19115" s="107" t="s">
        <v>12529</v>
      </c>
      <c r="E19115" s="57">
        <v>2000</v>
      </c>
      <c r="F19115" s="57"/>
      <c r="G19115" s="125">
        <f t="shared" si="304"/>
        <v>-2000</v>
      </c>
      <c r="H19115" s="704" t="s">
        <v>12800</v>
      </c>
    </row>
    <row r="19116" spans="1:8" ht="15" x14ac:dyDescent="0.2">
      <c r="A19116" s="733">
        <v>45388</v>
      </c>
      <c r="B19116" s="40" t="s">
        <v>11874</v>
      </c>
      <c r="C19116" s="62" t="s">
        <v>5740</v>
      </c>
      <c r="D19116" s="107" t="s">
        <v>369</v>
      </c>
      <c r="E19116" s="57">
        <v>2300</v>
      </c>
      <c r="F19116" s="57"/>
      <c r="G19116" s="125">
        <f t="shared" si="304"/>
        <v>-2300</v>
      </c>
      <c r="H19116" s="704" t="s">
        <v>12800</v>
      </c>
    </row>
    <row r="19117" spans="1:8" ht="15" x14ac:dyDescent="0.2">
      <c r="A19117" s="733">
        <v>45388</v>
      </c>
      <c r="B19117" s="40" t="s">
        <v>12795</v>
      </c>
      <c r="C19117" s="62" t="s">
        <v>5740</v>
      </c>
      <c r="D19117" s="107" t="s">
        <v>369</v>
      </c>
      <c r="E19117" s="57">
        <v>600</v>
      </c>
      <c r="F19117" s="57"/>
      <c r="G19117" s="125">
        <f t="shared" si="304"/>
        <v>-600</v>
      </c>
      <c r="H19117" s="704" t="s">
        <v>12800</v>
      </c>
    </row>
    <row r="19118" spans="1:8" ht="15" x14ac:dyDescent="0.2">
      <c r="A19118" s="733">
        <v>45388</v>
      </c>
      <c r="B19118" s="40" t="s">
        <v>103</v>
      </c>
      <c r="C19118" s="62" t="s">
        <v>10981</v>
      </c>
      <c r="D19118" s="107" t="s">
        <v>12864</v>
      </c>
      <c r="E19118" s="57">
        <v>900</v>
      </c>
      <c r="F19118" s="57"/>
      <c r="G19118" s="125">
        <f t="shared" si="304"/>
        <v>-900</v>
      </c>
      <c r="H19118" s="704" t="s">
        <v>12800</v>
      </c>
    </row>
    <row r="19119" spans="1:8" ht="15" x14ac:dyDescent="0.2">
      <c r="A19119" s="733">
        <v>45388</v>
      </c>
      <c r="B19119" s="40" t="s">
        <v>11077</v>
      </c>
      <c r="C19119" s="62" t="s">
        <v>285</v>
      </c>
      <c r="D19119" s="107" t="s">
        <v>8660</v>
      </c>
      <c r="E19119" s="57">
        <v>1000</v>
      </c>
      <c r="F19119" s="57"/>
      <c r="G19119" s="125">
        <f t="shared" si="304"/>
        <v>-1000</v>
      </c>
      <c r="H19119" s="704" t="s">
        <v>12800</v>
      </c>
    </row>
    <row r="19120" spans="1:8" ht="15" x14ac:dyDescent="0.2">
      <c r="A19120" s="733">
        <v>45391</v>
      </c>
      <c r="B19120" s="40" t="s">
        <v>11717</v>
      </c>
      <c r="C19120" s="550" t="s">
        <v>12282</v>
      </c>
      <c r="D19120" s="891" t="s">
        <v>12865</v>
      </c>
      <c r="E19120" s="582">
        <v>8000</v>
      </c>
      <c r="F19120" s="57"/>
      <c r="G19120" s="125">
        <f t="shared" si="304"/>
        <v>-8000</v>
      </c>
      <c r="H19120" s="704" t="s">
        <v>12800</v>
      </c>
    </row>
    <row r="19121" spans="1:8" ht="15" x14ac:dyDescent="0.2">
      <c r="A19121" s="733">
        <v>45391</v>
      </c>
      <c r="B19121" s="40" t="s">
        <v>10468</v>
      </c>
      <c r="C19121" s="550" t="s">
        <v>12282</v>
      </c>
      <c r="D19121" s="891" t="s">
        <v>12865</v>
      </c>
      <c r="E19121" s="582">
        <v>8000</v>
      </c>
      <c r="F19121" s="57"/>
      <c r="G19121" s="125">
        <f t="shared" si="304"/>
        <v>-8000</v>
      </c>
      <c r="H19121" s="704" t="s">
        <v>12800</v>
      </c>
    </row>
    <row r="19122" spans="1:8" ht="15" customHeight="1" x14ac:dyDescent="0.2">
      <c r="A19122" s="733">
        <v>45391</v>
      </c>
      <c r="B19122" s="40" t="s">
        <v>8041</v>
      </c>
      <c r="C19122" s="550" t="s">
        <v>12282</v>
      </c>
      <c r="D19122" s="891" t="s">
        <v>12865</v>
      </c>
      <c r="E19122" s="582">
        <v>8000</v>
      </c>
      <c r="F19122" s="57"/>
      <c r="G19122" s="125">
        <f t="shared" si="304"/>
        <v>-8000</v>
      </c>
      <c r="H19122" s="704" t="s">
        <v>12800</v>
      </c>
    </row>
    <row r="19123" spans="1:8" ht="15" x14ac:dyDescent="0.2">
      <c r="A19123" s="733">
        <v>45391</v>
      </c>
      <c r="B19123" s="40" t="s">
        <v>8873</v>
      </c>
      <c r="C19123" s="550" t="s">
        <v>12282</v>
      </c>
      <c r="D19123" s="891" t="s">
        <v>12865</v>
      </c>
      <c r="E19123" s="582">
        <v>4000</v>
      </c>
      <c r="F19123" s="57"/>
      <c r="G19123" s="125">
        <f t="shared" si="304"/>
        <v>-4000</v>
      </c>
      <c r="H19123" s="704" t="s">
        <v>12800</v>
      </c>
    </row>
    <row r="19124" spans="1:8" ht="15" x14ac:dyDescent="0.2">
      <c r="A19124" s="733">
        <v>45391</v>
      </c>
      <c r="B19124" s="40" t="s">
        <v>11014</v>
      </c>
      <c r="C19124" s="550" t="s">
        <v>12282</v>
      </c>
      <c r="D19124" s="891" t="s">
        <v>12865</v>
      </c>
      <c r="E19124" s="582">
        <v>12000</v>
      </c>
      <c r="F19124" s="57"/>
      <c r="G19124" s="125">
        <f t="shared" si="304"/>
        <v>-12000</v>
      </c>
      <c r="H19124" s="704" t="s">
        <v>12800</v>
      </c>
    </row>
    <row r="19125" spans="1:8" ht="15" x14ac:dyDescent="0.2">
      <c r="A19125" s="733">
        <v>45391</v>
      </c>
      <c r="B19125" s="40" t="s">
        <v>11081</v>
      </c>
      <c r="C19125" s="550" t="s">
        <v>12282</v>
      </c>
      <c r="D19125" s="891" t="s">
        <v>12865</v>
      </c>
      <c r="E19125" s="582">
        <v>20000</v>
      </c>
      <c r="F19125" s="57"/>
      <c r="G19125" s="125">
        <f t="shared" si="304"/>
        <v>-20000</v>
      </c>
      <c r="H19125" s="704" t="s">
        <v>12800</v>
      </c>
    </row>
    <row r="19126" spans="1:8" ht="15" x14ac:dyDescent="0.2">
      <c r="A19126" s="733">
        <v>45391</v>
      </c>
      <c r="B19126" s="40" t="s">
        <v>12504</v>
      </c>
      <c r="C19126" s="669" t="s">
        <v>3032</v>
      </c>
      <c r="D19126" s="911" t="s">
        <v>12869</v>
      </c>
      <c r="E19126" s="584">
        <v>18000</v>
      </c>
      <c r="F19126" s="57"/>
      <c r="G19126" s="125">
        <f t="shared" si="304"/>
        <v>-18000</v>
      </c>
      <c r="H19126" s="704" t="s">
        <v>12800</v>
      </c>
    </row>
    <row r="19127" spans="1:8" ht="15" x14ac:dyDescent="0.2">
      <c r="A19127" s="733">
        <v>45391</v>
      </c>
      <c r="B19127" s="40" t="s">
        <v>10773</v>
      </c>
      <c r="C19127" s="669" t="s">
        <v>3032</v>
      </c>
      <c r="D19127" s="911" t="s">
        <v>12869</v>
      </c>
      <c r="E19127" s="584">
        <v>7000</v>
      </c>
      <c r="F19127" s="57"/>
      <c r="G19127" s="125">
        <f t="shared" si="304"/>
        <v>-7000</v>
      </c>
      <c r="H19127" s="704" t="s">
        <v>12800</v>
      </c>
    </row>
    <row r="19128" spans="1:8" ht="15" x14ac:dyDescent="0.2">
      <c r="A19128" s="733">
        <v>45391</v>
      </c>
      <c r="B19128" s="40" t="s">
        <v>11077</v>
      </c>
      <c r="C19128" s="62" t="s">
        <v>12445</v>
      </c>
      <c r="D19128" s="107" t="s">
        <v>12792</v>
      </c>
      <c r="E19128" s="57">
        <v>15000</v>
      </c>
      <c r="F19128" s="57"/>
      <c r="G19128" s="125">
        <f t="shared" si="304"/>
        <v>-15000</v>
      </c>
      <c r="H19128" s="704" t="s">
        <v>12800</v>
      </c>
    </row>
    <row r="19129" spans="1:8" ht="15" x14ac:dyDescent="0.2">
      <c r="A19129" s="733">
        <v>45391</v>
      </c>
      <c r="B19129" s="40" t="s">
        <v>12345</v>
      </c>
      <c r="C19129" s="62" t="s">
        <v>12511</v>
      </c>
      <c r="D19129" s="107" t="s">
        <v>12792</v>
      </c>
      <c r="E19129" s="57">
        <v>25000</v>
      </c>
      <c r="F19129" s="57"/>
      <c r="G19129" s="125">
        <f t="shared" si="304"/>
        <v>-25000</v>
      </c>
      <c r="H19129" s="704" t="s">
        <v>12800</v>
      </c>
    </row>
    <row r="19130" spans="1:8" ht="15" x14ac:dyDescent="0.2">
      <c r="A19130" s="733">
        <v>45391</v>
      </c>
      <c r="B19130" s="40" t="s">
        <v>6503</v>
      </c>
      <c r="C19130" s="62" t="s">
        <v>10981</v>
      </c>
      <c r="D19130" s="107" t="s">
        <v>4693</v>
      </c>
      <c r="E19130" s="57">
        <v>22000</v>
      </c>
      <c r="F19130" s="57"/>
      <c r="G19130" s="125">
        <f t="shared" si="304"/>
        <v>-22000</v>
      </c>
      <c r="H19130" s="704" t="s">
        <v>12800</v>
      </c>
    </row>
    <row r="19131" spans="1:8" ht="15" x14ac:dyDescent="0.2">
      <c r="A19131" s="733">
        <v>45391</v>
      </c>
      <c r="B19131" s="40" t="s">
        <v>12795</v>
      </c>
      <c r="C19131" s="62" t="s">
        <v>11993</v>
      </c>
      <c r="D19131" s="107" t="s">
        <v>12866</v>
      </c>
      <c r="E19131" s="57">
        <v>20000</v>
      </c>
      <c r="F19131" s="57"/>
      <c r="G19131" s="125">
        <f t="shared" si="304"/>
        <v>-20000</v>
      </c>
      <c r="H19131" s="704" t="s">
        <v>12800</v>
      </c>
    </row>
    <row r="19132" spans="1:8" ht="15" x14ac:dyDescent="0.2">
      <c r="A19132" s="733">
        <v>45391</v>
      </c>
      <c r="B19132" s="40" t="s">
        <v>10468</v>
      </c>
      <c r="C19132" s="669" t="s">
        <v>3032</v>
      </c>
      <c r="D19132" s="911" t="s">
        <v>12870</v>
      </c>
      <c r="E19132" s="584">
        <v>31000</v>
      </c>
      <c r="F19132" s="57"/>
      <c r="G19132" s="125">
        <f t="shared" si="304"/>
        <v>-31000</v>
      </c>
      <c r="H19132" s="704" t="s">
        <v>12800</v>
      </c>
    </row>
    <row r="19133" spans="1:8" ht="15" x14ac:dyDescent="0.2">
      <c r="A19133" s="733">
        <v>45391</v>
      </c>
      <c r="B19133" s="40" t="s">
        <v>9353</v>
      </c>
      <c r="C19133" s="669" t="s">
        <v>3032</v>
      </c>
      <c r="D19133" s="911" t="s">
        <v>12870</v>
      </c>
      <c r="E19133" s="584">
        <v>19000</v>
      </c>
      <c r="F19133" s="57"/>
      <c r="G19133" s="125">
        <f t="shared" si="304"/>
        <v>-19000</v>
      </c>
      <c r="H19133" s="704" t="s">
        <v>12800</v>
      </c>
    </row>
    <row r="19134" spans="1:8" ht="15" x14ac:dyDescent="0.2">
      <c r="A19134" s="733">
        <v>45398</v>
      </c>
      <c r="B19134" s="40" t="s">
        <v>13495</v>
      </c>
      <c r="C19134" s="75" t="s">
        <v>8230</v>
      </c>
      <c r="D19134" s="107" t="s">
        <v>12867</v>
      </c>
      <c r="E19134" s="57">
        <v>400000</v>
      </c>
      <c r="F19134" s="57"/>
      <c r="G19134" s="125">
        <f t="shared" si="304"/>
        <v>-400000</v>
      </c>
      <c r="H19134" s="704" t="s">
        <v>12800</v>
      </c>
    </row>
    <row r="19135" spans="1:8" ht="15" x14ac:dyDescent="0.2">
      <c r="A19135" s="733">
        <v>45400</v>
      </c>
      <c r="B19135" s="40" t="s">
        <v>12504</v>
      </c>
      <c r="C19135" s="62" t="s">
        <v>6475</v>
      </c>
      <c r="D19135" s="107" t="s">
        <v>12868</v>
      </c>
      <c r="E19135" s="57">
        <v>40000</v>
      </c>
      <c r="F19135" s="57"/>
      <c r="G19135" s="125">
        <f t="shared" ref="G19135:G19198" si="305">F19135-E19135</f>
        <v>-40000</v>
      </c>
      <c r="H19135" s="704" t="s">
        <v>12800</v>
      </c>
    </row>
    <row r="19136" spans="1:8" ht="15" x14ac:dyDescent="0.2">
      <c r="A19136" s="733">
        <v>45400</v>
      </c>
      <c r="B19136" s="40" t="s">
        <v>11874</v>
      </c>
      <c r="C19136" s="62" t="s">
        <v>12748</v>
      </c>
      <c r="D19136" s="107" t="s">
        <v>12871</v>
      </c>
      <c r="E19136" s="57">
        <v>3600</v>
      </c>
      <c r="F19136" s="57"/>
      <c r="G19136" s="125">
        <f t="shared" si="305"/>
        <v>-3600</v>
      </c>
      <c r="H19136" s="704" t="s">
        <v>12800</v>
      </c>
    </row>
    <row r="19137" spans="1:8" ht="15" x14ac:dyDescent="0.2">
      <c r="A19137" s="733">
        <v>45400</v>
      </c>
      <c r="B19137" s="40" t="s">
        <v>11717</v>
      </c>
      <c r="C19137" s="62" t="s">
        <v>10981</v>
      </c>
      <c r="D19137" s="107" t="s">
        <v>6385</v>
      </c>
      <c r="E19137" s="57">
        <v>4000</v>
      </c>
      <c r="F19137" s="57"/>
      <c r="G19137" s="125">
        <f t="shared" si="305"/>
        <v>-4000</v>
      </c>
      <c r="H19137" s="704" t="s">
        <v>12800</v>
      </c>
    </row>
    <row r="19138" spans="1:8" ht="15" x14ac:dyDescent="0.2">
      <c r="A19138" s="733">
        <v>45401</v>
      </c>
      <c r="B19138" s="40" t="s">
        <v>11077</v>
      </c>
      <c r="C19138" s="62" t="s">
        <v>1197</v>
      </c>
      <c r="D19138" s="107" t="s">
        <v>12872</v>
      </c>
      <c r="E19138" s="57">
        <v>2098980</v>
      </c>
      <c r="F19138" s="57"/>
      <c r="G19138" s="125">
        <f t="shared" si="305"/>
        <v>-2098980</v>
      </c>
      <c r="H19138" s="704" t="s">
        <v>12800</v>
      </c>
    </row>
    <row r="19139" spans="1:8" ht="15" x14ac:dyDescent="0.2">
      <c r="A19139" s="733">
        <v>45402</v>
      </c>
      <c r="B19139" s="40" t="s">
        <v>8556</v>
      </c>
      <c r="C19139" s="62" t="s">
        <v>11952</v>
      </c>
      <c r="D19139" s="107" t="s">
        <v>1156</v>
      </c>
      <c r="E19139" s="57">
        <v>5500</v>
      </c>
      <c r="F19139" s="57"/>
      <c r="G19139" s="125">
        <f t="shared" si="305"/>
        <v>-5500</v>
      </c>
      <c r="H19139" s="704" t="s">
        <v>12800</v>
      </c>
    </row>
    <row r="19140" spans="1:8" ht="15" x14ac:dyDescent="0.2">
      <c r="A19140" s="733">
        <v>45402</v>
      </c>
      <c r="B19140" s="40" t="s">
        <v>11717</v>
      </c>
      <c r="C19140" s="62" t="s">
        <v>5740</v>
      </c>
      <c r="D19140" s="107" t="s">
        <v>12875</v>
      </c>
      <c r="E19140" s="57">
        <v>5000</v>
      </c>
      <c r="F19140" s="57"/>
      <c r="G19140" s="125">
        <f t="shared" si="305"/>
        <v>-5000</v>
      </c>
      <c r="H19140" s="704" t="s">
        <v>12800</v>
      </c>
    </row>
    <row r="19141" spans="1:8" ht="15" x14ac:dyDescent="0.2">
      <c r="A19141" s="733">
        <v>45402</v>
      </c>
      <c r="B19141" s="62" t="s">
        <v>13292</v>
      </c>
      <c r="C19141" s="62" t="s">
        <v>10981</v>
      </c>
      <c r="D19141" s="107" t="s">
        <v>12876</v>
      </c>
      <c r="E19141" s="57">
        <v>7280</v>
      </c>
      <c r="F19141" s="57"/>
      <c r="G19141" s="125">
        <f t="shared" si="305"/>
        <v>-7280</v>
      </c>
      <c r="H19141" s="704" t="s">
        <v>12800</v>
      </c>
    </row>
    <row r="19142" spans="1:8" ht="15" x14ac:dyDescent="0.2">
      <c r="A19142" s="733">
        <v>45402</v>
      </c>
      <c r="B19142" s="40" t="s">
        <v>11874</v>
      </c>
      <c r="C19142" s="62" t="s">
        <v>5740</v>
      </c>
      <c r="D19142" s="107" t="s">
        <v>12513</v>
      </c>
      <c r="E19142" s="57">
        <v>4500</v>
      </c>
      <c r="F19142" s="57"/>
      <c r="G19142" s="125">
        <f t="shared" si="305"/>
        <v>-4500</v>
      </c>
      <c r="H19142" s="704" t="s">
        <v>12800</v>
      </c>
    </row>
    <row r="19143" spans="1:8" ht="15" x14ac:dyDescent="0.2">
      <c r="A19143" s="733">
        <v>45402</v>
      </c>
      <c r="B19143" s="40" t="s">
        <v>11077</v>
      </c>
      <c r="C19143" s="62" t="s">
        <v>5740</v>
      </c>
      <c r="D19143" s="107" t="s">
        <v>369</v>
      </c>
      <c r="E19143" s="57">
        <v>1000</v>
      </c>
      <c r="F19143" s="57"/>
      <c r="G19143" s="125">
        <f t="shared" si="305"/>
        <v>-1000</v>
      </c>
      <c r="H19143" s="704" t="s">
        <v>12800</v>
      </c>
    </row>
    <row r="19144" spans="1:8" ht="15" x14ac:dyDescent="0.2">
      <c r="A19144" s="733">
        <v>45402</v>
      </c>
      <c r="B19144" s="40" t="s">
        <v>10898</v>
      </c>
      <c r="C19144" s="62" t="s">
        <v>5740</v>
      </c>
      <c r="D19144" s="107" t="s">
        <v>369</v>
      </c>
      <c r="E19144" s="57">
        <v>1200</v>
      </c>
      <c r="F19144" s="57"/>
      <c r="G19144" s="125">
        <f t="shared" si="305"/>
        <v>-1200</v>
      </c>
      <c r="H19144" s="704" t="s">
        <v>12800</v>
      </c>
    </row>
    <row r="19145" spans="1:8" ht="15" x14ac:dyDescent="0.2">
      <c r="A19145" s="733">
        <v>45402</v>
      </c>
      <c r="B19145" s="40" t="s">
        <v>103</v>
      </c>
      <c r="C19145" s="62" t="s">
        <v>103</v>
      </c>
      <c r="D19145" s="107" t="s">
        <v>9422</v>
      </c>
      <c r="E19145" s="57">
        <v>3000</v>
      </c>
      <c r="F19145" s="57"/>
      <c r="G19145" s="125">
        <f t="shared" si="305"/>
        <v>-3000</v>
      </c>
      <c r="H19145" s="704" t="s">
        <v>12800</v>
      </c>
    </row>
    <row r="19146" spans="1:8" ht="15" x14ac:dyDescent="0.2">
      <c r="A19146" s="733">
        <v>45402</v>
      </c>
      <c r="B19146" s="40" t="s">
        <v>10898</v>
      </c>
      <c r="C19146" s="62" t="s">
        <v>10981</v>
      </c>
      <c r="D19146" s="107" t="s">
        <v>12877</v>
      </c>
      <c r="E19146" s="57">
        <v>1230</v>
      </c>
      <c r="F19146" s="57"/>
      <c r="G19146" s="125">
        <f t="shared" si="305"/>
        <v>-1230</v>
      </c>
      <c r="H19146" s="704" t="s">
        <v>12800</v>
      </c>
    </row>
    <row r="19147" spans="1:8" ht="15" x14ac:dyDescent="0.2">
      <c r="A19147" s="733">
        <v>45402</v>
      </c>
      <c r="B19147" s="40" t="s">
        <v>11077</v>
      </c>
      <c r="C19147" s="62" t="s">
        <v>5740</v>
      </c>
      <c r="D19147" s="107" t="s">
        <v>12878</v>
      </c>
      <c r="E19147" s="57">
        <v>3000</v>
      </c>
      <c r="F19147" s="57"/>
      <c r="G19147" s="125">
        <f t="shared" si="305"/>
        <v>-3000</v>
      </c>
      <c r="H19147" s="704" t="s">
        <v>12800</v>
      </c>
    </row>
    <row r="19148" spans="1:8" ht="15" x14ac:dyDescent="0.2">
      <c r="A19148" s="733">
        <v>45402</v>
      </c>
      <c r="B19148" s="40" t="s">
        <v>10468</v>
      </c>
      <c r="C19148" s="62" t="s">
        <v>10981</v>
      </c>
      <c r="D19148" s="107" t="s">
        <v>12879</v>
      </c>
      <c r="E19148" s="57">
        <v>15000</v>
      </c>
      <c r="F19148" s="57"/>
      <c r="G19148" s="125">
        <f t="shared" si="305"/>
        <v>-15000</v>
      </c>
      <c r="H19148" s="704" t="s">
        <v>12800</v>
      </c>
    </row>
    <row r="19149" spans="1:8" ht="15" x14ac:dyDescent="0.2">
      <c r="A19149" s="733">
        <v>45402</v>
      </c>
      <c r="B19149" s="40" t="s">
        <v>10898</v>
      </c>
      <c r="C19149" s="62" t="s">
        <v>12282</v>
      </c>
      <c r="D19149" s="107" t="s">
        <v>11296</v>
      </c>
      <c r="E19149" s="57">
        <v>10000</v>
      </c>
      <c r="F19149" s="57"/>
      <c r="G19149" s="125">
        <f t="shared" si="305"/>
        <v>-10000</v>
      </c>
      <c r="H19149" s="704" t="s">
        <v>12800</v>
      </c>
    </row>
    <row r="19150" spans="1:8" ht="15" x14ac:dyDescent="0.2">
      <c r="A19150" s="733">
        <v>45402</v>
      </c>
      <c r="B19150" s="40" t="s">
        <v>11874</v>
      </c>
      <c r="C19150" s="62" t="s">
        <v>12748</v>
      </c>
      <c r="D19150" s="107" t="s">
        <v>12880</v>
      </c>
      <c r="E19150" s="57">
        <v>1600</v>
      </c>
      <c r="F19150" s="57"/>
      <c r="G19150" s="125">
        <f t="shared" si="305"/>
        <v>-1600</v>
      </c>
      <c r="H19150" s="704" t="s">
        <v>12800</v>
      </c>
    </row>
    <row r="19151" spans="1:8" ht="15" x14ac:dyDescent="0.2">
      <c r="A19151" s="733">
        <v>45403</v>
      </c>
      <c r="B19151" s="62" t="s">
        <v>13292</v>
      </c>
      <c r="C19151" s="62" t="s">
        <v>10981</v>
      </c>
      <c r="D19151" s="107" t="s">
        <v>12881</v>
      </c>
      <c r="E19151" s="57">
        <v>789650</v>
      </c>
      <c r="F19151" s="57"/>
      <c r="G19151" s="125">
        <f t="shared" si="305"/>
        <v>-789650</v>
      </c>
      <c r="H19151" s="704" t="s">
        <v>12800</v>
      </c>
    </row>
    <row r="19152" spans="1:8" ht="15" x14ac:dyDescent="0.2">
      <c r="A19152" s="733">
        <v>45403</v>
      </c>
      <c r="B19152" s="40" t="s">
        <v>11717</v>
      </c>
      <c r="C19152" s="62" t="s">
        <v>12882</v>
      </c>
      <c r="D19152" s="107" t="s">
        <v>12883</v>
      </c>
      <c r="E19152" s="57">
        <v>55000</v>
      </c>
      <c r="F19152" s="57"/>
      <c r="G19152" s="125">
        <f t="shared" si="305"/>
        <v>-55000</v>
      </c>
      <c r="H19152" s="704" t="s">
        <v>12800</v>
      </c>
    </row>
    <row r="19153" spans="1:8" ht="15" x14ac:dyDescent="0.2">
      <c r="A19153" s="733">
        <v>45404</v>
      </c>
      <c r="B19153" s="40" t="s">
        <v>25</v>
      </c>
      <c r="C19153" s="62" t="s">
        <v>8148</v>
      </c>
      <c r="D19153" s="107" t="s">
        <v>6342</v>
      </c>
      <c r="E19153" s="57">
        <v>2915</v>
      </c>
      <c r="F19153" s="57"/>
      <c r="G19153" s="125">
        <f t="shared" si="305"/>
        <v>-2915</v>
      </c>
      <c r="H19153" s="704" t="s">
        <v>12800</v>
      </c>
    </row>
    <row r="19154" spans="1:8" ht="15" x14ac:dyDescent="0.2">
      <c r="A19154" s="733">
        <v>45404</v>
      </c>
      <c r="B19154" s="40" t="s">
        <v>103</v>
      </c>
      <c r="C19154" s="62" t="s">
        <v>8148</v>
      </c>
      <c r="D19154" s="107" t="s">
        <v>6342</v>
      </c>
      <c r="E19154" s="57">
        <v>9130</v>
      </c>
      <c r="F19154" s="57"/>
      <c r="G19154" s="125">
        <f t="shared" si="305"/>
        <v>-9130</v>
      </c>
      <c r="H19154" s="704" t="s">
        <v>12800</v>
      </c>
    </row>
    <row r="19155" spans="1:8" ht="15" x14ac:dyDescent="0.2">
      <c r="A19155" s="733">
        <v>45404</v>
      </c>
      <c r="B19155" s="40" t="s">
        <v>11717</v>
      </c>
      <c r="C19155" s="62" t="s">
        <v>10981</v>
      </c>
      <c r="D19155" s="107" t="s">
        <v>10821</v>
      </c>
      <c r="E19155" s="57">
        <v>1000</v>
      </c>
      <c r="F19155" s="57"/>
      <c r="G19155" s="125">
        <f t="shared" si="305"/>
        <v>-1000</v>
      </c>
      <c r="H19155" s="704" t="s">
        <v>12800</v>
      </c>
    </row>
    <row r="19156" spans="1:8" ht="15" x14ac:dyDescent="0.2">
      <c r="A19156" s="733">
        <v>45404</v>
      </c>
      <c r="B19156" s="40" t="s">
        <v>11874</v>
      </c>
      <c r="C19156" s="62" t="s">
        <v>4724</v>
      </c>
      <c r="D19156" s="107" t="s">
        <v>12434</v>
      </c>
      <c r="E19156" s="57">
        <v>300000</v>
      </c>
      <c r="F19156" s="57"/>
      <c r="G19156" s="125">
        <f t="shared" si="305"/>
        <v>-300000</v>
      </c>
      <c r="H19156" s="704" t="s">
        <v>12800</v>
      </c>
    </row>
    <row r="19157" spans="1:8" ht="15" x14ac:dyDescent="0.2">
      <c r="A19157" s="733">
        <v>45404</v>
      </c>
      <c r="B19157" s="40" t="s">
        <v>12504</v>
      </c>
      <c r="C19157" s="62" t="s">
        <v>7904</v>
      </c>
      <c r="D19157" s="107" t="s">
        <v>12885</v>
      </c>
      <c r="E19157" s="57">
        <v>48970</v>
      </c>
      <c r="F19157" s="57"/>
      <c r="G19157" s="125">
        <f t="shared" si="305"/>
        <v>-48970</v>
      </c>
      <c r="H19157" s="704" t="s">
        <v>12800</v>
      </c>
    </row>
    <row r="19158" spans="1:8" ht="15" x14ac:dyDescent="0.2">
      <c r="A19158" s="733">
        <v>45404</v>
      </c>
      <c r="B19158" s="40" t="s">
        <v>12339</v>
      </c>
      <c r="C19158" s="62" t="s">
        <v>12884</v>
      </c>
      <c r="D19158" s="107" t="s">
        <v>12886</v>
      </c>
      <c r="E19158" s="57">
        <v>222500</v>
      </c>
      <c r="F19158" s="57"/>
      <c r="G19158" s="125">
        <f t="shared" si="305"/>
        <v>-222500</v>
      </c>
      <c r="H19158" s="704" t="s">
        <v>12800</v>
      </c>
    </row>
    <row r="19159" spans="1:8" s="681" customFormat="1" ht="24" customHeight="1" x14ac:dyDescent="0.25">
      <c r="A19159" s="733">
        <v>45404</v>
      </c>
      <c r="B19159" s="62" t="s">
        <v>11614</v>
      </c>
      <c r="C19159" s="62" t="s">
        <v>430</v>
      </c>
      <c r="D19159" s="182" t="s">
        <v>12891</v>
      </c>
      <c r="E19159" s="125">
        <v>300000</v>
      </c>
      <c r="F19159" s="125"/>
      <c r="G19159" s="125">
        <f t="shared" si="305"/>
        <v>-300000</v>
      </c>
      <c r="H19159" s="704" t="s">
        <v>12800</v>
      </c>
    </row>
    <row r="19160" spans="1:8" ht="15" x14ac:dyDescent="0.2">
      <c r="A19160" s="733">
        <v>45404</v>
      </c>
      <c r="B19160" s="40" t="s">
        <v>11077</v>
      </c>
      <c r="C19160" s="62" t="s">
        <v>5386</v>
      </c>
      <c r="D19160" s="107" t="s">
        <v>369</v>
      </c>
      <c r="E19160" s="57">
        <v>6000</v>
      </c>
      <c r="F19160" s="57"/>
      <c r="G19160" s="125">
        <f t="shared" si="305"/>
        <v>-6000</v>
      </c>
      <c r="H19160" s="704" t="s">
        <v>12800</v>
      </c>
    </row>
    <row r="19161" spans="1:8" ht="15" x14ac:dyDescent="0.2">
      <c r="A19161" s="733">
        <v>45404</v>
      </c>
      <c r="B19161" s="40" t="s">
        <v>11123</v>
      </c>
      <c r="C19161" s="62" t="s">
        <v>10981</v>
      </c>
      <c r="D19161" s="107" t="s">
        <v>12887</v>
      </c>
      <c r="E19161" s="57">
        <v>5000</v>
      </c>
      <c r="F19161" s="57"/>
      <c r="G19161" s="125">
        <f t="shared" si="305"/>
        <v>-5000</v>
      </c>
      <c r="H19161" s="704" t="s">
        <v>12800</v>
      </c>
    </row>
    <row r="19162" spans="1:8" ht="15" x14ac:dyDescent="0.2">
      <c r="A19162" s="733">
        <v>45404</v>
      </c>
      <c r="B19162" s="40" t="s">
        <v>12504</v>
      </c>
      <c r="C19162" s="62" t="s">
        <v>10981</v>
      </c>
      <c r="D19162" s="107" t="s">
        <v>12888</v>
      </c>
      <c r="E19162" s="57">
        <v>5000</v>
      </c>
      <c r="F19162" s="57"/>
      <c r="G19162" s="125">
        <f t="shared" si="305"/>
        <v>-5000</v>
      </c>
      <c r="H19162" s="704" t="s">
        <v>12800</v>
      </c>
    </row>
    <row r="19163" spans="1:8" ht="15" x14ac:dyDescent="0.2">
      <c r="A19163" s="733">
        <v>45404</v>
      </c>
      <c r="B19163" s="40" t="s">
        <v>6503</v>
      </c>
      <c r="C19163" s="62" t="s">
        <v>10981</v>
      </c>
      <c r="D19163" s="107" t="s">
        <v>12889</v>
      </c>
      <c r="E19163" s="57">
        <v>6000</v>
      </c>
      <c r="F19163" s="57"/>
      <c r="G19163" s="125">
        <f t="shared" si="305"/>
        <v>-6000</v>
      </c>
      <c r="H19163" s="704" t="s">
        <v>12800</v>
      </c>
    </row>
    <row r="19164" spans="1:8" ht="15" x14ac:dyDescent="0.2">
      <c r="A19164" s="733">
        <v>45404</v>
      </c>
      <c r="B19164" s="40" t="s">
        <v>37</v>
      </c>
      <c r="C19164" s="62" t="s">
        <v>10981</v>
      </c>
      <c r="D19164" s="107" t="s">
        <v>12890</v>
      </c>
      <c r="E19164" s="57">
        <v>5300</v>
      </c>
      <c r="F19164" s="57"/>
      <c r="G19164" s="125">
        <f t="shared" si="305"/>
        <v>-5300</v>
      </c>
      <c r="H19164" s="704" t="s">
        <v>12800</v>
      </c>
    </row>
    <row r="19165" spans="1:8" ht="15" x14ac:dyDescent="0.2">
      <c r="A19165" s="733">
        <v>45404</v>
      </c>
      <c r="B19165" s="40" t="s">
        <v>37</v>
      </c>
      <c r="C19165" s="62" t="s">
        <v>10981</v>
      </c>
      <c r="D19165" s="107" t="s">
        <v>12890</v>
      </c>
      <c r="E19165" s="57">
        <v>5000</v>
      </c>
      <c r="F19165" s="57"/>
      <c r="G19165" s="125">
        <f t="shared" si="305"/>
        <v>-5000</v>
      </c>
      <c r="H19165" s="704" t="s">
        <v>12800</v>
      </c>
    </row>
    <row r="19166" spans="1:8" ht="15" x14ac:dyDescent="0.2">
      <c r="A19166" s="733">
        <v>45404</v>
      </c>
      <c r="B19166" s="40" t="s">
        <v>103</v>
      </c>
      <c r="C19166" s="62" t="s">
        <v>1494</v>
      </c>
      <c r="D19166" s="107" t="s">
        <v>12901</v>
      </c>
      <c r="E19166" s="57">
        <v>720</v>
      </c>
      <c r="F19166" s="57"/>
      <c r="G19166" s="125">
        <f t="shared" si="305"/>
        <v>-720</v>
      </c>
      <c r="H19166" s="704" t="s">
        <v>12800</v>
      </c>
    </row>
    <row r="19167" spans="1:8" ht="15" x14ac:dyDescent="0.2">
      <c r="A19167" s="733">
        <v>45404</v>
      </c>
      <c r="B19167" s="62" t="s">
        <v>13292</v>
      </c>
      <c r="C19167" s="62" t="s">
        <v>10981</v>
      </c>
      <c r="D19167" s="107" t="s">
        <v>12902</v>
      </c>
      <c r="E19167" s="57">
        <v>40000</v>
      </c>
      <c r="F19167" s="57"/>
      <c r="G19167" s="125">
        <f t="shared" si="305"/>
        <v>-40000</v>
      </c>
      <c r="H19167" s="704" t="s">
        <v>12800</v>
      </c>
    </row>
    <row r="19168" spans="1:8" ht="15" x14ac:dyDescent="0.2">
      <c r="A19168" s="733">
        <v>45404</v>
      </c>
      <c r="B19168" s="40" t="s">
        <v>12606</v>
      </c>
      <c r="C19168" s="62" t="s">
        <v>10981</v>
      </c>
      <c r="D19168" s="107" t="s">
        <v>12903</v>
      </c>
      <c r="E19168" s="57">
        <v>13600</v>
      </c>
      <c r="F19168" s="57"/>
      <c r="G19168" s="125">
        <f t="shared" si="305"/>
        <v>-13600</v>
      </c>
      <c r="H19168" s="704" t="s">
        <v>12800</v>
      </c>
    </row>
    <row r="19169" spans="1:8" ht="15" x14ac:dyDescent="0.2">
      <c r="A19169" s="733">
        <v>45404</v>
      </c>
      <c r="B19169" s="40" t="s">
        <v>12606</v>
      </c>
      <c r="C19169" s="62" t="s">
        <v>10981</v>
      </c>
      <c r="D19169" s="107" t="s">
        <v>12903</v>
      </c>
      <c r="E19169" s="57">
        <v>3600</v>
      </c>
      <c r="F19169" s="57"/>
      <c r="G19169" s="125">
        <f t="shared" si="305"/>
        <v>-3600</v>
      </c>
      <c r="H19169" s="704" t="s">
        <v>12800</v>
      </c>
    </row>
    <row r="19170" spans="1:8" ht="15" x14ac:dyDescent="0.2">
      <c r="A19170" s="733">
        <v>45406</v>
      </c>
      <c r="B19170" s="40" t="s">
        <v>11874</v>
      </c>
      <c r="C19170" s="62" t="s">
        <v>2795</v>
      </c>
      <c r="D19170" s="107" t="s">
        <v>10303</v>
      </c>
      <c r="E19170" s="57">
        <v>1200</v>
      </c>
      <c r="F19170" s="57"/>
      <c r="G19170" s="125">
        <f t="shared" si="305"/>
        <v>-1200</v>
      </c>
      <c r="H19170" s="704" t="s">
        <v>12800</v>
      </c>
    </row>
    <row r="19171" spans="1:8" ht="15" x14ac:dyDescent="0.2">
      <c r="A19171" s="733">
        <v>45406</v>
      </c>
      <c r="B19171" s="40" t="s">
        <v>103</v>
      </c>
      <c r="C19171" s="62" t="s">
        <v>103</v>
      </c>
      <c r="D19171" s="107" t="s">
        <v>10208</v>
      </c>
      <c r="E19171" s="57">
        <v>3500</v>
      </c>
      <c r="F19171" s="57"/>
      <c r="G19171" s="125">
        <f t="shared" si="305"/>
        <v>-3500</v>
      </c>
      <c r="H19171" s="704" t="s">
        <v>12800</v>
      </c>
    </row>
    <row r="19172" spans="1:8" ht="15" x14ac:dyDescent="0.2">
      <c r="A19172" s="733">
        <v>45406</v>
      </c>
      <c r="B19172" s="40" t="s">
        <v>11717</v>
      </c>
      <c r="C19172" s="62" t="s">
        <v>391</v>
      </c>
      <c r="D19172" s="107" t="s">
        <v>12904</v>
      </c>
      <c r="E19172" s="57">
        <v>4400</v>
      </c>
      <c r="F19172" s="57"/>
      <c r="G19172" s="125">
        <f t="shared" si="305"/>
        <v>-4400</v>
      </c>
      <c r="H19172" s="704" t="s">
        <v>12800</v>
      </c>
    </row>
    <row r="19173" spans="1:8" ht="15" x14ac:dyDescent="0.2">
      <c r="A19173" s="733">
        <v>45407</v>
      </c>
      <c r="B19173" s="40" t="s">
        <v>12339</v>
      </c>
      <c r="C19173" s="62" t="s">
        <v>12081</v>
      </c>
      <c r="D19173" s="107" t="s">
        <v>12905</v>
      </c>
      <c r="E19173" s="57">
        <v>200000</v>
      </c>
      <c r="F19173" s="57"/>
      <c r="G19173" s="125">
        <f t="shared" si="305"/>
        <v>-200000</v>
      </c>
      <c r="H19173" s="704" t="s">
        <v>12800</v>
      </c>
    </row>
    <row r="19174" spans="1:8" ht="15" x14ac:dyDescent="0.2">
      <c r="A19174" s="733">
        <v>45407</v>
      </c>
      <c r="B19174" s="40" t="s">
        <v>8041</v>
      </c>
      <c r="C19174" s="62" t="s">
        <v>10967</v>
      </c>
      <c r="D19174" s="107" t="s">
        <v>12906</v>
      </c>
      <c r="E19174" s="57">
        <v>204000</v>
      </c>
      <c r="F19174" s="57"/>
      <c r="G19174" s="125">
        <f t="shared" si="305"/>
        <v>-204000</v>
      </c>
      <c r="H19174" s="704" t="s">
        <v>12800</v>
      </c>
    </row>
    <row r="19175" spans="1:8" ht="15" customHeight="1" x14ac:dyDescent="0.2">
      <c r="A19175" s="733">
        <v>45407</v>
      </c>
      <c r="B19175" s="40" t="s">
        <v>37</v>
      </c>
      <c r="C19175" s="62" t="s">
        <v>5409</v>
      </c>
      <c r="D19175" s="107" t="s">
        <v>12907</v>
      </c>
      <c r="E19175" s="57">
        <v>15000</v>
      </c>
      <c r="F19175" s="57"/>
      <c r="G19175" s="125">
        <f t="shared" si="305"/>
        <v>-15000</v>
      </c>
      <c r="H19175" s="704" t="s">
        <v>12800</v>
      </c>
    </row>
    <row r="19176" spans="1:8" ht="15" customHeight="1" x14ac:dyDescent="0.2">
      <c r="A19176" s="733">
        <v>45407</v>
      </c>
      <c r="B19176" s="40" t="s">
        <v>11874</v>
      </c>
      <c r="C19176" s="62" t="s">
        <v>6845</v>
      </c>
      <c r="D19176" s="107" t="s">
        <v>12908</v>
      </c>
      <c r="E19176" s="57">
        <v>156000</v>
      </c>
      <c r="F19176" s="57"/>
      <c r="G19176" s="125">
        <f t="shared" si="305"/>
        <v>-156000</v>
      </c>
      <c r="H19176" s="704" t="s">
        <v>12800</v>
      </c>
    </row>
    <row r="19177" spans="1:8" ht="15" customHeight="1" x14ac:dyDescent="0.2">
      <c r="A19177" s="733">
        <v>45407</v>
      </c>
      <c r="B19177" s="40" t="s">
        <v>12606</v>
      </c>
      <c r="C19177" s="62" t="s">
        <v>11386</v>
      </c>
      <c r="D19177" s="107" t="s">
        <v>12909</v>
      </c>
      <c r="E19177" s="57">
        <v>200000</v>
      </c>
      <c r="F19177" s="57"/>
      <c r="G19177" s="125">
        <f t="shared" si="305"/>
        <v>-200000</v>
      </c>
      <c r="H19177" s="704" t="s">
        <v>12800</v>
      </c>
    </row>
    <row r="19178" spans="1:8" ht="15" x14ac:dyDescent="0.2">
      <c r="A19178" s="733">
        <v>45407</v>
      </c>
      <c r="B19178" s="62" t="s">
        <v>13292</v>
      </c>
      <c r="C19178" s="62" t="s">
        <v>10341</v>
      </c>
      <c r="D19178" s="107" t="s">
        <v>12910</v>
      </c>
      <c r="E19178" s="57">
        <v>15000</v>
      </c>
      <c r="F19178" s="57"/>
      <c r="G19178" s="125">
        <f t="shared" si="305"/>
        <v>-15000</v>
      </c>
      <c r="H19178" s="704" t="s">
        <v>12800</v>
      </c>
    </row>
    <row r="19179" spans="1:8" ht="15" x14ac:dyDescent="0.2">
      <c r="A19179" s="733">
        <v>45407</v>
      </c>
      <c r="B19179" s="40" t="s">
        <v>11874</v>
      </c>
      <c r="C19179" s="62" t="s">
        <v>5740</v>
      </c>
      <c r="D19179" s="107" t="s">
        <v>369</v>
      </c>
      <c r="E19179" s="57">
        <v>3000</v>
      </c>
      <c r="F19179" s="57"/>
      <c r="G19179" s="125">
        <f t="shared" si="305"/>
        <v>-3000</v>
      </c>
      <c r="H19179" s="704" t="s">
        <v>12800</v>
      </c>
    </row>
    <row r="19180" spans="1:8" ht="15" customHeight="1" x14ac:dyDescent="0.2">
      <c r="A19180" s="733">
        <v>45407</v>
      </c>
      <c r="B19180" s="40" t="s">
        <v>103</v>
      </c>
      <c r="C19180" s="62" t="s">
        <v>103</v>
      </c>
      <c r="D19180" s="107" t="s">
        <v>10208</v>
      </c>
      <c r="E19180" s="57">
        <v>3500</v>
      </c>
      <c r="F19180" s="57"/>
      <c r="G19180" s="125">
        <f t="shared" si="305"/>
        <v>-3500</v>
      </c>
      <c r="H19180" s="704" t="s">
        <v>12800</v>
      </c>
    </row>
    <row r="19181" spans="1:8" ht="15" customHeight="1" x14ac:dyDescent="0.2">
      <c r="A19181" s="733">
        <v>45407</v>
      </c>
      <c r="B19181" s="40" t="s">
        <v>11874</v>
      </c>
      <c r="C19181" s="62" t="s">
        <v>5740</v>
      </c>
      <c r="D19181" s="107" t="s">
        <v>12911</v>
      </c>
      <c r="E19181" s="57">
        <v>1000</v>
      </c>
      <c r="F19181" s="57"/>
      <c r="G19181" s="125">
        <f t="shared" si="305"/>
        <v>-1000</v>
      </c>
      <c r="H19181" s="704" t="s">
        <v>12800</v>
      </c>
    </row>
    <row r="19182" spans="1:8" ht="15" customHeight="1" x14ac:dyDescent="0.2">
      <c r="A19182" s="733">
        <v>45407</v>
      </c>
      <c r="B19182" s="62" t="s">
        <v>13292</v>
      </c>
      <c r="C19182" s="62" t="s">
        <v>5740</v>
      </c>
      <c r="D19182" s="107" t="s">
        <v>733</v>
      </c>
      <c r="E19182" s="57">
        <v>1800</v>
      </c>
      <c r="F19182" s="57"/>
      <c r="G19182" s="125">
        <f t="shared" si="305"/>
        <v>-1800</v>
      </c>
      <c r="H19182" s="704" t="s">
        <v>12800</v>
      </c>
    </row>
    <row r="19183" spans="1:8" ht="15" customHeight="1" x14ac:dyDescent="0.2">
      <c r="A19183" s="733">
        <v>45407</v>
      </c>
      <c r="B19183" s="40" t="s">
        <v>103</v>
      </c>
      <c r="C19183" s="62" t="s">
        <v>5340</v>
      </c>
      <c r="D19183" s="107" t="s">
        <v>12912</v>
      </c>
      <c r="E19183" s="57">
        <v>15000</v>
      </c>
      <c r="F19183" s="57"/>
      <c r="G19183" s="125">
        <f t="shared" si="305"/>
        <v>-15000</v>
      </c>
      <c r="H19183" s="704" t="s">
        <v>12800</v>
      </c>
    </row>
    <row r="19184" spans="1:8" ht="15" x14ac:dyDescent="0.2">
      <c r="A19184" s="733">
        <v>45407</v>
      </c>
      <c r="B19184" s="40" t="s">
        <v>11717</v>
      </c>
      <c r="C19184" s="62" t="s">
        <v>5740</v>
      </c>
      <c r="D19184" s="107" t="s">
        <v>369</v>
      </c>
      <c r="E19184" s="57">
        <v>2500</v>
      </c>
      <c r="F19184" s="57"/>
      <c r="G19184" s="125">
        <f t="shared" si="305"/>
        <v>-2500</v>
      </c>
      <c r="H19184" s="704" t="s">
        <v>12800</v>
      </c>
    </row>
    <row r="19185" spans="1:8" ht="15" x14ac:dyDescent="0.2">
      <c r="A19185" s="733">
        <v>45407</v>
      </c>
      <c r="B19185" s="62" t="s">
        <v>13292</v>
      </c>
      <c r="C19185" s="62" t="s">
        <v>5740</v>
      </c>
      <c r="D19185" s="107" t="s">
        <v>369</v>
      </c>
      <c r="E19185" s="57">
        <v>1500</v>
      </c>
      <c r="F19185" s="57"/>
      <c r="G19185" s="125">
        <f t="shared" si="305"/>
        <v>-1500</v>
      </c>
      <c r="H19185" s="704" t="s">
        <v>12800</v>
      </c>
    </row>
    <row r="19186" spans="1:8" ht="15" x14ac:dyDescent="0.2">
      <c r="A19186" s="733">
        <v>45407</v>
      </c>
      <c r="B19186" s="40" t="s">
        <v>10176</v>
      </c>
      <c r="C19186" s="62" t="s">
        <v>10981</v>
      </c>
      <c r="D19186" s="107" t="s">
        <v>12913</v>
      </c>
      <c r="E19186" s="57">
        <v>3800</v>
      </c>
      <c r="F19186" s="57"/>
      <c r="G19186" s="125">
        <f t="shared" si="305"/>
        <v>-3800</v>
      </c>
      <c r="H19186" s="704" t="s">
        <v>12800</v>
      </c>
    </row>
    <row r="19187" spans="1:8" ht="15" x14ac:dyDescent="0.2">
      <c r="A19187" s="733">
        <v>45407</v>
      </c>
      <c r="B19187" s="40" t="s">
        <v>12606</v>
      </c>
      <c r="C19187" s="62" t="s">
        <v>10981</v>
      </c>
      <c r="D19187" s="107" t="s">
        <v>7474</v>
      </c>
      <c r="E19187" s="57">
        <v>48150</v>
      </c>
      <c r="F19187" s="57"/>
      <c r="G19187" s="125">
        <f t="shared" si="305"/>
        <v>-48150</v>
      </c>
      <c r="H19187" s="704" t="s">
        <v>12800</v>
      </c>
    </row>
    <row r="19188" spans="1:8" ht="15" x14ac:dyDescent="0.2">
      <c r="A19188" s="733">
        <v>45408</v>
      </c>
      <c r="B19188" s="40" t="s">
        <v>12596</v>
      </c>
      <c r="C19188" s="62" t="s">
        <v>10981</v>
      </c>
      <c r="D19188" s="107" t="s">
        <v>12914</v>
      </c>
      <c r="E19188" s="57">
        <v>80000</v>
      </c>
      <c r="F19188" s="57"/>
      <c r="G19188" s="125">
        <f t="shared" si="305"/>
        <v>-80000</v>
      </c>
      <c r="H19188" s="704" t="s">
        <v>12800</v>
      </c>
    </row>
    <row r="19189" spans="1:8" ht="15" x14ac:dyDescent="0.2">
      <c r="A19189" s="733">
        <v>45408</v>
      </c>
      <c r="B19189" s="40" t="s">
        <v>6503</v>
      </c>
      <c r="C19189" s="62" t="s">
        <v>12916</v>
      </c>
      <c r="D19189" s="107" t="s">
        <v>12915</v>
      </c>
      <c r="E19189" s="57">
        <v>51000</v>
      </c>
      <c r="F19189" s="57"/>
      <c r="G19189" s="125">
        <f t="shared" si="305"/>
        <v>-51000</v>
      </c>
      <c r="H19189" s="704" t="s">
        <v>12800</v>
      </c>
    </row>
    <row r="19190" spans="1:8" ht="15" x14ac:dyDescent="0.2">
      <c r="A19190" s="733">
        <v>45408</v>
      </c>
      <c r="B19190" s="40" t="s">
        <v>11077</v>
      </c>
      <c r="C19190" s="62" t="s">
        <v>11539</v>
      </c>
      <c r="D19190" s="107" t="s">
        <v>12917</v>
      </c>
      <c r="E19190" s="57">
        <v>35600</v>
      </c>
      <c r="F19190" s="57"/>
      <c r="G19190" s="125">
        <f t="shared" si="305"/>
        <v>-35600</v>
      </c>
      <c r="H19190" s="704" t="s">
        <v>12800</v>
      </c>
    </row>
    <row r="19191" spans="1:8" ht="15" x14ac:dyDescent="0.2">
      <c r="A19191" s="733">
        <v>45408</v>
      </c>
      <c r="B19191" s="40" t="s">
        <v>12596</v>
      </c>
      <c r="C19191" s="62" t="s">
        <v>8499</v>
      </c>
      <c r="D19191" s="107" t="s">
        <v>12918</v>
      </c>
      <c r="E19191" s="57">
        <v>40000</v>
      </c>
      <c r="F19191" s="57"/>
      <c r="G19191" s="125">
        <f t="shared" si="305"/>
        <v>-40000</v>
      </c>
      <c r="H19191" s="704" t="s">
        <v>12800</v>
      </c>
    </row>
    <row r="19192" spans="1:8" ht="15" x14ac:dyDescent="0.2">
      <c r="A19192" s="733">
        <v>45409</v>
      </c>
      <c r="B19192" s="40" t="s">
        <v>8873</v>
      </c>
      <c r="C19192" s="62" t="s">
        <v>10981</v>
      </c>
      <c r="D19192" s="107" t="s">
        <v>12919</v>
      </c>
      <c r="E19192" s="57">
        <v>1820</v>
      </c>
      <c r="F19192" s="57"/>
      <c r="G19192" s="125">
        <f t="shared" si="305"/>
        <v>-1820</v>
      </c>
      <c r="H19192" s="704" t="s">
        <v>12800</v>
      </c>
    </row>
    <row r="19193" spans="1:8" ht="15" x14ac:dyDescent="0.2">
      <c r="A19193" s="733">
        <v>45409</v>
      </c>
      <c r="B19193" s="40" t="s">
        <v>8873</v>
      </c>
      <c r="C19193" s="62" t="s">
        <v>5740</v>
      </c>
      <c r="D19193" s="107" t="s">
        <v>369</v>
      </c>
      <c r="E19193" s="57">
        <v>1200</v>
      </c>
      <c r="F19193" s="57"/>
      <c r="G19193" s="125">
        <f t="shared" si="305"/>
        <v>-1200</v>
      </c>
      <c r="H19193" s="704" t="s">
        <v>12800</v>
      </c>
    </row>
    <row r="19194" spans="1:8" ht="15" x14ac:dyDescent="0.2">
      <c r="A19194" s="733">
        <v>45409</v>
      </c>
      <c r="B19194" s="40" t="s">
        <v>11874</v>
      </c>
      <c r="C19194" s="62" t="s">
        <v>10981</v>
      </c>
      <c r="D19194" s="107" t="s">
        <v>12920</v>
      </c>
      <c r="E19194" s="57">
        <v>7000</v>
      </c>
      <c r="F19194" s="57"/>
      <c r="G19194" s="125">
        <f t="shared" si="305"/>
        <v>-7000</v>
      </c>
      <c r="H19194" s="704" t="s">
        <v>12800</v>
      </c>
    </row>
    <row r="19195" spans="1:8" ht="15" x14ac:dyDescent="0.2">
      <c r="A19195" s="733">
        <v>45409</v>
      </c>
      <c r="B19195" s="40" t="s">
        <v>10898</v>
      </c>
      <c r="C19195" s="62" t="s">
        <v>5740</v>
      </c>
      <c r="D19195" s="107" t="s">
        <v>369</v>
      </c>
      <c r="E19195" s="57">
        <v>400</v>
      </c>
      <c r="F19195" s="57"/>
      <c r="G19195" s="125">
        <f t="shared" si="305"/>
        <v>-400</v>
      </c>
      <c r="H19195" s="704" t="s">
        <v>12800</v>
      </c>
    </row>
    <row r="19196" spans="1:8" ht="15" x14ac:dyDescent="0.2">
      <c r="A19196" s="733">
        <v>45409</v>
      </c>
      <c r="B19196" s="62" t="s">
        <v>12596</v>
      </c>
      <c r="C19196" s="62" t="s">
        <v>5740</v>
      </c>
      <c r="D19196" s="107" t="s">
        <v>369</v>
      </c>
      <c r="E19196" s="57">
        <v>2000</v>
      </c>
      <c r="F19196" s="57"/>
      <c r="G19196" s="125">
        <f t="shared" si="305"/>
        <v>-2000</v>
      </c>
      <c r="H19196" s="704" t="s">
        <v>12800</v>
      </c>
    </row>
    <row r="19197" spans="1:8" ht="15" x14ac:dyDescent="0.2">
      <c r="A19197" s="733">
        <v>45409</v>
      </c>
      <c r="B19197" s="62" t="s">
        <v>12596</v>
      </c>
      <c r="C19197" s="62" t="s">
        <v>5740</v>
      </c>
      <c r="D19197" s="107" t="s">
        <v>369</v>
      </c>
      <c r="E19197" s="57">
        <v>3000</v>
      </c>
      <c r="F19197" s="57"/>
      <c r="G19197" s="125">
        <f t="shared" si="305"/>
        <v>-3000</v>
      </c>
      <c r="H19197" s="704" t="s">
        <v>12800</v>
      </c>
    </row>
    <row r="19198" spans="1:8" ht="15" x14ac:dyDescent="0.2">
      <c r="A19198" s="733">
        <v>45409</v>
      </c>
      <c r="B19198" s="40" t="s">
        <v>103</v>
      </c>
      <c r="C19198" s="62" t="s">
        <v>103</v>
      </c>
      <c r="D19198" s="107" t="s">
        <v>10208</v>
      </c>
      <c r="E19198" s="57">
        <v>3000</v>
      </c>
      <c r="F19198" s="57"/>
      <c r="G19198" s="125">
        <f t="shared" si="305"/>
        <v>-3000</v>
      </c>
      <c r="H19198" s="704" t="s">
        <v>12800</v>
      </c>
    </row>
    <row r="19199" spans="1:8" ht="15" x14ac:dyDescent="0.2">
      <c r="A19199" s="733">
        <v>45409</v>
      </c>
      <c r="B19199" s="40" t="s">
        <v>11717</v>
      </c>
      <c r="C19199" s="62" t="s">
        <v>1494</v>
      </c>
      <c r="D19199" s="107" t="s">
        <v>12921</v>
      </c>
      <c r="E19199" s="57">
        <v>4320</v>
      </c>
      <c r="F19199" s="57"/>
      <c r="G19199" s="125">
        <f t="shared" ref="G19199:G19261" si="306">F19199-E19199</f>
        <v>-4320</v>
      </c>
      <c r="H19199" s="704" t="s">
        <v>12800</v>
      </c>
    </row>
    <row r="19200" spans="1:8" ht="15" x14ac:dyDescent="0.2">
      <c r="A19200" s="733">
        <v>45409</v>
      </c>
      <c r="B19200" s="62" t="s">
        <v>13292</v>
      </c>
      <c r="C19200" s="62" t="s">
        <v>5740</v>
      </c>
      <c r="D19200" s="107" t="s">
        <v>369</v>
      </c>
      <c r="E19200" s="57">
        <v>1000</v>
      </c>
      <c r="F19200" s="57"/>
      <c r="G19200" s="125">
        <f t="shared" si="306"/>
        <v>-1000</v>
      </c>
      <c r="H19200" s="704" t="s">
        <v>12800</v>
      </c>
    </row>
    <row r="19201" spans="1:8" ht="15" x14ac:dyDescent="0.2">
      <c r="A19201" s="733">
        <v>45409</v>
      </c>
      <c r="B19201" s="40" t="s">
        <v>11874</v>
      </c>
      <c r="C19201" s="62" t="s">
        <v>10981</v>
      </c>
      <c r="D19201" s="107" t="s">
        <v>4308</v>
      </c>
      <c r="E19201" s="57">
        <v>3470</v>
      </c>
      <c r="F19201" s="57"/>
      <c r="G19201" s="125">
        <f t="shared" si="306"/>
        <v>-3470</v>
      </c>
      <c r="H19201" s="704" t="s">
        <v>12800</v>
      </c>
    </row>
    <row r="19202" spans="1:8" ht="15" x14ac:dyDescent="0.2">
      <c r="A19202" s="733">
        <v>45409</v>
      </c>
      <c r="B19202" s="40" t="s">
        <v>11874</v>
      </c>
      <c r="C19202" s="62" t="s">
        <v>391</v>
      </c>
      <c r="D19202" s="107" t="s">
        <v>12923</v>
      </c>
      <c r="E19202" s="57">
        <v>4500</v>
      </c>
      <c r="F19202" s="57"/>
      <c r="G19202" s="125">
        <f t="shared" si="306"/>
        <v>-4500</v>
      </c>
      <c r="H19202" s="704" t="s">
        <v>12800</v>
      </c>
    </row>
    <row r="19203" spans="1:8" ht="15" x14ac:dyDescent="0.2">
      <c r="A19203" s="733">
        <v>45409</v>
      </c>
      <c r="B19203" s="40" t="s">
        <v>11717</v>
      </c>
      <c r="C19203" s="62" t="s">
        <v>12926</v>
      </c>
      <c r="D19203" s="107" t="s">
        <v>12924</v>
      </c>
      <c r="E19203" s="57">
        <v>500000</v>
      </c>
      <c r="F19203" s="57"/>
      <c r="G19203" s="125">
        <f t="shared" si="306"/>
        <v>-500000</v>
      </c>
      <c r="H19203" s="704" t="s">
        <v>12800</v>
      </c>
    </row>
    <row r="19204" spans="1:8" ht="15" x14ac:dyDescent="0.2">
      <c r="A19204" s="733">
        <v>45409</v>
      </c>
      <c r="B19204" s="40" t="s">
        <v>11717</v>
      </c>
      <c r="C19204" s="62" t="s">
        <v>12926</v>
      </c>
      <c r="D19204" s="107" t="s">
        <v>12925</v>
      </c>
      <c r="E19204" s="57">
        <v>500000</v>
      </c>
      <c r="F19204" s="57"/>
      <c r="G19204" s="125">
        <f t="shared" si="306"/>
        <v>-500000</v>
      </c>
      <c r="H19204" s="704" t="s">
        <v>12800</v>
      </c>
    </row>
    <row r="19205" spans="1:8" ht="15" x14ac:dyDescent="0.2">
      <c r="A19205" s="733">
        <v>45411</v>
      </c>
      <c r="B19205" s="40" t="s">
        <v>11081</v>
      </c>
      <c r="C19205" s="62" t="s">
        <v>5740</v>
      </c>
      <c r="D19205" s="107" t="s">
        <v>369</v>
      </c>
      <c r="E19205" s="57">
        <v>250</v>
      </c>
      <c r="F19205" s="57"/>
      <c r="G19205" s="125">
        <f t="shared" si="306"/>
        <v>-250</v>
      </c>
      <c r="H19205" s="704" t="s">
        <v>12800</v>
      </c>
    </row>
    <row r="19206" spans="1:8" ht="15" x14ac:dyDescent="0.2">
      <c r="A19206" s="733">
        <v>45411</v>
      </c>
      <c r="B19206" s="40" t="s">
        <v>103</v>
      </c>
      <c r="C19206" s="62" t="s">
        <v>103</v>
      </c>
      <c r="D19206" s="107" t="s">
        <v>10208</v>
      </c>
      <c r="E19206" s="57">
        <v>1500</v>
      </c>
      <c r="F19206" s="57"/>
      <c r="G19206" s="125">
        <f t="shared" si="306"/>
        <v>-1500</v>
      </c>
      <c r="H19206" s="704" t="s">
        <v>12800</v>
      </c>
    </row>
    <row r="19207" spans="1:8" ht="15" x14ac:dyDescent="0.2">
      <c r="A19207" s="733">
        <v>45411</v>
      </c>
      <c r="B19207" s="40" t="s">
        <v>11874</v>
      </c>
      <c r="C19207" s="62" t="s">
        <v>5740</v>
      </c>
      <c r="D19207" s="107" t="s">
        <v>369</v>
      </c>
      <c r="E19207" s="57">
        <v>700</v>
      </c>
      <c r="F19207" s="57"/>
      <c r="G19207" s="125">
        <f t="shared" si="306"/>
        <v>-700</v>
      </c>
      <c r="H19207" s="704" t="s">
        <v>12800</v>
      </c>
    </row>
    <row r="19208" spans="1:8" ht="15" x14ac:dyDescent="0.2">
      <c r="A19208" s="733">
        <v>45411</v>
      </c>
      <c r="B19208" s="40" t="s">
        <v>103</v>
      </c>
      <c r="C19208" s="62" t="s">
        <v>8148</v>
      </c>
      <c r="D19208" s="107" t="s">
        <v>6336</v>
      </c>
      <c r="E19208" s="57">
        <v>18585</v>
      </c>
      <c r="F19208" s="57"/>
      <c r="G19208" s="125">
        <f t="shared" si="306"/>
        <v>-18585</v>
      </c>
      <c r="H19208" s="704" t="s">
        <v>12800</v>
      </c>
    </row>
    <row r="19209" spans="1:8" ht="15" x14ac:dyDescent="0.2">
      <c r="A19209" s="733">
        <v>45411</v>
      </c>
      <c r="B19209" s="40" t="s">
        <v>25</v>
      </c>
      <c r="C19209" s="62" t="s">
        <v>8148</v>
      </c>
      <c r="D19209" s="107" t="s">
        <v>6336</v>
      </c>
      <c r="E19209" s="57">
        <v>49024</v>
      </c>
      <c r="F19209" s="57"/>
      <c r="G19209" s="125">
        <f t="shared" si="306"/>
        <v>-49024</v>
      </c>
      <c r="H19209" s="704" t="s">
        <v>12800</v>
      </c>
    </row>
    <row r="19210" spans="1:8" ht="15" x14ac:dyDescent="0.2">
      <c r="A19210" s="733">
        <v>45411</v>
      </c>
      <c r="B19210" s="62" t="s">
        <v>12596</v>
      </c>
      <c r="C19210" s="62" t="s">
        <v>5740</v>
      </c>
      <c r="D19210" s="107" t="s">
        <v>369</v>
      </c>
      <c r="E19210" s="57">
        <v>2000</v>
      </c>
      <c r="F19210" s="57"/>
      <c r="G19210" s="125">
        <f t="shared" si="306"/>
        <v>-2000</v>
      </c>
      <c r="H19210" s="704" t="s">
        <v>12800</v>
      </c>
    </row>
    <row r="19211" spans="1:8" ht="15" x14ac:dyDescent="0.2">
      <c r="A19211" s="733">
        <v>45411</v>
      </c>
      <c r="B19211" s="40" t="s">
        <v>103</v>
      </c>
      <c r="C19211" s="62" t="s">
        <v>103</v>
      </c>
      <c r="D19211" s="107" t="s">
        <v>12927</v>
      </c>
      <c r="E19211" s="57">
        <v>5000</v>
      </c>
      <c r="F19211" s="57"/>
      <c r="G19211" s="125">
        <f t="shared" si="306"/>
        <v>-5000</v>
      </c>
      <c r="H19211" s="704" t="s">
        <v>12800</v>
      </c>
    </row>
    <row r="19212" spans="1:8" ht="15" x14ac:dyDescent="0.2">
      <c r="A19212" s="733">
        <v>45411</v>
      </c>
      <c r="B19212" s="40" t="s">
        <v>103</v>
      </c>
      <c r="C19212" s="62" t="s">
        <v>103</v>
      </c>
      <c r="D19212" s="107" t="s">
        <v>12928</v>
      </c>
      <c r="E19212" s="57">
        <v>850</v>
      </c>
      <c r="F19212" s="57"/>
      <c r="G19212" s="125">
        <f t="shared" si="306"/>
        <v>-850</v>
      </c>
      <c r="H19212" s="704" t="s">
        <v>12800</v>
      </c>
    </row>
    <row r="19213" spans="1:8" ht="15" x14ac:dyDescent="0.2">
      <c r="A19213" s="733">
        <v>45411</v>
      </c>
      <c r="B19213" s="40" t="s">
        <v>11077</v>
      </c>
      <c r="C19213" s="62" t="s">
        <v>10981</v>
      </c>
      <c r="D19213" s="107" t="s">
        <v>9914</v>
      </c>
      <c r="E19213" s="57">
        <v>16200</v>
      </c>
      <c r="F19213" s="57"/>
      <c r="G19213" s="125">
        <f t="shared" si="306"/>
        <v>-16200</v>
      </c>
      <c r="H19213" s="704" t="s">
        <v>12800</v>
      </c>
    </row>
    <row r="19214" spans="1:8" ht="15" x14ac:dyDescent="0.2">
      <c r="A19214" s="733">
        <v>45412</v>
      </c>
      <c r="B19214" s="40" t="s">
        <v>103</v>
      </c>
      <c r="C19214" s="62" t="s">
        <v>391</v>
      </c>
      <c r="D19214" s="107" t="s">
        <v>1290</v>
      </c>
      <c r="E19214" s="57">
        <v>400</v>
      </c>
      <c r="F19214" s="57"/>
      <c r="G19214" s="125">
        <f t="shared" si="306"/>
        <v>-400</v>
      </c>
      <c r="H19214" s="704" t="s">
        <v>12800</v>
      </c>
    </row>
    <row r="19215" spans="1:8" ht="15" x14ac:dyDescent="0.2">
      <c r="A19215" s="733">
        <v>45412</v>
      </c>
      <c r="B19215" s="40" t="s">
        <v>8556</v>
      </c>
      <c r="C19215" s="62" t="s">
        <v>11952</v>
      </c>
      <c r="D19215" s="107" t="s">
        <v>1156</v>
      </c>
      <c r="E19215" s="57">
        <v>5000</v>
      </c>
      <c r="F19215" s="57"/>
      <c r="G19215" s="125">
        <f t="shared" si="306"/>
        <v>-5000</v>
      </c>
      <c r="H19215" s="704" t="s">
        <v>12800</v>
      </c>
    </row>
    <row r="19216" spans="1:8" ht="15" x14ac:dyDescent="0.2">
      <c r="A19216" s="733">
        <v>45412</v>
      </c>
      <c r="B19216" s="40" t="s">
        <v>103</v>
      </c>
      <c r="C19216" s="62" t="s">
        <v>103</v>
      </c>
      <c r="D19216" s="107" t="s">
        <v>10208</v>
      </c>
      <c r="E19216" s="57">
        <v>4000</v>
      </c>
      <c r="F19216" s="57"/>
      <c r="G19216" s="125">
        <f t="shared" si="306"/>
        <v>-4000</v>
      </c>
      <c r="H19216" s="704" t="s">
        <v>12800</v>
      </c>
    </row>
    <row r="19217" spans="1:8" ht="15" x14ac:dyDescent="0.2">
      <c r="A19217" s="733">
        <v>45412</v>
      </c>
      <c r="B19217" s="40" t="s">
        <v>11717</v>
      </c>
      <c r="C19217" s="62" t="s">
        <v>5740</v>
      </c>
      <c r="D19217" s="107" t="s">
        <v>369</v>
      </c>
      <c r="E19217" s="57">
        <v>1600</v>
      </c>
      <c r="F19217" s="57"/>
      <c r="G19217" s="125">
        <f t="shared" si="306"/>
        <v>-1600</v>
      </c>
      <c r="H19217" s="704" t="s">
        <v>12800</v>
      </c>
    </row>
    <row r="19218" spans="1:8" ht="15" x14ac:dyDescent="0.2">
      <c r="A19218" s="733">
        <v>45412</v>
      </c>
      <c r="B19218" s="40" t="s">
        <v>12504</v>
      </c>
      <c r="C19218" s="62" t="s">
        <v>10981</v>
      </c>
      <c r="D19218" s="107" t="s">
        <v>5135</v>
      </c>
      <c r="E19218" s="57">
        <v>56283</v>
      </c>
      <c r="F19218" s="57"/>
      <c r="G19218" s="125">
        <f t="shared" si="306"/>
        <v>-56283</v>
      </c>
      <c r="H19218" s="704" t="s">
        <v>12800</v>
      </c>
    </row>
    <row r="19219" spans="1:8" ht="15" x14ac:dyDescent="0.2">
      <c r="A19219" s="733">
        <v>45412</v>
      </c>
      <c r="B19219" s="40" t="s">
        <v>6503</v>
      </c>
      <c r="C19219" s="669" t="s">
        <v>10981</v>
      </c>
      <c r="D19219" s="911" t="s">
        <v>12929</v>
      </c>
      <c r="E19219" s="584">
        <v>9075</v>
      </c>
      <c r="F19219" s="57"/>
      <c r="G19219" s="125">
        <f t="shared" si="306"/>
        <v>-9075</v>
      </c>
      <c r="H19219" s="704" t="s">
        <v>12800</v>
      </c>
    </row>
    <row r="19220" spans="1:8" ht="15" x14ac:dyDescent="0.2">
      <c r="A19220" s="733">
        <v>45412</v>
      </c>
      <c r="B19220" s="40" t="s">
        <v>10176</v>
      </c>
      <c r="C19220" s="669" t="s">
        <v>10981</v>
      </c>
      <c r="D19220" s="911" t="s">
        <v>12929</v>
      </c>
      <c r="E19220" s="584">
        <v>3750</v>
      </c>
      <c r="F19220" s="57"/>
      <c r="G19220" s="125">
        <f t="shared" si="306"/>
        <v>-3750</v>
      </c>
      <c r="H19220" s="704" t="s">
        <v>12800</v>
      </c>
    </row>
    <row r="19221" spans="1:8" ht="15" x14ac:dyDescent="0.2">
      <c r="A19221" s="733">
        <v>45412</v>
      </c>
      <c r="B19221" s="40" t="s">
        <v>12504</v>
      </c>
      <c r="C19221" s="669" t="s">
        <v>10981</v>
      </c>
      <c r="D19221" s="911" t="s">
        <v>12929</v>
      </c>
      <c r="E19221" s="584">
        <v>56055</v>
      </c>
      <c r="F19221" s="57"/>
      <c r="G19221" s="125">
        <f t="shared" si="306"/>
        <v>-56055</v>
      </c>
      <c r="H19221" s="704" t="s">
        <v>12800</v>
      </c>
    </row>
    <row r="19222" spans="1:8" ht="15" x14ac:dyDescent="0.2">
      <c r="A19222" s="733">
        <v>45412</v>
      </c>
      <c r="B19222" s="40" t="s">
        <v>12345</v>
      </c>
      <c r="C19222" s="62" t="s">
        <v>10981</v>
      </c>
      <c r="D19222" s="107" t="s">
        <v>5135</v>
      </c>
      <c r="E19222" s="57">
        <v>31160</v>
      </c>
      <c r="F19222" s="57"/>
      <c r="G19222" s="125">
        <f t="shared" si="306"/>
        <v>-31160</v>
      </c>
      <c r="H19222" s="704" t="s">
        <v>12800</v>
      </c>
    </row>
    <row r="19223" spans="1:8" ht="15" x14ac:dyDescent="0.2">
      <c r="A19223" s="733">
        <v>45412</v>
      </c>
      <c r="B19223" s="40" t="s">
        <v>25</v>
      </c>
      <c r="C19223" s="62" t="s">
        <v>391</v>
      </c>
      <c r="D19223" s="107" t="s">
        <v>12930</v>
      </c>
      <c r="E19223" s="57">
        <v>59160</v>
      </c>
      <c r="F19223" s="57"/>
      <c r="G19223" s="125">
        <f t="shared" si="306"/>
        <v>-59160</v>
      </c>
      <c r="H19223" s="704" t="s">
        <v>12800</v>
      </c>
    </row>
    <row r="19224" spans="1:8" ht="15" x14ac:dyDescent="0.2">
      <c r="A19224" s="733">
        <v>45412</v>
      </c>
      <c r="B19224" s="40" t="s">
        <v>12683</v>
      </c>
      <c r="C19224" s="62" t="s">
        <v>12931</v>
      </c>
      <c r="D19224" s="107" t="s">
        <v>12932</v>
      </c>
      <c r="E19224" s="57">
        <v>1000000</v>
      </c>
      <c r="F19224" s="57"/>
      <c r="G19224" s="125">
        <f t="shared" si="306"/>
        <v>-1000000</v>
      </c>
      <c r="H19224" s="704" t="s">
        <v>12800</v>
      </c>
    </row>
    <row r="19225" spans="1:8" ht="15" x14ac:dyDescent="0.2">
      <c r="A19225" s="733">
        <v>45412</v>
      </c>
      <c r="B19225" s="40" t="s">
        <v>8556</v>
      </c>
      <c r="C19225" s="62" t="s">
        <v>378</v>
      </c>
      <c r="D19225" s="107" t="s">
        <v>12434</v>
      </c>
      <c r="E19225" s="57">
        <v>300000</v>
      </c>
      <c r="F19225" s="57"/>
      <c r="G19225" s="125">
        <f t="shared" si="306"/>
        <v>-300000</v>
      </c>
      <c r="H19225" s="704" t="s">
        <v>12800</v>
      </c>
    </row>
    <row r="19226" spans="1:8" ht="15" x14ac:dyDescent="0.2">
      <c r="A19226" s="733">
        <v>45412</v>
      </c>
      <c r="B19226" s="40" t="s">
        <v>12504</v>
      </c>
      <c r="C19226" s="62" t="s">
        <v>11704</v>
      </c>
      <c r="D19226" s="107" t="s">
        <v>12434</v>
      </c>
      <c r="E19226" s="57">
        <v>26000</v>
      </c>
      <c r="F19226" s="57"/>
      <c r="G19226" s="125">
        <f t="shared" si="306"/>
        <v>-26000</v>
      </c>
      <c r="H19226" s="704" t="s">
        <v>12800</v>
      </c>
    </row>
    <row r="19227" spans="1:8" ht="15" x14ac:dyDescent="0.2">
      <c r="A19227" s="733">
        <v>45412</v>
      </c>
      <c r="B19227" s="40" t="s">
        <v>3945</v>
      </c>
      <c r="C19227" s="62" t="s">
        <v>12934</v>
      </c>
      <c r="D19227" s="107" t="s">
        <v>12933</v>
      </c>
      <c r="E19227" s="57">
        <v>100000</v>
      </c>
      <c r="F19227" s="57"/>
      <c r="G19227" s="125">
        <f t="shared" si="306"/>
        <v>-100000</v>
      </c>
      <c r="H19227" s="704" t="s">
        <v>12800</v>
      </c>
    </row>
    <row r="19228" spans="1:8" ht="15" x14ac:dyDescent="0.2">
      <c r="A19228" s="732">
        <v>45385</v>
      </c>
      <c r="B19228" s="173" t="s">
        <v>11077</v>
      </c>
      <c r="C19228" s="173" t="s">
        <v>12539</v>
      </c>
      <c r="D19228" s="227" t="s">
        <v>12824</v>
      </c>
      <c r="E19228" s="235">
        <v>1173000</v>
      </c>
      <c r="F19228" s="235"/>
      <c r="G19228" s="235">
        <f t="shared" si="306"/>
        <v>-1173000</v>
      </c>
      <c r="H19228" s="708" t="s">
        <v>12800</v>
      </c>
    </row>
    <row r="19229" spans="1:8" ht="15" x14ac:dyDescent="0.2">
      <c r="A19229" s="732">
        <v>45407</v>
      </c>
      <c r="B19229" s="173" t="s">
        <v>37</v>
      </c>
      <c r="C19229" s="550" t="s">
        <v>3002</v>
      </c>
      <c r="D19229" s="739" t="s">
        <v>12898</v>
      </c>
      <c r="E19229" s="551">
        <v>20528</v>
      </c>
      <c r="F19229" s="235"/>
      <c r="G19229" s="235">
        <f t="shared" si="306"/>
        <v>-20528</v>
      </c>
      <c r="H19229" s="708" t="s">
        <v>12800</v>
      </c>
    </row>
    <row r="19230" spans="1:8" ht="15" x14ac:dyDescent="0.2">
      <c r="A19230" s="732">
        <v>45407</v>
      </c>
      <c r="B19230" s="173" t="s">
        <v>3944</v>
      </c>
      <c r="C19230" s="550" t="s">
        <v>3002</v>
      </c>
      <c r="D19230" s="739" t="s">
        <v>12898</v>
      </c>
      <c r="E19230" s="551">
        <v>35367</v>
      </c>
      <c r="F19230" s="235"/>
      <c r="G19230" s="235">
        <f t="shared" si="306"/>
        <v>-35367</v>
      </c>
      <c r="H19230" s="708" t="s">
        <v>12800</v>
      </c>
    </row>
    <row r="19231" spans="1:8" ht="15" x14ac:dyDescent="0.2">
      <c r="A19231" s="732">
        <v>45407</v>
      </c>
      <c r="B19231" s="173" t="s">
        <v>3945</v>
      </c>
      <c r="C19231" s="550" t="s">
        <v>3002</v>
      </c>
      <c r="D19231" s="739" t="s">
        <v>12898</v>
      </c>
      <c r="E19231" s="551">
        <v>32760</v>
      </c>
      <c r="F19231" s="235"/>
      <c r="G19231" s="235">
        <f t="shared" si="306"/>
        <v>-32760</v>
      </c>
      <c r="H19231" s="708" t="s">
        <v>12800</v>
      </c>
    </row>
    <row r="19232" spans="1:8" ht="15" x14ac:dyDescent="0.2">
      <c r="A19232" s="732">
        <v>45407</v>
      </c>
      <c r="B19232" s="173" t="s">
        <v>12504</v>
      </c>
      <c r="C19232" s="550" t="s">
        <v>3002</v>
      </c>
      <c r="D19232" s="739" t="s">
        <v>12898</v>
      </c>
      <c r="E19232" s="551">
        <v>107920</v>
      </c>
      <c r="F19232" s="235"/>
      <c r="G19232" s="235">
        <f t="shared" si="306"/>
        <v>-107920</v>
      </c>
      <c r="H19232" s="708" t="s">
        <v>12800</v>
      </c>
    </row>
    <row r="19233" spans="1:8" ht="24" x14ac:dyDescent="0.2">
      <c r="A19233" s="732">
        <v>45407</v>
      </c>
      <c r="B19233" s="173" t="s">
        <v>11717</v>
      </c>
      <c r="C19233" s="550" t="s">
        <v>3002</v>
      </c>
      <c r="D19233" s="739" t="s">
        <v>12899</v>
      </c>
      <c r="E19233" s="551">
        <v>100356</v>
      </c>
      <c r="F19233" s="235"/>
      <c r="G19233" s="235">
        <f t="shared" si="306"/>
        <v>-100356</v>
      </c>
      <c r="H19233" s="708" t="s">
        <v>12800</v>
      </c>
    </row>
    <row r="19234" spans="1:8" ht="24" x14ac:dyDescent="0.2">
      <c r="A19234" s="732">
        <v>45408</v>
      </c>
      <c r="B19234" s="173" t="s">
        <v>12606</v>
      </c>
      <c r="C19234" s="173" t="s">
        <v>12895</v>
      </c>
      <c r="D19234" s="227" t="s">
        <v>12896</v>
      </c>
      <c r="E19234" s="235">
        <v>179360</v>
      </c>
      <c r="F19234" s="235"/>
      <c r="G19234" s="235">
        <f t="shared" si="306"/>
        <v>-179360</v>
      </c>
      <c r="H19234" s="708" t="s">
        <v>12800</v>
      </c>
    </row>
    <row r="19235" spans="1:8" ht="24" x14ac:dyDescent="0.2">
      <c r="A19235" s="732">
        <v>45408</v>
      </c>
      <c r="B19235" s="173" t="s">
        <v>8041</v>
      </c>
      <c r="C19235" s="173" t="s">
        <v>10967</v>
      </c>
      <c r="D19235" s="227" t="s">
        <v>12897</v>
      </c>
      <c r="E19235" s="235">
        <v>215940</v>
      </c>
      <c r="F19235" s="235"/>
      <c r="G19235" s="235">
        <f t="shared" si="306"/>
        <v>-215940</v>
      </c>
      <c r="H19235" s="708" t="s">
        <v>12800</v>
      </c>
    </row>
    <row r="19236" spans="1:8" ht="15" x14ac:dyDescent="0.2">
      <c r="A19236" s="729">
        <v>45384</v>
      </c>
      <c r="B19236" s="90" t="s">
        <v>6503</v>
      </c>
      <c r="C19236" s="93" t="s">
        <v>558</v>
      </c>
      <c r="D19236" s="799" t="s">
        <v>12791</v>
      </c>
      <c r="E19236" s="91"/>
      <c r="F19236" s="91">
        <v>1000000</v>
      </c>
      <c r="G19236" s="91">
        <f t="shared" si="306"/>
        <v>1000000</v>
      </c>
      <c r="H19236" s="701" t="s">
        <v>12800</v>
      </c>
    </row>
    <row r="19237" spans="1:8" ht="15" x14ac:dyDescent="0.2">
      <c r="A19237" s="729">
        <v>45384</v>
      </c>
      <c r="B19237" s="90" t="s">
        <v>6503</v>
      </c>
      <c r="C19237" s="93" t="s">
        <v>558</v>
      </c>
      <c r="D19237" s="799" t="s">
        <v>12791</v>
      </c>
      <c r="E19237" s="91"/>
      <c r="F19237" s="91">
        <v>1000000</v>
      </c>
      <c r="G19237" s="91">
        <f t="shared" si="306"/>
        <v>1000000</v>
      </c>
      <c r="H19237" s="701" t="s">
        <v>12800</v>
      </c>
    </row>
    <row r="19238" spans="1:8" ht="15" x14ac:dyDescent="0.2">
      <c r="A19238" s="729">
        <v>45385</v>
      </c>
      <c r="B19238" s="90" t="s">
        <v>11874</v>
      </c>
      <c r="C19238" s="93" t="s">
        <v>558</v>
      </c>
      <c r="D19238" s="799" t="s">
        <v>12808</v>
      </c>
      <c r="E19238" s="91"/>
      <c r="F19238" s="91">
        <v>1310000</v>
      </c>
      <c r="G19238" s="91">
        <f t="shared" si="306"/>
        <v>1310000</v>
      </c>
      <c r="H19238" s="701" t="s">
        <v>12800</v>
      </c>
    </row>
    <row r="19239" spans="1:8" ht="15" x14ac:dyDescent="0.2">
      <c r="A19239" s="729">
        <v>45385</v>
      </c>
      <c r="B19239" s="90" t="s">
        <v>11874</v>
      </c>
      <c r="C19239" s="93" t="s">
        <v>558</v>
      </c>
      <c r="D19239" s="896" t="s">
        <v>13018</v>
      </c>
      <c r="E19239" s="642">
        <v>13100</v>
      </c>
      <c r="F19239" s="91"/>
      <c r="G19239" s="91">
        <f t="shared" si="306"/>
        <v>-13100</v>
      </c>
      <c r="H19239" s="701" t="s">
        <v>12800</v>
      </c>
    </row>
    <row r="19240" spans="1:8" ht="15" x14ac:dyDescent="0.2">
      <c r="A19240" s="729">
        <v>45385</v>
      </c>
      <c r="B19240" s="90" t="s">
        <v>11874</v>
      </c>
      <c r="C19240" s="93" t="s">
        <v>558</v>
      </c>
      <c r="D19240" s="799" t="s">
        <v>12809</v>
      </c>
      <c r="E19240" s="91"/>
      <c r="F19240" s="91">
        <v>1173000</v>
      </c>
      <c r="G19240" s="91">
        <f t="shared" si="306"/>
        <v>1173000</v>
      </c>
      <c r="H19240" s="701" t="s">
        <v>12800</v>
      </c>
    </row>
    <row r="19241" spans="1:8" ht="15" x14ac:dyDescent="0.2">
      <c r="A19241" s="729">
        <v>45385</v>
      </c>
      <c r="B19241" s="93" t="s">
        <v>8865</v>
      </c>
      <c r="C19241" s="93" t="s">
        <v>558</v>
      </c>
      <c r="D19241" s="799" t="s">
        <v>14100</v>
      </c>
      <c r="E19241" s="91"/>
      <c r="F19241" s="91">
        <v>500000</v>
      </c>
      <c r="G19241" s="91">
        <f t="shared" si="306"/>
        <v>500000</v>
      </c>
      <c r="H19241" s="701" t="s">
        <v>12800</v>
      </c>
    </row>
    <row r="19242" spans="1:8" ht="15" x14ac:dyDescent="0.2">
      <c r="A19242" s="729">
        <v>45385</v>
      </c>
      <c r="B19242" s="93" t="s">
        <v>8865</v>
      </c>
      <c r="C19242" s="93" t="s">
        <v>558</v>
      </c>
      <c r="D19242" s="896" t="s">
        <v>13018</v>
      </c>
      <c r="E19242" s="642">
        <v>5000</v>
      </c>
      <c r="F19242" s="91"/>
      <c r="G19242" s="91">
        <f t="shared" si="306"/>
        <v>-5000</v>
      </c>
      <c r="H19242" s="701" t="s">
        <v>12800</v>
      </c>
    </row>
    <row r="19243" spans="1:8" ht="15" x14ac:dyDescent="0.2">
      <c r="A19243" s="729">
        <v>45385</v>
      </c>
      <c r="B19243" s="90" t="s">
        <v>9353</v>
      </c>
      <c r="C19243" s="93" t="s">
        <v>558</v>
      </c>
      <c r="D19243" s="799" t="s">
        <v>12831</v>
      </c>
      <c r="E19243" s="91"/>
      <c r="F19243" s="91">
        <v>999000</v>
      </c>
      <c r="G19243" s="91">
        <f t="shared" si="306"/>
        <v>999000</v>
      </c>
      <c r="H19243" s="701" t="s">
        <v>12800</v>
      </c>
    </row>
    <row r="19244" spans="1:8" ht="15" x14ac:dyDescent="0.2">
      <c r="A19244" s="729">
        <v>45385</v>
      </c>
      <c r="B19244" s="90" t="s">
        <v>9353</v>
      </c>
      <c r="C19244" s="93" t="s">
        <v>558</v>
      </c>
      <c r="D19244" s="799" t="s">
        <v>12831</v>
      </c>
      <c r="E19244" s="91"/>
      <c r="F19244" s="91">
        <v>999000</v>
      </c>
      <c r="G19244" s="91">
        <f t="shared" si="306"/>
        <v>999000</v>
      </c>
      <c r="H19244" s="701" t="s">
        <v>12800</v>
      </c>
    </row>
    <row r="19245" spans="1:8" ht="15" x14ac:dyDescent="0.2">
      <c r="A19245" s="729">
        <v>45385</v>
      </c>
      <c r="B19245" s="90" t="s">
        <v>9353</v>
      </c>
      <c r="C19245" s="93" t="s">
        <v>558</v>
      </c>
      <c r="D19245" s="799" t="s">
        <v>12831</v>
      </c>
      <c r="E19245" s="91"/>
      <c r="F19245" s="91">
        <v>999000</v>
      </c>
      <c r="G19245" s="91">
        <f t="shared" si="306"/>
        <v>999000</v>
      </c>
      <c r="H19245" s="701" t="s">
        <v>12800</v>
      </c>
    </row>
    <row r="19246" spans="1:8" ht="15" x14ac:dyDescent="0.2">
      <c r="A19246" s="729">
        <v>45385</v>
      </c>
      <c r="B19246" s="90" t="s">
        <v>9353</v>
      </c>
      <c r="C19246" s="93" t="s">
        <v>558</v>
      </c>
      <c r="D19246" s="799" t="s">
        <v>12831</v>
      </c>
      <c r="E19246" s="91"/>
      <c r="F19246" s="91">
        <v>999000</v>
      </c>
      <c r="G19246" s="91">
        <f t="shared" si="306"/>
        <v>999000</v>
      </c>
      <c r="H19246" s="701" t="s">
        <v>12800</v>
      </c>
    </row>
    <row r="19247" spans="1:8" s="681" customFormat="1" ht="36" x14ac:dyDescent="0.25">
      <c r="A19247" s="729">
        <v>45386</v>
      </c>
      <c r="B19247" s="93" t="s">
        <v>11717</v>
      </c>
      <c r="C19247" s="93" t="s">
        <v>558</v>
      </c>
      <c r="D19247" s="896" t="s">
        <v>12874</v>
      </c>
      <c r="E19247" s="642">
        <v>28000</v>
      </c>
      <c r="F19247" s="175"/>
      <c r="G19247" s="175">
        <f t="shared" si="306"/>
        <v>-28000</v>
      </c>
      <c r="H19247" s="701" t="s">
        <v>12800</v>
      </c>
    </row>
    <row r="19248" spans="1:8" ht="15" x14ac:dyDescent="0.2">
      <c r="A19248" s="729">
        <v>45387</v>
      </c>
      <c r="B19248" s="90" t="s">
        <v>9353</v>
      </c>
      <c r="C19248" s="93" t="s">
        <v>558</v>
      </c>
      <c r="D19248" s="799" t="s">
        <v>12831</v>
      </c>
      <c r="E19248" s="91"/>
      <c r="F19248" s="91">
        <v>995000</v>
      </c>
      <c r="G19248" s="91">
        <f t="shared" si="306"/>
        <v>995000</v>
      </c>
      <c r="H19248" s="701" t="s">
        <v>12800</v>
      </c>
    </row>
    <row r="19249" spans="1:8" ht="15" x14ac:dyDescent="0.2">
      <c r="A19249" s="729">
        <v>45387</v>
      </c>
      <c r="B19249" s="90" t="s">
        <v>9353</v>
      </c>
      <c r="C19249" s="93" t="s">
        <v>558</v>
      </c>
      <c r="D19249" s="799" t="s">
        <v>12831</v>
      </c>
      <c r="E19249" s="91"/>
      <c r="F19249" s="91">
        <v>995000</v>
      </c>
      <c r="G19249" s="91">
        <f t="shared" si="306"/>
        <v>995000</v>
      </c>
      <c r="H19249" s="701" t="s">
        <v>12800</v>
      </c>
    </row>
    <row r="19250" spans="1:8" ht="15" x14ac:dyDescent="0.2">
      <c r="A19250" s="729">
        <v>45387</v>
      </c>
      <c r="B19250" s="90" t="s">
        <v>9353</v>
      </c>
      <c r="C19250" s="93" t="s">
        <v>558</v>
      </c>
      <c r="D19250" s="799" t="s">
        <v>12836</v>
      </c>
      <c r="E19250" s="91"/>
      <c r="F19250" s="91">
        <v>510000</v>
      </c>
      <c r="G19250" s="91">
        <f t="shared" si="306"/>
        <v>510000</v>
      </c>
      <c r="H19250" s="701" t="s">
        <v>12800</v>
      </c>
    </row>
    <row r="19251" spans="1:8" ht="15" x14ac:dyDescent="0.2">
      <c r="A19251" s="729">
        <v>45387</v>
      </c>
      <c r="B19251" s="93" t="s">
        <v>3945</v>
      </c>
      <c r="C19251" s="93" t="s">
        <v>558</v>
      </c>
      <c r="D19251" s="890" t="s">
        <v>12837</v>
      </c>
      <c r="E19251" s="175"/>
      <c r="F19251" s="175">
        <v>359992</v>
      </c>
      <c r="G19251" s="91">
        <f t="shared" si="306"/>
        <v>359992</v>
      </c>
      <c r="H19251" s="701" t="s">
        <v>12800</v>
      </c>
    </row>
    <row r="19252" spans="1:8" ht="24" x14ac:dyDescent="0.2">
      <c r="A19252" s="729">
        <v>45400</v>
      </c>
      <c r="B19252" s="93" t="s">
        <v>13292</v>
      </c>
      <c r="C19252" s="93" t="s">
        <v>558</v>
      </c>
      <c r="D19252" s="800" t="s">
        <v>12852</v>
      </c>
      <c r="E19252" s="175"/>
      <c r="F19252" s="175">
        <v>1200000</v>
      </c>
      <c r="G19252" s="175">
        <f t="shared" si="306"/>
        <v>1200000</v>
      </c>
      <c r="H19252" s="701" t="s">
        <v>12800</v>
      </c>
    </row>
    <row r="19253" spans="1:8" ht="24" x14ac:dyDescent="0.2">
      <c r="A19253" s="729">
        <v>45400</v>
      </c>
      <c r="B19253" s="93" t="s">
        <v>11081</v>
      </c>
      <c r="C19253" s="93" t="s">
        <v>558</v>
      </c>
      <c r="D19253" s="800" t="s">
        <v>12852</v>
      </c>
      <c r="E19253" s="175"/>
      <c r="F19253" s="175">
        <v>1500000</v>
      </c>
      <c r="G19253" s="175">
        <f t="shared" si="306"/>
        <v>1500000</v>
      </c>
      <c r="H19253" s="701" t="s">
        <v>12800</v>
      </c>
    </row>
    <row r="19254" spans="1:8" ht="15" x14ac:dyDescent="0.2">
      <c r="A19254" s="729">
        <v>45400</v>
      </c>
      <c r="B19254" s="93" t="s">
        <v>11081</v>
      </c>
      <c r="C19254" s="93" t="s">
        <v>558</v>
      </c>
      <c r="D19254" s="896" t="s">
        <v>13018</v>
      </c>
      <c r="E19254" s="642">
        <v>12000</v>
      </c>
      <c r="F19254" s="175"/>
      <c r="G19254" s="175">
        <f t="shared" si="306"/>
        <v>-12000</v>
      </c>
      <c r="H19254" s="701" t="s">
        <v>12800</v>
      </c>
    </row>
    <row r="19255" spans="1:8" ht="15" x14ac:dyDescent="0.2">
      <c r="A19255" s="729">
        <v>45400</v>
      </c>
      <c r="B19255" s="93" t="s">
        <v>11081</v>
      </c>
      <c r="C19255" s="93" t="s">
        <v>558</v>
      </c>
      <c r="D19255" s="896" t="s">
        <v>13018</v>
      </c>
      <c r="E19255" s="642">
        <v>15000</v>
      </c>
      <c r="F19255" s="175"/>
      <c r="G19255" s="175">
        <f t="shared" si="306"/>
        <v>-15000</v>
      </c>
      <c r="H19255" s="701" t="s">
        <v>12800</v>
      </c>
    </row>
    <row r="19256" spans="1:8" ht="15" x14ac:dyDescent="0.2">
      <c r="A19256" s="729">
        <v>45400</v>
      </c>
      <c r="B19256" s="93" t="s">
        <v>11433</v>
      </c>
      <c r="C19256" s="93" t="s">
        <v>558</v>
      </c>
      <c r="D19256" s="800" t="s">
        <v>12851</v>
      </c>
      <c r="E19256" s="175"/>
      <c r="F19256" s="91">
        <v>2098980</v>
      </c>
      <c r="G19256" s="91">
        <f t="shared" si="306"/>
        <v>2098980</v>
      </c>
      <c r="H19256" s="701" t="s">
        <v>12800</v>
      </c>
    </row>
    <row r="19257" spans="1:8" s="681" customFormat="1" ht="24" customHeight="1" x14ac:dyDescent="0.25">
      <c r="A19257" s="729">
        <v>45400</v>
      </c>
      <c r="B19257" s="93" t="s">
        <v>11874</v>
      </c>
      <c r="C19257" s="93" t="s">
        <v>558</v>
      </c>
      <c r="D19257" s="800" t="s">
        <v>12853</v>
      </c>
      <c r="E19257" s="175"/>
      <c r="F19257" s="175">
        <v>10000000</v>
      </c>
      <c r="G19257" s="175">
        <f t="shared" si="306"/>
        <v>10000000</v>
      </c>
      <c r="H19257" s="701" t="s">
        <v>12800</v>
      </c>
    </row>
    <row r="19258" spans="1:8" s="681" customFormat="1" ht="15" customHeight="1" x14ac:dyDescent="0.25">
      <c r="A19258" s="729">
        <v>45400</v>
      </c>
      <c r="B19258" s="93" t="s">
        <v>11874</v>
      </c>
      <c r="C19258" s="93" t="s">
        <v>558</v>
      </c>
      <c r="D19258" s="896" t="s">
        <v>13018</v>
      </c>
      <c r="E19258" s="642">
        <v>100000</v>
      </c>
      <c r="F19258" s="175"/>
      <c r="G19258" s="175">
        <f t="shared" si="306"/>
        <v>-100000</v>
      </c>
      <c r="H19258" s="701" t="s">
        <v>12800</v>
      </c>
    </row>
    <row r="19259" spans="1:8" ht="24" x14ac:dyDescent="0.2">
      <c r="A19259" s="729">
        <v>45404</v>
      </c>
      <c r="B19259" s="93" t="s">
        <v>10229</v>
      </c>
      <c r="C19259" s="93" t="s">
        <v>558</v>
      </c>
      <c r="D19259" s="800" t="s">
        <v>12892</v>
      </c>
      <c r="E19259" s="175"/>
      <c r="F19259" s="175">
        <v>200000</v>
      </c>
      <c r="G19259" s="175">
        <f t="shared" si="306"/>
        <v>200000</v>
      </c>
      <c r="H19259" s="701" t="s">
        <v>12800</v>
      </c>
    </row>
    <row r="19260" spans="1:8" ht="24" x14ac:dyDescent="0.2">
      <c r="A19260" s="729">
        <v>45406</v>
      </c>
      <c r="B19260" s="93" t="s">
        <v>10229</v>
      </c>
      <c r="C19260" s="93" t="s">
        <v>558</v>
      </c>
      <c r="D19260" s="800" t="s">
        <v>12892</v>
      </c>
      <c r="E19260" s="175"/>
      <c r="F19260" s="175">
        <v>400000</v>
      </c>
      <c r="G19260" s="175">
        <f t="shared" si="306"/>
        <v>400000</v>
      </c>
      <c r="H19260" s="701" t="s">
        <v>12800</v>
      </c>
    </row>
    <row r="19261" spans="1:8" ht="24" x14ac:dyDescent="0.2">
      <c r="A19261" s="729">
        <v>45406</v>
      </c>
      <c r="B19261" s="93" t="s">
        <v>10229</v>
      </c>
      <c r="C19261" s="93" t="s">
        <v>558</v>
      </c>
      <c r="D19261" s="800" t="s">
        <v>12892</v>
      </c>
      <c r="E19261" s="175"/>
      <c r="F19261" s="175">
        <v>800000</v>
      </c>
      <c r="G19261" s="175">
        <f t="shared" si="306"/>
        <v>800000</v>
      </c>
      <c r="H19261" s="701" t="s">
        <v>12800</v>
      </c>
    </row>
    <row r="19262" spans="1:8" ht="24" x14ac:dyDescent="0.2">
      <c r="A19262" s="729">
        <v>45406</v>
      </c>
      <c r="B19262" s="93" t="s">
        <v>10229</v>
      </c>
      <c r="C19262" s="93" t="s">
        <v>558</v>
      </c>
      <c r="D19262" s="800" t="s">
        <v>12892</v>
      </c>
      <c r="E19262" s="175"/>
      <c r="F19262" s="175">
        <v>463000</v>
      </c>
      <c r="G19262" s="175">
        <f t="shared" ref="G19262:G19328" si="307">F19262-E19262</f>
        <v>463000</v>
      </c>
      <c r="H19262" s="701" t="s">
        <v>12800</v>
      </c>
    </row>
    <row r="19263" spans="1:8" ht="24" x14ac:dyDescent="0.2">
      <c r="A19263" s="729">
        <v>45406</v>
      </c>
      <c r="B19263" s="93" t="s">
        <v>10229</v>
      </c>
      <c r="C19263" s="93" t="s">
        <v>558</v>
      </c>
      <c r="D19263" s="800" t="s">
        <v>12892</v>
      </c>
      <c r="E19263" s="175"/>
      <c r="F19263" s="175">
        <v>537000</v>
      </c>
      <c r="G19263" s="175">
        <f t="shared" si="307"/>
        <v>537000</v>
      </c>
      <c r="H19263" s="701" t="s">
        <v>12800</v>
      </c>
    </row>
    <row r="19264" spans="1:8" ht="24" x14ac:dyDescent="0.2">
      <c r="A19264" s="729">
        <v>45406</v>
      </c>
      <c r="B19264" s="93" t="s">
        <v>10229</v>
      </c>
      <c r="C19264" s="93" t="s">
        <v>558</v>
      </c>
      <c r="D19264" s="800" t="s">
        <v>12892</v>
      </c>
      <c r="E19264" s="175"/>
      <c r="F19264" s="175">
        <v>800000</v>
      </c>
      <c r="G19264" s="175">
        <f t="shared" si="307"/>
        <v>800000</v>
      </c>
      <c r="H19264" s="701" t="s">
        <v>12800</v>
      </c>
    </row>
    <row r="19265" spans="1:8" ht="24" x14ac:dyDescent="0.2">
      <c r="A19265" s="729">
        <v>45406</v>
      </c>
      <c r="B19265" s="93" t="s">
        <v>10229</v>
      </c>
      <c r="C19265" s="93" t="s">
        <v>558</v>
      </c>
      <c r="D19265" s="800" t="s">
        <v>12892</v>
      </c>
      <c r="E19265" s="175"/>
      <c r="F19265" s="175">
        <v>700000</v>
      </c>
      <c r="G19265" s="175">
        <f t="shared" si="307"/>
        <v>700000</v>
      </c>
      <c r="H19265" s="701" t="s">
        <v>12800</v>
      </c>
    </row>
    <row r="19266" spans="1:8" ht="24" x14ac:dyDescent="0.2">
      <c r="A19266" s="729">
        <v>45406</v>
      </c>
      <c r="B19266" s="93" t="s">
        <v>10229</v>
      </c>
      <c r="C19266" s="93" t="s">
        <v>558</v>
      </c>
      <c r="D19266" s="800" t="s">
        <v>12892</v>
      </c>
      <c r="E19266" s="175"/>
      <c r="F19266" s="175">
        <v>300000</v>
      </c>
      <c r="G19266" s="175">
        <f t="shared" si="307"/>
        <v>300000</v>
      </c>
      <c r="H19266" s="701" t="s">
        <v>12800</v>
      </c>
    </row>
    <row r="19267" spans="1:8" ht="15" x14ac:dyDescent="0.2">
      <c r="A19267" s="729">
        <v>45406</v>
      </c>
      <c r="B19267" s="93" t="s">
        <v>11077</v>
      </c>
      <c r="C19267" s="93" t="s">
        <v>558</v>
      </c>
      <c r="D19267" s="800" t="s">
        <v>14024</v>
      </c>
      <c r="E19267" s="175"/>
      <c r="F19267" s="175">
        <v>250000</v>
      </c>
      <c r="G19267" s="175">
        <f t="shared" si="307"/>
        <v>250000</v>
      </c>
      <c r="H19267" s="701" t="s">
        <v>12800</v>
      </c>
    </row>
    <row r="19268" spans="1:8" ht="15" x14ac:dyDescent="0.2">
      <c r="A19268" s="729">
        <v>45406</v>
      </c>
      <c r="B19268" s="93" t="s">
        <v>11077</v>
      </c>
      <c r="C19268" s="93" t="s">
        <v>558</v>
      </c>
      <c r="D19268" s="800" t="s">
        <v>14024</v>
      </c>
      <c r="E19268" s="175"/>
      <c r="F19268" s="175">
        <v>355000</v>
      </c>
      <c r="G19268" s="175">
        <f t="shared" si="307"/>
        <v>355000</v>
      </c>
      <c r="H19268" s="701" t="s">
        <v>12800</v>
      </c>
    </row>
    <row r="19269" spans="1:8" ht="15" x14ac:dyDescent="0.2">
      <c r="A19269" s="729">
        <v>45406</v>
      </c>
      <c r="B19269" s="93" t="s">
        <v>11077</v>
      </c>
      <c r="C19269" s="93" t="s">
        <v>558</v>
      </c>
      <c r="D19269" s="800" t="s">
        <v>14024</v>
      </c>
      <c r="E19269" s="175"/>
      <c r="F19269" s="175">
        <v>100000</v>
      </c>
      <c r="G19269" s="175">
        <f t="shared" si="307"/>
        <v>100000</v>
      </c>
      <c r="H19269" s="701" t="s">
        <v>12800</v>
      </c>
    </row>
    <row r="19270" spans="1:8" ht="15" x14ac:dyDescent="0.2">
      <c r="A19270" s="729">
        <v>45406</v>
      </c>
      <c r="B19270" s="93" t="s">
        <v>11077</v>
      </c>
      <c r="C19270" s="93" t="s">
        <v>558</v>
      </c>
      <c r="D19270" s="800" t="s">
        <v>14024</v>
      </c>
      <c r="E19270" s="175"/>
      <c r="F19270" s="175">
        <v>200000</v>
      </c>
      <c r="G19270" s="175">
        <f t="shared" si="307"/>
        <v>200000</v>
      </c>
      <c r="H19270" s="701" t="s">
        <v>12800</v>
      </c>
    </row>
    <row r="19271" spans="1:8" ht="15" x14ac:dyDescent="0.2">
      <c r="A19271" s="729">
        <v>45406</v>
      </c>
      <c r="B19271" s="93" t="s">
        <v>11077</v>
      </c>
      <c r="C19271" s="93" t="s">
        <v>558</v>
      </c>
      <c r="D19271" s="800" t="s">
        <v>12944</v>
      </c>
      <c r="E19271" s="175"/>
      <c r="F19271" s="175">
        <v>250000</v>
      </c>
      <c r="G19271" s="175">
        <f t="shared" si="307"/>
        <v>250000</v>
      </c>
      <c r="H19271" s="701" t="s">
        <v>12800</v>
      </c>
    </row>
    <row r="19272" spans="1:8" ht="24" x14ac:dyDescent="0.2">
      <c r="A19272" s="729">
        <v>45406</v>
      </c>
      <c r="B19272" s="93" t="s">
        <v>6503</v>
      </c>
      <c r="C19272" s="93" t="s">
        <v>558</v>
      </c>
      <c r="D19272" s="800" t="s">
        <v>14022</v>
      </c>
      <c r="E19272" s="175"/>
      <c r="F19272" s="175">
        <v>904884.75</v>
      </c>
      <c r="G19272" s="175">
        <f t="shared" si="307"/>
        <v>904884.75</v>
      </c>
      <c r="H19272" s="701" t="s">
        <v>12800</v>
      </c>
    </row>
    <row r="19273" spans="1:8" ht="24" x14ac:dyDescent="0.2">
      <c r="A19273" s="729">
        <v>45406</v>
      </c>
      <c r="B19273" s="93" t="s">
        <v>11077</v>
      </c>
      <c r="C19273" s="93" t="s">
        <v>558</v>
      </c>
      <c r="D19273" s="800" t="s">
        <v>14023</v>
      </c>
      <c r="E19273" s="175"/>
      <c r="F19273" s="175">
        <v>95115</v>
      </c>
      <c r="G19273" s="175">
        <f t="shared" si="307"/>
        <v>95115</v>
      </c>
      <c r="H19273" s="701" t="s">
        <v>12800</v>
      </c>
    </row>
    <row r="19274" spans="1:8" ht="15" x14ac:dyDescent="0.2">
      <c r="A19274" s="729">
        <v>45406</v>
      </c>
      <c r="B19274" s="93" t="s">
        <v>11077</v>
      </c>
      <c r="C19274" s="93" t="s">
        <v>558</v>
      </c>
      <c r="D19274" s="800" t="s">
        <v>12944</v>
      </c>
      <c r="E19274" s="175"/>
      <c r="F19274" s="175">
        <v>215000</v>
      </c>
      <c r="G19274" s="175">
        <f t="shared" si="307"/>
        <v>215000</v>
      </c>
      <c r="H19274" s="701" t="s">
        <v>12800</v>
      </c>
    </row>
    <row r="19275" spans="1:8" ht="15" x14ac:dyDescent="0.2">
      <c r="A19275" s="729">
        <v>45412</v>
      </c>
      <c r="B19275" s="93" t="s">
        <v>11077</v>
      </c>
      <c r="C19275" s="93" t="s">
        <v>558</v>
      </c>
      <c r="D19275" s="800" t="s">
        <v>12944</v>
      </c>
      <c r="E19275" s="175"/>
      <c r="F19275" s="175">
        <v>150000</v>
      </c>
      <c r="G19275" s="175">
        <f t="shared" si="307"/>
        <v>150000</v>
      </c>
      <c r="H19275" s="701" t="s">
        <v>12800</v>
      </c>
    </row>
    <row r="19276" spans="1:8" ht="15" x14ac:dyDescent="0.2">
      <c r="A19276" s="729">
        <v>45412</v>
      </c>
      <c r="B19276" s="93" t="s">
        <v>11077</v>
      </c>
      <c r="C19276" s="93" t="s">
        <v>558</v>
      </c>
      <c r="D19276" s="800" t="s">
        <v>12944</v>
      </c>
      <c r="E19276" s="175"/>
      <c r="F19276" s="175">
        <v>150000</v>
      </c>
      <c r="G19276" s="175">
        <f t="shared" si="307"/>
        <v>150000</v>
      </c>
      <c r="H19276" s="701" t="s">
        <v>12800</v>
      </c>
    </row>
    <row r="19277" spans="1:8" ht="15" x14ac:dyDescent="0.2">
      <c r="A19277" s="729">
        <v>45408</v>
      </c>
      <c r="B19277" s="90" t="s">
        <v>9353</v>
      </c>
      <c r="C19277" s="93" t="s">
        <v>558</v>
      </c>
      <c r="D19277" s="799" t="s">
        <v>12893</v>
      </c>
      <c r="E19277" s="91"/>
      <c r="F19277" s="91">
        <v>179360</v>
      </c>
      <c r="G19277" s="175">
        <f t="shared" si="307"/>
        <v>179360</v>
      </c>
      <c r="H19277" s="701" t="s">
        <v>12800</v>
      </c>
    </row>
    <row r="19278" spans="1:8" ht="15.75" customHeight="1" x14ac:dyDescent="0.2">
      <c r="A19278" s="729">
        <v>45408</v>
      </c>
      <c r="B19278" s="90" t="s">
        <v>9353</v>
      </c>
      <c r="C19278" s="93" t="s">
        <v>558</v>
      </c>
      <c r="D19278" s="799" t="s">
        <v>12894</v>
      </c>
      <c r="E19278" s="91"/>
      <c r="F19278" s="91">
        <v>215940</v>
      </c>
      <c r="G19278" s="175">
        <f t="shared" si="307"/>
        <v>215940</v>
      </c>
      <c r="H19278" s="701" t="s">
        <v>12800</v>
      </c>
    </row>
    <row r="19279" spans="1:8" ht="15" x14ac:dyDescent="0.2">
      <c r="A19279" s="729">
        <v>45411</v>
      </c>
      <c r="B19279" s="90" t="s">
        <v>11596</v>
      </c>
      <c r="C19279" s="93" t="s">
        <v>558</v>
      </c>
      <c r="D19279" s="799" t="s">
        <v>12900</v>
      </c>
      <c r="E19279" s="91"/>
      <c r="F19279" s="91">
        <v>8254400</v>
      </c>
      <c r="G19279" s="91">
        <f t="shared" si="307"/>
        <v>8254400</v>
      </c>
      <c r="H19279" s="701" t="s">
        <v>12800</v>
      </c>
    </row>
    <row r="19280" spans="1:8" ht="15" x14ac:dyDescent="0.2">
      <c r="A19280" s="729">
        <v>45411</v>
      </c>
      <c r="B19280" s="90" t="s">
        <v>11596</v>
      </c>
      <c r="C19280" s="93" t="s">
        <v>558</v>
      </c>
      <c r="D19280" s="896" t="s">
        <v>13018</v>
      </c>
      <c r="E19280" s="642">
        <v>82544</v>
      </c>
      <c r="F19280" s="91"/>
      <c r="G19280" s="91">
        <f t="shared" si="307"/>
        <v>-82544</v>
      </c>
      <c r="H19280" s="701" t="s">
        <v>12800</v>
      </c>
    </row>
    <row r="19281" spans="1:8" ht="15" x14ac:dyDescent="0.2">
      <c r="A19281" s="733">
        <v>45414</v>
      </c>
      <c r="B19281" s="62" t="s">
        <v>13292</v>
      </c>
      <c r="C19281" s="62" t="s">
        <v>6475</v>
      </c>
      <c r="D19281" s="107" t="s">
        <v>10718</v>
      </c>
      <c r="E19281" s="57">
        <v>70000</v>
      </c>
      <c r="F19281" s="57"/>
      <c r="G19281" s="125">
        <f t="shared" si="307"/>
        <v>-70000</v>
      </c>
      <c r="H19281" s="704" t="s">
        <v>12935</v>
      </c>
    </row>
    <row r="19282" spans="1:8" ht="15" x14ac:dyDescent="0.2">
      <c r="A19282" s="733">
        <v>45414</v>
      </c>
      <c r="B19282" s="40" t="s">
        <v>11717</v>
      </c>
      <c r="C19282" s="62" t="s">
        <v>10981</v>
      </c>
      <c r="D19282" s="107" t="s">
        <v>6485</v>
      </c>
      <c r="E19282" s="57">
        <v>2520</v>
      </c>
      <c r="F19282" s="57"/>
      <c r="G19282" s="125">
        <f t="shared" si="307"/>
        <v>-2520</v>
      </c>
      <c r="H19282" s="704" t="s">
        <v>12935</v>
      </c>
    </row>
    <row r="19283" spans="1:8" ht="15" x14ac:dyDescent="0.2">
      <c r="A19283" s="733">
        <v>45414</v>
      </c>
      <c r="B19283" s="40" t="s">
        <v>103</v>
      </c>
      <c r="C19283" s="62" t="s">
        <v>103</v>
      </c>
      <c r="D19283" s="107" t="s">
        <v>12936</v>
      </c>
      <c r="E19283" s="57">
        <v>1300</v>
      </c>
      <c r="F19283" s="57"/>
      <c r="G19283" s="125">
        <f t="shared" si="307"/>
        <v>-1300</v>
      </c>
      <c r="H19283" s="704" t="s">
        <v>12935</v>
      </c>
    </row>
    <row r="19284" spans="1:8" ht="15" x14ac:dyDescent="0.2">
      <c r="A19284" s="733">
        <v>45414</v>
      </c>
      <c r="B19284" s="40" t="s">
        <v>11614</v>
      </c>
      <c r="C19284" s="62" t="s">
        <v>5740</v>
      </c>
      <c r="D19284" s="107" t="s">
        <v>5740</v>
      </c>
      <c r="E19284" s="57">
        <v>400</v>
      </c>
      <c r="F19284" s="57"/>
      <c r="G19284" s="125">
        <f t="shared" si="307"/>
        <v>-400</v>
      </c>
      <c r="H19284" s="704" t="s">
        <v>12935</v>
      </c>
    </row>
    <row r="19285" spans="1:8" ht="15" x14ac:dyDescent="0.2">
      <c r="A19285" s="733">
        <v>45414</v>
      </c>
      <c r="B19285" s="40" t="s">
        <v>103</v>
      </c>
      <c r="C19285" s="62" t="s">
        <v>103</v>
      </c>
      <c r="D19285" s="107" t="s">
        <v>12937</v>
      </c>
      <c r="E19285" s="57">
        <v>1500</v>
      </c>
      <c r="F19285" s="57"/>
      <c r="G19285" s="125">
        <f t="shared" si="307"/>
        <v>-1500</v>
      </c>
      <c r="H19285" s="704" t="s">
        <v>12935</v>
      </c>
    </row>
    <row r="19286" spans="1:8" ht="15" x14ac:dyDescent="0.2">
      <c r="A19286" s="733">
        <v>45414</v>
      </c>
      <c r="B19286" s="40" t="s">
        <v>11874</v>
      </c>
      <c r="C19286" s="62" t="s">
        <v>5740</v>
      </c>
      <c r="D19286" s="107" t="s">
        <v>12938</v>
      </c>
      <c r="E19286" s="57">
        <v>4000</v>
      </c>
      <c r="F19286" s="57"/>
      <c r="G19286" s="125">
        <f t="shared" si="307"/>
        <v>-4000</v>
      </c>
      <c r="H19286" s="704" t="s">
        <v>12935</v>
      </c>
    </row>
    <row r="19287" spans="1:8" ht="15" x14ac:dyDescent="0.2">
      <c r="A19287" s="733">
        <v>45414</v>
      </c>
      <c r="B19287" s="40" t="s">
        <v>11874</v>
      </c>
      <c r="C19287" s="62" t="s">
        <v>11875</v>
      </c>
      <c r="D19287" s="107" t="s">
        <v>12939</v>
      </c>
      <c r="E19287" s="57">
        <v>250000</v>
      </c>
      <c r="F19287" s="57"/>
      <c r="G19287" s="125">
        <f t="shared" si="307"/>
        <v>-250000</v>
      </c>
      <c r="H19287" s="704" t="s">
        <v>12935</v>
      </c>
    </row>
    <row r="19288" spans="1:8" ht="15" x14ac:dyDescent="0.2">
      <c r="A19288" s="733">
        <v>45414</v>
      </c>
      <c r="B19288" s="40" t="s">
        <v>11874</v>
      </c>
      <c r="C19288" s="62" t="s">
        <v>12774</v>
      </c>
      <c r="D19288" s="107" t="s">
        <v>12940</v>
      </c>
      <c r="E19288" s="57">
        <v>500000</v>
      </c>
      <c r="F19288" s="57"/>
      <c r="G19288" s="125">
        <f t="shared" si="307"/>
        <v>-500000</v>
      </c>
      <c r="H19288" s="704" t="s">
        <v>12935</v>
      </c>
    </row>
    <row r="19289" spans="1:8" ht="15" x14ac:dyDescent="0.2">
      <c r="A19289" s="733">
        <v>45414</v>
      </c>
      <c r="B19289" s="40" t="s">
        <v>11077</v>
      </c>
      <c r="C19289" s="62" t="s">
        <v>10981</v>
      </c>
      <c r="D19289" s="107" t="s">
        <v>12941</v>
      </c>
      <c r="E19289" s="57">
        <v>76000</v>
      </c>
      <c r="F19289" s="57"/>
      <c r="G19289" s="125">
        <f t="shared" si="307"/>
        <v>-76000</v>
      </c>
      <c r="H19289" s="704" t="s">
        <v>12935</v>
      </c>
    </row>
    <row r="19290" spans="1:8" ht="15" x14ac:dyDescent="0.2">
      <c r="A19290" s="733">
        <v>45414</v>
      </c>
      <c r="B19290" s="40" t="s">
        <v>11596</v>
      </c>
      <c r="C19290" s="62" t="s">
        <v>8089</v>
      </c>
      <c r="D19290" s="107" t="s">
        <v>12972</v>
      </c>
      <c r="E19290" s="57">
        <v>250000</v>
      </c>
      <c r="F19290" s="57"/>
      <c r="G19290" s="125">
        <f t="shared" si="307"/>
        <v>-250000</v>
      </c>
      <c r="H19290" s="704" t="s">
        <v>12935</v>
      </c>
    </row>
    <row r="19291" spans="1:8" ht="15" x14ac:dyDescent="0.2">
      <c r="A19291" s="733">
        <v>45415</v>
      </c>
      <c r="B19291" s="40" t="s">
        <v>103</v>
      </c>
      <c r="C19291" s="62" t="s">
        <v>103</v>
      </c>
      <c r="D19291" s="107" t="s">
        <v>12942</v>
      </c>
      <c r="E19291" s="57">
        <v>800</v>
      </c>
      <c r="F19291" s="57"/>
      <c r="G19291" s="125">
        <f t="shared" si="307"/>
        <v>-800</v>
      </c>
      <c r="H19291" s="704" t="s">
        <v>12935</v>
      </c>
    </row>
    <row r="19292" spans="1:8" ht="15" x14ac:dyDescent="0.2">
      <c r="A19292" s="733">
        <v>45415</v>
      </c>
      <c r="B19292" s="40" t="s">
        <v>11717</v>
      </c>
      <c r="C19292" s="62" t="s">
        <v>10981</v>
      </c>
      <c r="D19292" s="107" t="s">
        <v>12943</v>
      </c>
      <c r="E19292" s="57">
        <v>31000</v>
      </c>
      <c r="F19292" s="57"/>
      <c r="G19292" s="125">
        <f t="shared" si="307"/>
        <v>-31000</v>
      </c>
      <c r="H19292" s="704" t="s">
        <v>12935</v>
      </c>
    </row>
    <row r="19293" spans="1:8" ht="15" x14ac:dyDescent="0.2">
      <c r="A19293" s="733">
        <v>45415</v>
      </c>
      <c r="B19293" s="40" t="s">
        <v>11717</v>
      </c>
      <c r="C19293" s="62" t="s">
        <v>10981</v>
      </c>
      <c r="D19293" s="107" t="s">
        <v>12969</v>
      </c>
      <c r="E19293" s="57">
        <v>35300</v>
      </c>
      <c r="F19293" s="57"/>
      <c r="G19293" s="125">
        <f t="shared" si="307"/>
        <v>-35300</v>
      </c>
      <c r="H19293" s="704" t="s">
        <v>12935</v>
      </c>
    </row>
    <row r="19294" spans="1:8" ht="15" x14ac:dyDescent="0.2">
      <c r="A19294" s="733">
        <v>45415</v>
      </c>
      <c r="B19294" s="40" t="s">
        <v>103</v>
      </c>
      <c r="C19294" s="62" t="s">
        <v>103</v>
      </c>
      <c r="D19294" s="107" t="s">
        <v>10208</v>
      </c>
      <c r="E19294" s="57">
        <v>3000</v>
      </c>
      <c r="F19294" s="57"/>
      <c r="G19294" s="125">
        <f t="shared" si="307"/>
        <v>-3000</v>
      </c>
      <c r="H19294" s="704" t="s">
        <v>12935</v>
      </c>
    </row>
    <row r="19295" spans="1:8" ht="15" x14ac:dyDescent="0.2">
      <c r="A19295" s="733">
        <v>45415</v>
      </c>
      <c r="B19295" s="40" t="s">
        <v>12399</v>
      </c>
      <c r="C19295" s="550" t="s">
        <v>2189</v>
      </c>
      <c r="D19295" s="891" t="s">
        <v>12970</v>
      </c>
      <c r="E19295" s="582">
        <v>3500</v>
      </c>
      <c r="F19295" s="57"/>
      <c r="G19295" s="125">
        <f t="shared" si="307"/>
        <v>-3500</v>
      </c>
      <c r="H19295" s="704" t="s">
        <v>12935</v>
      </c>
    </row>
    <row r="19296" spans="1:8" ht="15" x14ac:dyDescent="0.2">
      <c r="A19296" s="733">
        <v>45415</v>
      </c>
      <c r="B19296" s="40" t="s">
        <v>11614</v>
      </c>
      <c r="C19296" s="550" t="s">
        <v>2189</v>
      </c>
      <c r="D19296" s="891" t="s">
        <v>12970</v>
      </c>
      <c r="E19296" s="582">
        <v>3500</v>
      </c>
      <c r="F19296" s="57"/>
      <c r="G19296" s="125">
        <f t="shared" si="307"/>
        <v>-3500</v>
      </c>
      <c r="H19296" s="704" t="s">
        <v>12935</v>
      </c>
    </row>
    <row r="19297" spans="1:8" ht="15" x14ac:dyDescent="0.2">
      <c r="A19297" s="733">
        <v>45415</v>
      </c>
      <c r="B19297" s="40" t="s">
        <v>10229</v>
      </c>
      <c r="C19297" s="550" t="s">
        <v>2189</v>
      </c>
      <c r="D19297" s="891" t="s">
        <v>12970</v>
      </c>
      <c r="E19297" s="582">
        <v>4000</v>
      </c>
      <c r="F19297" s="57"/>
      <c r="G19297" s="125">
        <f t="shared" si="307"/>
        <v>-4000</v>
      </c>
      <c r="H19297" s="704" t="s">
        <v>12935</v>
      </c>
    </row>
    <row r="19298" spans="1:8" ht="15" x14ac:dyDescent="0.2">
      <c r="A19298" s="733">
        <v>45415</v>
      </c>
      <c r="B19298" s="40" t="s">
        <v>11717</v>
      </c>
      <c r="C19298" s="62" t="s">
        <v>5740</v>
      </c>
      <c r="D19298" s="107" t="s">
        <v>369</v>
      </c>
      <c r="E19298" s="57">
        <v>1800</v>
      </c>
      <c r="F19298" s="57"/>
      <c r="G19298" s="125">
        <f t="shared" si="307"/>
        <v>-1800</v>
      </c>
      <c r="H19298" s="704" t="s">
        <v>12935</v>
      </c>
    </row>
    <row r="19299" spans="1:8" ht="15" x14ac:dyDescent="0.2">
      <c r="A19299" s="733">
        <v>45415</v>
      </c>
      <c r="B19299" s="40" t="s">
        <v>11874</v>
      </c>
      <c r="C19299" s="62" t="s">
        <v>391</v>
      </c>
      <c r="D19299" s="107" t="s">
        <v>12971</v>
      </c>
      <c r="E19299" s="57">
        <v>10120</v>
      </c>
      <c r="F19299" s="57"/>
      <c r="G19299" s="125">
        <f t="shared" si="307"/>
        <v>-10120</v>
      </c>
      <c r="H19299" s="704" t="s">
        <v>12935</v>
      </c>
    </row>
    <row r="19300" spans="1:8" ht="15" x14ac:dyDescent="0.2">
      <c r="A19300" s="733">
        <v>45415</v>
      </c>
      <c r="B19300" s="62" t="s">
        <v>13292</v>
      </c>
      <c r="C19300" s="62" t="s">
        <v>10981</v>
      </c>
      <c r="D19300" s="107" t="s">
        <v>12974</v>
      </c>
      <c r="E19300" s="57">
        <v>20400</v>
      </c>
      <c r="F19300" s="57"/>
      <c r="G19300" s="125">
        <f t="shared" si="307"/>
        <v>-20400</v>
      </c>
      <c r="H19300" s="704" t="s">
        <v>12935</v>
      </c>
    </row>
    <row r="19301" spans="1:8" ht="15" x14ac:dyDescent="0.2">
      <c r="A19301" s="733">
        <v>45415</v>
      </c>
      <c r="B19301" s="40" t="s">
        <v>12504</v>
      </c>
      <c r="C19301" s="62" t="s">
        <v>12531</v>
      </c>
      <c r="D19301" s="107" t="s">
        <v>12973</v>
      </c>
      <c r="E19301" s="57">
        <v>200000</v>
      </c>
      <c r="F19301" s="57"/>
      <c r="G19301" s="125">
        <f t="shared" si="307"/>
        <v>-200000</v>
      </c>
      <c r="H19301" s="704" t="s">
        <v>12935</v>
      </c>
    </row>
    <row r="19302" spans="1:8" ht="15" x14ac:dyDescent="0.2">
      <c r="A19302" s="733">
        <v>45416</v>
      </c>
      <c r="B19302" s="583" t="s">
        <v>4720</v>
      </c>
      <c r="C19302" s="669" t="s">
        <v>8391</v>
      </c>
      <c r="D19302" s="911" t="s">
        <v>13024</v>
      </c>
      <c r="E19302" s="584">
        <v>162620</v>
      </c>
      <c r="F19302" s="57"/>
      <c r="G19302" s="125">
        <f t="shared" si="307"/>
        <v>-162620</v>
      </c>
      <c r="H19302" s="704" t="s">
        <v>12935</v>
      </c>
    </row>
    <row r="19303" spans="1:8" ht="15" x14ac:dyDescent="0.2">
      <c r="A19303" s="733">
        <v>45416</v>
      </c>
      <c r="B19303" s="583" t="s">
        <v>8556</v>
      </c>
      <c r="C19303" s="669" t="s">
        <v>8391</v>
      </c>
      <c r="D19303" s="911" t="s">
        <v>13024</v>
      </c>
      <c r="E19303" s="584">
        <v>74242</v>
      </c>
      <c r="F19303" s="57"/>
      <c r="G19303" s="125">
        <f t="shared" si="307"/>
        <v>-74242</v>
      </c>
      <c r="H19303" s="704" t="s">
        <v>12935</v>
      </c>
    </row>
    <row r="19304" spans="1:8" ht="15" x14ac:dyDescent="0.2">
      <c r="A19304" s="733">
        <v>45416</v>
      </c>
      <c r="B19304" s="583" t="s">
        <v>10899</v>
      </c>
      <c r="C19304" s="669" t="s">
        <v>8391</v>
      </c>
      <c r="D19304" s="911" t="s">
        <v>13024</v>
      </c>
      <c r="E19304" s="584">
        <v>20637</v>
      </c>
      <c r="F19304" s="57"/>
      <c r="G19304" s="125">
        <f t="shared" si="307"/>
        <v>-20637</v>
      </c>
      <c r="H19304" s="704" t="s">
        <v>12935</v>
      </c>
    </row>
    <row r="19305" spans="1:8" ht="15" x14ac:dyDescent="0.2">
      <c r="A19305" s="733">
        <v>45416</v>
      </c>
      <c r="B19305" s="583" t="s">
        <v>11695</v>
      </c>
      <c r="C19305" s="669" t="s">
        <v>8391</v>
      </c>
      <c r="D19305" s="911" t="s">
        <v>13024</v>
      </c>
      <c r="E19305" s="584">
        <v>6768</v>
      </c>
      <c r="F19305" s="57"/>
      <c r="G19305" s="125">
        <f t="shared" si="307"/>
        <v>-6768</v>
      </c>
      <c r="H19305" s="704" t="s">
        <v>12935</v>
      </c>
    </row>
    <row r="19306" spans="1:8" ht="15" x14ac:dyDescent="0.2">
      <c r="A19306" s="733">
        <v>45416</v>
      </c>
      <c r="B19306" s="583" t="s">
        <v>11596</v>
      </c>
      <c r="C19306" s="669" t="s">
        <v>8391</v>
      </c>
      <c r="D19306" s="911" t="s">
        <v>13024</v>
      </c>
      <c r="E19306" s="584">
        <v>25632</v>
      </c>
      <c r="F19306" s="57"/>
      <c r="G19306" s="125">
        <f t="shared" si="307"/>
        <v>-25632</v>
      </c>
      <c r="H19306" s="704" t="s">
        <v>12935</v>
      </c>
    </row>
    <row r="19307" spans="1:8" ht="15" x14ac:dyDescent="0.2">
      <c r="A19307" s="733">
        <v>45416</v>
      </c>
      <c r="B19307" s="583" t="s">
        <v>12786</v>
      </c>
      <c r="C19307" s="669" t="s">
        <v>8391</v>
      </c>
      <c r="D19307" s="911" t="s">
        <v>13024</v>
      </c>
      <c r="E19307" s="584">
        <v>153139</v>
      </c>
      <c r="F19307" s="57"/>
      <c r="G19307" s="125">
        <f t="shared" si="307"/>
        <v>-153139</v>
      </c>
      <c r="H19307" s="704" t="s">
        <v>12935</v>
      </c>
    </row>
    <row r="19308" spans="1:8" ht="15" x14ac:dyDescent="0.2">
      <c r="A19308" s="733">
        <v>45416</v>
      </c>
      <c r="B19308" s="583" t="s">
        <v>11717</v>
      </c>
      <c r="C19308" s="669" t="s">
        <v>8391</v>
      </c>
      <c r="D19308" s="911" t="s">
        <v>13024</v>
      </c>
      <c r="E19308" s="584">
        <v>56962</v>
      </c>
      <c r="F19308" s="57"/>
      <c r="G19308" s="125">
        <f t="shared" si="307"/>
        <v>-56962</v>
      </c>
      <c r="H19308" s="704" t="s">
        <v>12935</v>
      </c>
    </row>
    <row r="19309" spans="1:8" ht="15" x14ac:dyDescent="0.2">
      <c r="A19309" s="733">
        <v>45415</v>
      </c>
      <c r="B19309" s="1069" t="s">
        <v>11077</v>
      </c>
      <c r="C19309" s="1048" t="s">
        <v>793</v>
      </c>
      <c r="D19309" s="1070" t="s">
        <v>12801</v>
      </c>
      <c r="E19309" s="1071">
        <v>50000</v>
      </c>
      <c r="F19309" s="57"/>
      <c r="G19309" s="125">
        <f t="shared" si="307"/>
        <v>-50000</v>
      </c>
      <c r="H19309" s="704" t="s">
        <v>12935</v>
      </c>
    </row>
    <row r="19310" spans="1:8" ht="15" x14ac:dyDescent="0.2">
      <c r="A19310" s="733">
        <v>45415</v>
      </c>
      <c r="B19310" s="1069" t="s">
        <v>10176</v>
      </c>
      <c r="C19310" s="1048" t="s">
        <v>793</v>
      </c>
      <c r="D19310" s="1070" t="s">
        <v>8428</v>
      </c>
      <c r="E19310" s="1071">
        <v>5000</v>
      </c>
      <c r="F19310" s="57"/>
      <c r="G19310" s="125">
        <f t="shared" si="307"/>
        <v>-5000</v>
      </c>
      <c r="H19310" s="704" t="s">
        <v>12935</v>
      </c>
    </row>
    <row r="19311" spans="1:8" ht="15" x14ac:dyDescent="0.2">
      <c r="A19311" s="733">
        <v>45415</v>
      </c>
      <c r="B19311" s="1069" t="s">
        <v>10229</v>
      </c>
      <c r="C19311" s="1048" t="s">
        <v>793</v>
      </c>
      <c r="D19311" s="1070" t="s">
        <v>12194</v>
      </c>
      <c r="E19311" s="1071">
        <v>50000</v>
      </c>
      <c r="F19311" s="57"/>
      <c r="G19311" s="125">
        <f t="shared" si="307"/>
        <v>-50000</v>
      </c>
      <c r="H19311" s="704" t="s">
        <v>12935</v>
      </c>
    </row>
    <row r="19312" spans="1:8" ht="15" x14ac:dyDescent="0.2">
      <c r="A19312" s="733">
        <v>45415</v>
      </c>
      <c r="B19312" s="1069" t="s">
        <v>103</v>
      </c>
      <c r="C19312" s="1048" t="s">
        <v>793</v>
      </c>
      <c r="D19312" s="1070" t="s">
        <v>12802</v>
      </c>
      <c r="E19312" s="1071">
        <v>105000</v>
      </c>
      <c r="F19312" s="57"/>
      <c r="G19312" s="125">
        <f t="shared" si="307"/>
        <v>-105000</v>
      </c>
      <c r="H19312" s="704" t="s">
        <v>12935</v>
      </c>
    </row>
    <row r="19313" spans="1:8" ht="15" x14ac:dyDescent="0.2">
      <c r="A19313" s="733">
        <v>45416</v>
      </c>
      <c r="B19313" s="1069" t="s">
        <v>103</v>
      </c>
      <c r="C19313" s="1048" t="s">
        <v>793</v>
      </c>
      <c r="D19313" s="1070" t="s">
        <v>12761</v>
      </c>
      <c r="E19313" s="1071">
        <v>6000</v>
      </c>
      <c r="F19313" s="57"/>
      <c r="G19313" s="125">
        <f t="shared" si="307"/>
        <v>-6000</v>
      </c>
      <c r="H19313" s="704" t="s">
        <v>12935</v>
      </c>
    </row>
    <row r="19314" spans="1:8" ht="15" x14ac:dyDescent="0.2">
      <c r="A19314" s="733">
        <v>45418</v>
      </c>
      <c r="B19314" s="1069" t="s">
        <v>103</v>
      </c>
      <c r="C19314" s="1048" t="s">
        <v>793</v>
      </c>
      <c r="D19314" s="1070" t="s">
        <v>10134</v>
      </c>
      <c r="E19314" s="1071">
        <v>264700</v>
      </c>
      <c r="F19314" s="57"/>
      <c r="G19314" s="125">
        <f t="shared" si="307"/>
        <v>-264700</v>
      </c>
      <c r="H19314" s="704" t="s">
        <v>12935</v>
      </c>
    </row>
    <row r="19315" spans="1:8" ht="15" x14ac:dyDescent="0.2">
      <c r="A19315" s="733">
        <v>45418</v>
      </c>
      <c r="B19315" s="1069" t="s">
        <v>11874</v>
      </c>
      <c r="C19315" s="1048" t="s">
        <v>793</v>
      </c>
      <c r="D19315" s="1070" t="s">
        <v>12982</v>
      </c>
      <c r="E19315" s="1071">
        <v>249550</v>
      </c>
      <c r="F19315" s="57"/>
      <c r="G19315" s="125">
        <f t="shared" si="307"/>
        <v>-249550</v>
      </c>
      <c r="H19315" s="704" t="s">
        <v>12935</v>
      </c>
    </row>
    <row r="19316" spans="1:8" ht="15" x14ac:dyDescent="0.2">
      <c r="A19316" s="733">
        <v>45418</v>
      </c>
      <c r="B19316" s="1069" t="s">
        <v>11077</v>
      </c>
      <c r="C19316" s="1048" t="s">
        <v>793</v>
      </c>
      <c r="D19316" s="1070" t="s">
        <v>12983</v>
      </c>
      <c r="E19316" s="1071">
        <v>65210</v>
      </c>
      <c r="F19316" s="57"/>
      <c r="G19316" s="125">
        <f t="shared" si="307"/>
        <v>-65210</v>
      </c>
      <c r="H19316" s="704" t="s">
        <v>12935</v>
      </c>
    </row>
    <row r="19317" spans="1:8" ht="15" x14ac:dyDescent="0.2">
      <c r="A19317" s="733">
        <v>45418</v>
      </c>
      <c r="B19317" s="1069" t="s">
        <v>11123</v>
      </c>
      <c r="C19317" s="1048" t="s">
        <v>793</v>
      </c>
      <c r="D19317" s="1070" t="s">
        <v>12818</v>
      </c>
      <c r="E19317" s="1071">
        <v>42250</v>
      </c>
      <c r="F19317" s="57"/>
      <c r="G19317" s="125">
        <f t="shared" si="307"/>
        <v>-42250</v>
      </c>
      <c r="H19317" s="704" t="s">
        <v>12935</v>
      </c>
    </row>
    <row r="19318" spans="1:8" ht="15" x14ac:dyDescent="0.2">
      <c r="A19318" s="733">
        <v>45418</v>
      </c>
      <c r="B19318" s="1069" t="s">
        <v>10229</v>
      </c>
      <c r="C19318" s="1048" t="s">
        <v>793</v>
      </c>
      <c r="D19318" s="1070" t="s">
        <v>12819</v>
      </c>
      <c r="E19318" s="1071">
        <v>65000</v>
      </c>
      <c r="F19318" s="57"/>
      <c r="G19318" s="125">
        <f t="shared" si="307"/>
        <v>-65000</v>
      </c>
      <c r="H19318" s="704" t="s">
        <v>12935</v>
      </c>
    </row>
    <row r="19319" spans="1:8" ht="15" x14ac:dyDescent="0.2">
      <c r="A19319" s="733">
        <v>45419</v>
      </c>
      <c r="B19319" s="1069" t="s">
        <v>37</v>
      </c>
      <c r="C19319" s="1048" t="s">
        <v>793</v>
      </c>
      <c r="D19319" s="1070" t="s">
        <v>11823</v>
      </c>
      <c r="E19319" s="1071">
        <v>194300</v>
      </c>
      <c r="F19319" s="57"/>
      <c r="G19319" s="125">
        <f t="shared" si="307"/>
        <v>-194300</v>
      </c>
      <c r="H19319" s="704" t="s">
        <v>12935</v>
      </c>
    </row>
    <row r="19320" spans="1:8" ht="15" x14ac:dyDescent="0.2">
      <c r="A19320" s="733">
        <v>45419</v>
      </c>
      <c r="B19320" s="1069" t="s">
        <v>11717</v>
      </c>
      <c r="C19320" s="1048" t="s">
        <v>793</v>
      </c>
      <c r="D19320" s="1070" t="s">
        <v>12384</v>
      </c>
      <c r="E19320" s="1071">
        <v>490650</v>
      </c>
      <c r="F19320" s="57"/>
      <c r="G19320" s="125">
        <f t="shared" si="307"/>
        <v>-490650</v>
      </c>
      <c r="H19320" s="704" t="s">
        <v>12935</v>
      </c>
    </row>
    <row r="19321" spans="1:8" ht="15" x14ac:dyDescent="0.2">
      <c r="A19321" s="733">
        <v>45420</v>
      </c>
      <c r="B19321" s="1069" t="s">
        <v>11123</v>
      </c>
      <c r="C19321" s="1048" t="s">
        <v>793</v>
      </c>
      <c r="D19321" s="1070" t="s">
        <v>11828</v>
      </c>
      <c r="E19321" s="1071">
        <v>51670</v>
      </c>
      <c r="F19321" s="57"/>
      <c r="G19321" s="125">
        <f t="shared" si="307"/>
        <v>-51670</v>
      </c>
      <c r="H19321" s="704" t="s">
        <v>12935</v>
      </c>
    </row>
    <row r="19322" spans="1:8" ht="15" x14ac:dyDescent="0.2">
      <c r="A19322" s="733">
        <v>45420</v>
      </c>
      <c r="B19322" s="1069" t="s">
        <v>12399</v>
      </c>
      <c r="C19322" s="1048" t="s">
        <v>793</v>
      </c>
      <c r="D19322" s="1070" t="s">
        <v>13004</v>
      </c>
      <c r="E19322" s="1071">
        <v>56000</v>
      </c>
      <c r="F19322" s="57"/>
      <c r="G19322" s="125">
        <f t="shared" si="307"/>
        <v>-56000</v>
      </c>
      <c r="H19322" s="704" t="s">
        <v>12935</v>
      </c>
    </row>
    <row r="19323" spans="1:8" ht="15" x14ac:dyDescent="0.2">
      <c r="A19323" s="733">
        <v>45420</v>
      </c>
      <c r="B19323" s="1069" t="s">
        <v>12399</v>
      </c>
      <c r="C19323" s="1048" t="s">
        <v>793</v>
      </c>
      <c r="D19323" s="1070" t="s">
        <v>11576</v>
      </c>
      <c r="E19323" s="1071">
        <v>43500</v>
      </c>
      <c r="F19323" s="57"/>
      <c r="G19323" s="125">
        <f t="shared" si="307"/>
        <v>-43500</v>
      </c>
      <c r="H19323" s="704" t="s">
        <v>12935</v>
      </c>
    </row>
    <row r="19324" spans="1:8" ht="15" x14ac:dyDescent="0.2">
      <c r="A19324" s="733">
        <v>45420</v>
      </c>
      <c r="B19324" s="1069" t="s">
        <v>12606</v>
      </c>
      <c r="C19324" s="1048" t="s">
        <v>793</v>
      </c>
      <c r="D19324" s="1070" t="s">
        <v>13005</v>
      </c>
      <c r="E19324" s="1071">
        <v>215020</v>
      </c>
      <c r="F19324" s="57"/>
      <c r="G19324" s="125">
        <f t="shared" si="307"/>
        <v>-215020</v>
      </c>
      <c r="H19324" s="704" t="s">
        <v>12935</v>
      </c>
    </row>
    <row r="19325" spans="1:8" ht="15" x14ac:dyDescent="0.2">
      <c r="A19325" s="733">
        <v>45420</v>
      </c>
      <c r="B19325" s="1069" t="s">
        <v>9353</v>
      </c>
      <c r="C19325" s="1048" t="s">
        <v>793</v>
      </c>
      <c r="D19325" s="1070" t="s">
        <v>13006</v>
      </c>
      <c r="E19325" s="1071">
        <v>68190</v>
      </c>
      <c r="F19325" s="57"/>
      <c r="G19325" s="125">
        <f t="shared" si="307"/>
        <v>-68190</v>
      </c>
      <c r="H19325" s="704" t="s">
        <v>12935</v>
      </c>
    </row>
    <row r="19326" spans="1:8" ht="15" x14ac:dyDescent="0.2">
      <c r="A19326" s="733">
        <v>45420</v>
      </c>
      <c r="B19326" s="1069" t="s">
        <v>11717</v>
      </c>
      <c r="C19326" s="1048" t="s">
        <v>793</v>
      </c>
      <c r="D19326" s="1070" t="s">
        <v>13007</v>
      </c>
      <c r="E19326" s="1071">
        <v>125300</v>
      </c>
      <c r="F19326" s="57"/>
      <c r="G19326" s="125">
        <f t="shared" si="307"/>
        <v>-125300</v>
      </c>
      <c r="H19326" s="704" t="s">
        <v>12935</v>
      </c>
    </row>
    <row r="19327" spans="1:8" ht="15" x14ac:dyDescent="0.2">
      <c r="A19327" s="733">
        <v>45420</v>
      </c>
      <c r="B19327" s="1069" t="s">
        <v>3945</v>
      </c>
      <c r="C19327" s="1069" t="s">
        <v>793</v>
      </c>
      <c r="D19327" s="1070" t="s">
        <v>12082</v>
      </c>
      <c r="E19327" s="1076">
        <v>148780</v>
      </c>
      <c r="G19327" s="125">
        <f t="shared" si="307"/>
        <v>-148780</v>
      </c>
      <c r="H19327" s="704" t="s">
        <v>12935</v>
      </c>
    </row>
    <row r="19328" spans="1:8" ht="15" x14ac:dyDescent="0.2">
      <c r="A19328" s="733">
        <v>45420</v>
      </c>
      <c r="B19328" s="1069" t="s">
        <v>3944</v>
      </c>
      <c r="C19328" s="1048" t="s">
        <v>793</v>
      </c>
      <c r="D19328" s="1070" t="s">
        <v>12388</v>
      </c>
      <c r="E19328" s="1071">
        <v>154872.91666666669</v>
      </c>
      <c r="F19328" s="57"/>
      <c r="G19328" s="125">
        <f t="shared" si="307"/>
        <v>-154872.91666666669</v>
      </c>
      <c r="H19328" s="704" t="s">
        <v>12935</v>
      </c>
    </row>
    <row r="19329" spans="1:8" ht="15" customHeight="1" x14ac:dyDescent="0.2">
      <c r="A19329" s="733">
        <v>45422</v>
      </c>
      <c r="B19329" s="1069" t="s">
        <v>3945</v>
      </c>
      <c r="C19329" s="1048" t="s">
        <v>793</v>
      </c>
      <c r="D19329" s="1070" t="s">
        <v>13038</v>
      </c>
      <c r="E19329" s="1071">
        <v>1250</v>
      </c>
      <c r="F19329" s="57"/>
      <c r="G19329" s="125">
        <f t="shared" ref="G19329:G19392" si="308">F19329-E19329</f>
        <v>-1250</v>
      </c>
      <c r="H19329" s="704" t="s">
        <v>12935</v>
      </c>
    </row>
    <row r="19330" spans="1:8" ht="15" x14ac:dyDescent="0.2">
      <c r="A19330" s="733">
        <v>45420</v>
      </c>
      <c r="B19330" s="1069" t="s">
        <v>11717</v>
      </c>
      <c r="C19330" s="1048" t="s">
        <v>793</v>
      </c>
      <c r="D19330" s="1070" t="s">
        <v>13032</v>
      </c>
      <c r="E19330" s="1071">
        <v>170000</v>
      </c>
      <c r="F19330" s="57"/>
      <c r="G19330" s="125">
        <f t="shared" si="308"/>
        <v>-170000</v>
      </c>
      <c r="H19330" s="704" t="s">
        <v>12935</v>
      </c>
    </row>
    <row r="19331" spans="1:8" ht="15" customHeight="1" x14ac:dyDescent="0.2">
      <c r="A19331" s="733">
        <v>45422</v>
      </c>
      <c r="B19331" s="1069" t="s">
        <v>3945</v>
      </c>
      <c r="C19331" s="1048" t="s">
        <v>793</v>
      </c>
      <c r="D19331" s="1070" t="s">
        <v>13040</v>
      </c>
      <c r="E19331" s="1071">
        <v>28000</v>
      </c>
      <c r="F19331" s="57"/>
      <c r="G19331" s="125">
        <f t="shared" si="308"/>
        <v>-28000</v>
      </c>
      <c r="H19331" s="704" t="s">
        <v>12935</v>
      </c>
    </row>
    <row r="19332" spans="1:8" ht="15" x14ac:dyDescent="0.2">
      <c r="A19332" s="733">
        <v>45416</v>
      </c>
      <c r="B19332" s="40" t="s">
        <v>12399</v>
      </c>
      <c r="C19332" s="62" t="s">
        <v>10981</v>
      </c>
      <c r="D19332" s="107" t="s">
        <v>12975</v>
      </c>
      <c r="E19332" s="57">
        <v>19500</v>
      </c>
      <c r="F19332" s="57"/>
      <c r="G19332" s="125">
        <f t="shared" si="308"/>
        <v>-19500</v>
      </c>
      <c r="H19332" s="704" t="s">
        <v>12935</v>
      </c>
    </row>
    <row r="19333" spans="1:8" ht="15" x14ac:dyDescent="0.2">
      <c r="A19333" s="733">
        <v>45416</v>
      </c>
      <c r="B19333" s="40" t="s">
        <v>11717</v>
      </c>
      <c r="C19333" s="62" t="s">
        <v>10981</v>
      </c>
      <c r="D19333" s="107" t="s">
        <v>10541</v>
      </c>
      <c r="E19333" s="57">
        <v>23020</v>
      </c>
      <c r="F19333" s="57"/>
      <c r="G19333" s="125">
        <f t="shared" si="308"/>
        <v>-23020</v>
      </c>
      <c r="H19333" s="704" t="s">
        <v>12935</v>
      </c>
    </row>
    <row r="19334" spans="1:8" ht="15" x14ac:dyDescent="0.2">
      <c r="A19334" s="733">
        <v>45416</v>
      </c>
      <c r="B19334" s="40" t="s">
        <v>11717</v>
      </c>
      <c r="C19334" s="62" t="s">
        <v>10981</v>
      </c>
      <c r="D19334" s="107" t="s">
        <v>9543</v>
      </c>
      <c r="E19334" s="57">
        <v>28695</v>
      </c>
      <c r="F19334" s="57"/>
      <c r="G19334" s="125">
        <f t="shared" si="308"/>
        <v>-28695</v>
      </c>
      <c r="H19334" s="704" t="s">
        <v>12935</v>
      </c>
    </row>
    <row r="19335" spans="1:8" ht="15" x14ac:dyDescent="0.2">
      <c r="A19335" s="733">
        <v>45416</v>
      </c>
      <c r="B19335" s="40" t="s">
        <v>12399</v>
      </c>
      <c r="C19335" s="62" t="s">
        <v>10981</v>
      </c>
      <c r="D19335" s="107" t="s">
        <v>12976</v>
      </c>
      <c r="E19335" s="57">
        <v>660</v>
      </c>
      <c r="F19335" s="57"/>
      <c r="G19335" s="125">
        <f t="shared" si="308"/>
        <v>-660</v>
      </c>
      <c r="H19335" s="704" t="s">
        <v>12935</v>
      </c>
    </row>
    <row r="19336" spans="1:8" ht="15" x14ac:dyDescent="0.2">
      <c r="A19336" s="733">
        <v>45416</v>
      </c>
      <c r="B19336" s="62" t="s">
        <v>12596</v>
      </c>
      <c r="C19336" s="62" t="s">
        <v>10981</v>
      </c>
      <c r="D19336" s="107" t="s">
        <v>10541</v>
      </c>
      <c r="E19336" s="57">
        <v>1200</v>
      </c>
      <c r="F19336" s="57"/>
      <c r="G19336" s="125">
        <f t="shared" si="308"/>
        <v>-1200</v>
      </c>
      <c r="H19336" s="704" t="s">
        <v>12935</v>
      </c>
    </row>
    <row r="19337" spans="1:8" ht="15" x14ac:dyDescent="0.2">
      <c r="A19337" s="733">
        <v>45416</v>
      </c>
      <c r="B19337" s="40" t="s">
        <v>11717</v>
      </c>
      <c r="C19337" s="62" t="s">
        <v>10981</v>
      </c>
      <c r="D19337" s="107" t="s">
        <v>12509</v>
      </c>
      <c r="E19337" s="57">
        <v>4500</v>
      </c>
      <c r="F19337" s="57"/>
      <c r="G19337" s="125">
        <f t="shared" si="308"/>
        <v>-4500</v>
      </c>
      <c r="H19337" s="704" t="s">
        <v>12935</v>
      </c>
    </row>
    <row r="19338" spans="1:8" ht="15" x14ac:dyDescent="0.2">
      <c r="A19338" s="733">
        <v>45416</v>
      </c>
      <c r="B19338" s="40" t="s">
        <v>11717</v>
      </c>
      <c r="C19338" s="62" t="s">
        <v>10981</v>
      </c>
      <c r="D19338" s="107" t="s">
        <v>12977</v>
      </c>
      <c r="E19338" s="57">
        <v>8500</v>
      </c>
      <c r="F19338" s="57"/>
      <c r="G19338" s="125">
        <f t="shared" si="308"/>
        <v>-8500</v>
      </c>
      <c r="H19338" s="704" t="s">
        <v>12935</v>
      </c>
    </row>
    <row r="19339" spans="1:8" ht="15" x14ac:dyDescent="0.2">
      <c r="A19339" s="733">
        <v>45416</v>
      </c>
      <c r="B19339" s="40" t="s">
        <v>12786</v>
      </c>
      <c r="C19339" s="62" t="s">
        <v>10981</v>
      </c>
      <c r="D19339" s="107" t="s">
        <v>3095</v>
      </c>
      <c r="E19339" s="57">
        <v>780</v>
      </c>
      <c r="F19339" s="57"/>
      <c r="G19339" s="125">
        <f t="shared" si="308"/>
        <v>-780</v>
      </c>
      <c r="H19339" s="704" t="s">
        <v>12935</v>
      </c>
    </row>
    <row r="19340" spans="1:8" ht="15" x14ac:dyDescent="0.2">
      <c r="A19340" s="733">
        <v>45416</v>
      </c>
      <c r="B19340" s="40" t="s">
        <v>12399</v>
      </c>
      <c r="C19340" s="62" t="s">
        <v>10981</v>
      </c>
      <c r="D19340" s="107" t="s">
        <v>10543</v>
      </c>
      <c r="E19340" s="57">
        <v>600</v>
      </c>
      <c r="F19340" s="57"/>
      <c r="G19340" s="125">
        <f t="shared" si="308"/>
        <v>-600</v>
      </c>
      <c r="H19340" s="704" t="s">
        <v>12935</v>
      </c>
    </row>
    <row r="19341" spans="1:8" ht="15" x14ac:dyDescent="0.2">
      <c r="A19341" s="733">
        <v>45416</v>
      </c>
      <c r="B19341" s="40" t="s">
        <v>11081</v>
      </c>
      <c r="C19341" s="62" t="s">
        <v>10981</v>
      </c>
      <c r="D19341" s="107" t="s">
        <v>12978</v>
      </c>
      <c r="E19341" s="57">
        <v>3186</v>
      </c>
      <c r="F19341" s="57"/>
      <c r="G19341" s="125">
        <f t="shared" si="308"/>
        <v>-3186</v>
      </c>
      <c r="H19341" s="704" t="s">
        <v>12935</v>
      </c>
    </row>
    <row r="19342" spans="1:8" ht="15" x14ac:dyDescent="0.2">
      <c r="A19342" s="733">
        <v>45416</v>
      </c>
      <c r="B19342" s="40" t="s">
        <v>103</v>
      </c>
      <c r="C19342" s="62" t="s">
        <v>103</v>
      </c>
      <c r="D19342" s="107" t="s">
        <v>10208</v>
      </c>
      <c r="E19342" s="57">
        <v>2000</v>
      </c>
      <c r="F19342" s="57"/>
      <c r="G19342" s="125">
        <f t="shared" si="308"/>
        <v>-2000</v>
      </c>
      <c r="H19342" s="704" t="s">
        <v>12935</v>
      </c>
    </row>
    <row r="19343" spans="1:8" ht="15" x14ac:dyDescent="0.2">
      <c r="A19343" s="733">
        <v>45416</v>
      </c>
      <c r="B19343" s="40" t="s">
        <v>11717</v>
      </c>
      <c r="C19343" s="62" t="s">
        <v>285</v>
      </c>
      <c r="D19343" s="107" t="s">
        <v>8660</v>
      </c>
      <c r="E19343" s="57">
        <v>1000</v>
      </c>
      <c r="F19343" s="57"/>
      <c r="G19343" s="125">
        <f t="shared" si="308"/>
        <v>-1000</v>
      </c>
      <c r="H19343" s="704" t="s">
        <v>12935</v>
      </c>
    </row>
    <row r="19344" spans="1:8" ht="15" x14ac:dyDescent="0.2">
      <c r="A19344" s="733">
        <v>45416</v>
      </c>
      <c r="B19344" s="40" t="s">
        <v>11717</v>
      </c>
      <c r="C19344" s="62" t="s">
        <v>10981</v>
      </c>
      <c r="D19344" s="107" t="s">
        <v>12979</v>
      </c>
      <c r="E19344" s="57">
        <v>500</v>
      </c>
      <c r="F19344" s="57"/>
      <c r="G19344" s="125">
        <f t="shared" si="308"/>
        <v>-500</v>
      </c>
      <c r="H19344" s="704" t="s">
        <v>12935</v>
      </c>
    </row>
    <row r="19345" spans="1:8" ht="15" x14ac:dyDescent="0.2">
      <c r="A19345" s="733">
        <v>45416</v>
      </c>
      <c r="B19345" s="40" t="s">
        <v>11874</v>
      </c>
      <c r="C19345" s="62" t="s">
        <v>5740</v>
      </c>
      <c r="D19345" s="107" t="s">
        <v>369</v>
      </c>
      <c r="E19345" s="57">
        <v>1000</v>
      </c>
      <c r="F19345" s="57"/>
      <c r="G19345" s="125">
        <f t="shared" si="308"/>
        <v>-1000</v>
      </c>
      <c r="H19345" s="704" t="s">
        <v>12935</v>
      </c>
    </row>
    <row r="19346" spans="1:8" ht="24" x14ac:dyDescent="0.2">
      <c r="A19346" s="733">
        <v>45416</v>
      </c>
      <c r="B19346" s="40" t="s">
        <v>25</v>
      </c>
      <c r="C19346" s="62" t="s">
        <v>7544</v>
      </c>
      <c r="D19346" s="128" t="s">
        <v>13010</v>
      </c>
      <c r="E19346" s="57">
        <v>100000</v>
      </c>
      <c r="F19346" s="57"/>
      <c r="G19346" s="125">
        <f t="shared" si="308"/>
        <v>-100000</v>
      </c>
      <c r="H19346" s="704" t="s">
        <v>12935</v>
      </c>
    </row>
    <row r="19347" spans="1:8" ht="15" x14ac:dyDescent="0.2">
      <c r="A19347" s="733">
        <v>45416</v>
      </c>
      <c r="B19347" s="40" t="s">
        <v>11014</v>
      </c>
      <c r="C19347" s="62" t="s">
        <v>10981</v>
      </c>
      <c r="D19347" s="128" t="s">
        <v>13075</v>
      </c>
      <c r="E19347" s="57">
        <v>19000</v>
      </c>
      <c r="F19347" s="57"/>
      <c r="G19347" s="125">
        <f t="shared" si="308"/>
        <v>-19000</v>
      </c>
      <c r="H19347" s="704" t="s">
        <v>12935</v>
      </c>
    </row>
    <row r="19348" spans="1:8" ht="15" x14ac:dyDescent="0.2">
      <c r="A19348" s="733">
        <v>45418</v>
      </c>
      <c r="B19348" s="40" t="s">
        <v>103</v>
      </c>
      <c r="C19348" s="62" t="s">
        <v>8148</v>
      </c>
      <c r="D19348" s="107" t="s">
        <v>6309</v>
      </c>
      <c r="E19348" s="57">
        <v>930</v>
      </c>
      <c r="F19348" s="57"/>
      <c r="G19348" s="125">
        <f t="shared" si="308"/>
        <v>-930</v>
      </c>
      <c r="H19348" s="704" t="s">
        <v>12935</v>
      </c>
    </row>
    <row r="19349" spans="1:8" ht="15" x14ac:dyDescent="0.2">
      <c r="A19349" s="733">
        <v>45418</v>
      </c>
      <c r="B19349" s="40" t="s">
        <v>12399</v>
      </c>
      <c r="C19349" s="62" t="s">
        <v>5740</v>
      </c>
      <c r="D19349" s="107" t="s">
        <v>369</v>
      </c>
      <c r="E19349" s="57">
        <v>800</v>
      </c>
      <c r="F19349" s="57"/>
      <c r="G19349" s="125">
        <f t="shared" si="308"/>
        <v>-800</v>
      </c>
      <c r="H19349" s="704" t="s">
        <v>12935</v>
      </c>
    </row>
    <row r="19350" spans="1:8" ht="15" x14ac:dyDescent="0.2">
      <c r="A19350" s="733">
        <v>45418</v>
      </c>
      <c r="B19350" s="40" t="s">
        <v>11717</v>
      </c>
      <c r="C19350" s="62" t="s">
        <v>10981</v>
      </c>
      <c r="D19350" s="107" t="s">
        <v>12980</v>
      </c>
      <c r="E19350" s="57">
        <v>4980</v>
      </c>
      <c r="F19350" s="57"/>
      <c r="G19350" s="125">
        <f t="shared" si="308"/>
        <v>-4980</v>
      </c>
      <c r="H19350" s="704" t="s">
        <v>12935</v>
      </c>
    </row>
    <row r="19351" spans="1:8" ht="15" x14ac:dyDescent="0.2">
      <c r="A19351" s="733">
        <v>45418</v>
      </c>
      <c r="B19351" s="40" t="s">
        <v>12981</v>
      </c>
      <c r="C19351" s="62" t="s">
        <v>5740</v>
      </c>
      <c r="D19351" s="107" t="s">
        <v>369</v>
      </c>
      <c r="E19351" s="57">
        <v>1000</v>
      </c>
      <c r="F19351" s="57"/>
      <c r="G19351" s="125">
        <f t="shared" si="308"/>
        <v>-1000</v>
      </c>
      <c r="H19351" s="704" t="s">
        <v>12935</v>
      </c>
    </row>
    <row r="19352" spans="1:8" ht="15" x14ac:dyDescent="0.2">
      <c r="A19352" s="733">
        <v>45418</v>
      </c>
      <c r="B19352" s="40" t="s">
        <v>11077</v>
      </c>
      <c r="C19352" s="62" t="s">
        <v>5740</v>
      </c>
      <c r="D19352" s="107" t="s">
        <v>369</v>
      </c>
      <c r="E19352" s="57">
        <v>2000</v>
      </c>
      <c r="F19352" s="57"/>
      <c r="G19352" s="125">
        <f t="shared" si="308"/>
        <v>-2000</v>
      </c>
      <c r="H19352" s="704" t="s">
        <v>12935</v>
      </c>
    </row>
    <row r="19353" spans="1:8" ht="15" x14ac:dyDescent="0.2">
      <c r="A19353" s="733">
        <v>45418</v>
      </c>
      <c r="B19353" s="40" t="s">
        <v>103</v>
      </c>
      <c r="C19353" s="62" t="s">
        <v>103</v>
      </c>
      <c r="D19353" s="107" t="s">
        <v>10976</v>
      </c>
      <c r="E19353" s="57">
        <v>1000</v>
      </c>
      <c r="F19353" s="57"/>
      <c r="G19353" s="125">
        <f t="shared" si="308"/>
        <v>-1000</v>
      </c>
      <c r="H19353" s="704" t="s">
        <v>12935</v>
      </c>
    </row>
    <row r="19354" spans="1:8" ht="15" x14ac:dyDescent="0.2">
      <c r="A19354" s="733">
        <v>45418</v>
      </c>
      <c r="B19354" s="40" t="s">
        <v>103</v>
      </c>
      <c r="C19354" s="62" t="s">
        <v>103</v>
      </c>
      <c r="D19354" s="107" t="s">
        <v>12984</v>
      </c>
      <c r="E19354" s="57">
        <v>800</v>
      </c>
      <c r="F19354" s="57"/>
      <c r="G19354" s="125">
        <f t="shared" si="308"/>
        <v>-800</v>
      </c>
      <c r="H19354" s="704" t="s">
        <v>12935</v>
      </c>
    </row>
    <row r="19355" spans="1:8" ht="15" x14ac:dyDescent="0.2">
      <c r="A19355" s="733">
        <v>45418</v>
      </c>
      <c r="B19355" s="40" t="s">
        <v>103</v>
      </c>
      <c r="C19355" s="62" t="s">
        <v>103</v>
      </c>
      <c r="D19355" s="107" t="s">
        <v>10208</v>
      </c>
      <c r="E19355" s="57">
        <v>3000</v>
      </c>
      <c r="F19355" s="57"/>
      <c r="G19355" s="125">
        <f t="shared" si="308"/>
        <v>-3000</v>
      </c>
      <c r="H19355" s="704" t="s">
        <v>12935</v>
      </c>
    </row>
    <row r="19356" spans="1:8" ht="15" x14ac:dyDescent="0.2">
      <c r="A19356" s="733">
        <v>45418</v>
      </c>
      <c r="B19356" s="40" t="s">
        <v>11874</v>
      </c>
      <c r="C19356" s="62" t="s">
        <v>12004</v>
      </c>
      <c r="D19356" s="107" t="s">
        <v>12985</v>
      </c>
      <c r="E19356" s="57">
        <v>200000</v>
      </c>
      <c r="F19356" s="57"/>
      <c r="G19356" s="125">
        <f t="shared" si="308"/>
        <v>-200000</v>
      </c>
      <c r="H19356" s="704" t="s">
        <v>12935</v>
      </c>
    </row>
    <row r="19357" spans="1:8" ht="15" x14ac:dyDescent="0.2">
      <c r="A19357" s="733">
        <v>45418</v>
      </c>
      <c r="B19357" s="40" t="s">
        <v>12981</v>
      </c>
      <c r="C19357" s="62" t="s">
        <v>12988</v>
      </c>
      <c r="D19357" s="107" t="s">
        <v>12986</v>
      </c>
      <c r="E19357" s="57">
        <v>27500</v>
      </c>
      <c r="F19357" s="57"/>
      <c r="G19357" s="125">
        <f t="shared" si="308"/>
        <v>-27500</v>
      </c>
      <c r="H19357" s="704" t="s">
        <v>12935</v>
      </c>
    </row>
    <row r="19358" spans="1:8" ht="15" x14ac:dyDescent="0.2">
      <c r="A19358" s="733">
        <v>45418</v>
      </c>
      <c r="B19358" s="40" t="s">
        <v>12981</v>
      </c>
      <c r="C19358" s="62" t="s">
        <v>12988</v>
      </c>
      <c r="D19358" s="107" t="s">
        <v>12986</v>
      </c>
      <c r="E19358" s="57">
        <v>7000</v>
      </c>
      <c r="F19358" s="57"/>
      <c r="G19358" s="125">
        <f t="shared" si="308"/>
        <v>-7000</v>
      </c>
      <c r="H19358" s="704" t="s">
        <v>12935</v>
      </c>
    </row>
    <row r="19359" spans="1:8" ht="15" x14ac:dyDescent="0.2">
      <c r="A19359" s="733">
        <v>45418</v>
      </c>
      <c r="B19359" s="40" t="s">
        <v>10899</v>
      </c>
      <c r="C19359" s="62" t="s">
        <v>11374</v>
      </c>
      <c r="D19359" s="107" t="s">
        <v>12987</v>
      </c>
      <c r="E19359" s="57">
        <v>100000</v>
      </c>
      <c r="F19359" s="57"/>
      <c r="G19359" s="125">
        <f t="shared" si="308"/>
        <v>-100000</v>
      </c>
      <c r="H19359" s="704" t="s">
        <v>12935</v>
      </c>
    </row>
    <row r="19360" spans="1:8" ht="15" x14ac:dyDescent="0.2">
      <c r="A19360" s="733">
        <v>45418</v>
      </c>
      <c r="B19360" s="62" t="s">
        <v>12596</v>
      </c>
      <c r="C19360" s="669" t="s">
        <v>11995</v>
      </c>
      <c r="D19360" s="911" t="s">
        <v>13019</v>
      </c>
      <c r="E19360" s="584">
        <v>15350</v>
      </c>
      <c r="F19360" s="57"/>
      <c r="G19360" s="125">
        <f t="shared" si="308"/>
        <v>-15350</v>
      </c>
      <c r="H19360" s="704" t="s">
        <v>12935</v>
      </c>
    </row>
    <row r="19361" spans="1:8" ht="15" x14ac:dyDescent="0.2">
      <c r="A19361" s="733">
        <v>45418</v>
      </c>
      <c r="B19361" s="40" t="s">
        <v>10573</v>
      </c>
      <c r="C19361" s="669" t="s">
        <v>11995</v>
      </c>
      <c r="D19361" s="911" t="s">
        <v>13019</v>
      </c>
      <c r="E19361" s="584">
        <v>46500</v>
      </c>
      <c r="F19361" s="57"/>
      <c r="G19361" s="125">
        <f t="shared" si="308"/>
        <v>-46500</v>
      </c>
      <c r="H19361" s="704" t="s">
        <v>12935</v>
      </c>
    </row>
    <row r="19362" spans="1:8" ht="15" x14ac:dyDescent="0.2">
      <c r="A19362" s="733">
        <v>45418</v>
      </c>
      <c r="B19362" s="40" t="s">
        <v>10899</v>
      </c>
      <c r="C19362" s="669" t="s">
        <v>11995</v>
      </c>
      <c r="D19362" s="911" t="s">
        <v>13019</v>
      </c>
      <c r="E19362" s="584">
        <v>80500</v>
      </c>
      <c r="F19362" s="57"/>
      <c r="G19362" s="125">
        <f t="shared" si="308"/>
        <v>-80500</v>
      </c>
      <c r="H19362" s="704" t="s">
        <v>12935</v>
      </c>
    </row>
    <row r="19363" spans="1:8" ht="15" x14ac:dyDescent="0.2">
      <c r="A19363" s="733">
        <v>45418</v>
      </c>
      <c r="B19363" s="40" t="s">
        <v>11874</v>
      </c>
      <c r="C19363" s="669" t="s">
        <v>11995</v>
      </c>
      <c r="D19363" s="911" t="s">
        <v>13019</v>
      </c>
      <c r="E19363" s="584">
        <v>157650</v>
      </c>
      <c r="F19363" s="57"/>
      <c r="G19363" s="125">
        <f t="shared" si="308"/>
        <v>-157650</v>
      </c>
      <c r="H19363" s="704" t="s">
        <v>12935</v>
      </c>
    </row>
    <row r="19364" spans="1:8" ht="15" x14ac:dyDescent="0.2">
      <c r="A19364" s="733">
        <v>45419</v>
      </c>
      <c r="B19364" s="40" t="s">
        <v>103</v>
      </c>
      <c r="C19364" s="62" t="s">
        <v>103</v>
      </c>
      <c r="D19364" s="107" t="s">
        <v>10208</v>
      </c>
      <c r="E19364" s="57">
        <v>3000</v>
      </c>
      <c r="F19364" s="57"/>
      <c r="G19364" s="125">
        <f t="shared" si="308"/>
        <v>-3000</v>
      </c>
      <c r="H19364" s="704" t="s">
        <v>12935</v>
      </c>
    </row>
    <row r="19365" spans="1:8" ht="15" x14ac:dyDescent="0.2">
      <c r="A19365" s="733">
        <v>45419</v>
      </c>
      <c r="B19365" s="40" t="s">
        <v>11874</v>
      </c>
      <c r="C19365" s="62" t="s">
        <v>12282</v>
      </c>
      <c r="D19365" s="107" t="s">
        <v>1156</v>
      </c>
      <c r="E19365" s="57">
        <v>50000</v>
      </c>
      <c r="F19365" s="57"/>
      <c r="G19365" s="125">
        <f t="shared" si="308"/>
        <v>-50000</v>
      </c>
      <c r="H19365" s="704" t="s">
        <v>12935</v>
      </c>
    </row>
    <row r="19366" spans="1:8" ht="15" x14ac:dyDescent="0.2">
      <c r="A19366" s="733">
        <v>45419</v>
      </c>
      <c r="B19366" s="40" t="s">
        <v>11717</v>
      </c>
      <c r="C19366" s="62" t="s">
        <v>10981</v>
      </c>
      <c r="D19366" s="107" t="s">
        <v>12989</v>
      </c>
      <c r="E19366" s="57">
        <v>23450</v>
      </c>
      <c r="F19366" s="57"/>
      <c r="G19366" s="125">
        <f t="shared" si="308"/>
        <v>-23450</v>
      </c>
      <c r="H19366" s="704" t="s">
        <v>12935</v>
      </c>
    </row>
    <row r="19367" spans="1:8" ht="15" x14ac:dyDescent="0.2">
      <c r="A19367" s="733">
        <v>45419</v>
      </c>
      <c r="B19367" s="40" t="s">
        <v>37</v>
      </c>
      <c r="C19367" s="62" t="s">
        <v>391</v>
      </c>
      <c r="D19367" s="107" t="s">
        <v>5754</v>
      </c>
      <c r="E19367" s="57">
        <v>3000</v>
      </c>
      <c r="F19367" s="57"/>
      <c r="G19367" s="125">
        <f t="shared" si="308"/>
        <v>-3000</v>
      </c>
      <c r="H19367" s="704" t="s">
        <v>12935</v>
      </c>
    </row>
    <row r="19368" spans="1:8" ht="15" x14ac:dyDescent="0.2">
      <c r="A19368" s="733">
        <v>45419</v>
      </c>
      <c r="B19368" s="40" t="s">
        <v>12981</v>
      </c>
      <c r="C19368" s="62" t="s">
        <v>5740</v>
      </c>
      <c r="D19368" s="107" t="s">
        <v>369</v>
      </c>
      <c r="E19368" s="57">
        <v>1000</v>
      </c>
      <c r="F19368" s="57"/>
      <c r="G19368" s="125">
        <f t="shared" si="308"/>
        <v>-1000</v>
      </c>
      <c r="H19368" s="704" t="s">
        <v>12935</v>
      </c>
    </row>
    <row r="19369" spans="1:8" ht="15" x14ac:dyDescent="0.2">
      <c r="A19369" s="733">
        <v>45419</v>
      </c>
      <c r="B19369" s="40" t="s">
        <v>11614</v>
      </c>
      <c r="C19369" s="62" t="s">
        <v>8369</v>
      </c>
      <c r="D19369" s="107" t="s">
        <v>369</v>
      </c>
      <c r="E19369" s="57">
        <v>1530</v>
      </c>
      <c r="F19369" s="57"/>
      <c r="G19369" s="125">
        <f t="shared" si="308"/>
        <v>-1530</v>
      </c>
      <c r="H19369" s="704" t="s">
        <v>12935</v>
      </c>
    </row>
    <row r="19370" spans="1:8" ht="15" x14ac:dyDescent="0.2">
      <c r="A19370" s="733">
        <v>45419</v>
      </c>
      <c r="B19370" s="40" t="s">
        <v>11614</v>
      </c>
      <c r="C19370" s="62" t="s">
        <v>285</v>
      </c>
      <c r="D19370" s="107" t="s">
        <v>8660</v>
      </c>
      <c r="E19370" s="57">
        <v>1000</v>
      </c>
      <c r="F19370" s="57"/>
      <c r="G19370" s="125">
        <f t="shared" si="308"/>
        <v>-1000</v>
      </c>
      <c r="H19370" s="704" t="s">
        <v>12935</v>
      </c>
    </row>
    <row r="19371" spans="1:8" ht="15" x14ac:dyDescent="0.2">
      <c r="A19371" s="733">
        <v>45419</v>
      </c>
      <c r="B19371" s="40" t="s">
        <v>12339</v>
      </c>
      <c r="C19371" s="62" t="s">
        <v>12990</v>
      </c>
      <c r="D19371" s="107" t="s">
        <v>12991</v>
      </c>
      <c r="E19371" s="57">
        <v>15000</v>
      </c>
      <c r="F19371" s="57"/>
      <c r="G19371" s="125">
        <f t="shared" si="308"/>
        <v>-15000</v>
      </c>
      <c r="H19371" s="704" t="s">
        <v>12935</v>
      </c>
    </row>
    <row r="19372" spans="1:8" ht="15" x14ac:dyDescent="0.2">
      <c r="A19372" s="733">
        <v>45419</v>
      </c>
      <c r="B19372" s="40" t="s">
        <v>11077</v>
      </c>
      <c r="C19372" s="62" t="s">
        <v>391</v>
      </c>
      <c r="D19372" s="107" t="s">
        <v>12822</v>
      </c>
      <c r="E19372" s="57">
        <v>1500</v>
      </c>
      <c r="F19372" s="57"/>
      <c r="G19372" s="125">
        <f t="shared" si="308"/>
        <v>-1500</v>
      </c>
      <c r="H19372" s="704" t="s">
        <v>12935</v>
      </c>
    </row>
    <row r="19373" spans="1:8" ht="15" x14ac:dyDescent="0.2">
      <c r="A19373" s="733">
        <v>45419</v>
      </c>
      <c r="B19373" s="40" t="s">
        <v>25</v>
      </c>
      <c r="C19373" s="62" t="s">
        <v>4064</v>
      </c>
      <c r="D19373" s="107" t="s">
        <v>12992</v>
      </c>
      <c r="E19373" s="57">
        <v>2450</v>
      </c>
      <c r="F19373" s="57"/>
      <c r="G19373" s="125">
        <f t="shared" si="308"/>
        <v>-2450</v>
      </c>
      <c r="H19373" s="704" t="s">
        <v>12935</v>
      </c>
    </row>
    <row r="19374" spans="1:8" ht="15" x14ac:dyDescent="0.2">
      <c r="A19374" s="733">
        <v>45419</v>
      </c>
      <c r="B19374" s="40" t="s">
        <v>11874</v>
      </c>
      <c r="C19374" s="62" t="s">
        <v>5740</v>
      </c>
      <c r="D19374" s="107" t="s">
        <v>369</v>
      </c>
      <c r="E19374" s="57">
        <v>200</v>
      </c>
      <c r="F19374" s="57"/>
      <c r="G19374" s="125">
        <f t="shared" si="308"/>
        <v>-200</v>
      </c>
      <c r="H19374" s="704" t="s">
        <v>12935</v>
      </c>
    </row>
    <row r="19375" spans="1:8" ht="15" x14ac:dyDescent="0.2">
      <c r="A19375" s="733">
        <v>45419</v>
      </c>
      <c r="B19375" s="40" t="s">
        <v>11596</v>
      </c>
      <c r="C19375" s="62" t="s">
        <v>12681</v>
      </c>
      <c r="D19375" s="107" t="s">
        <v>12994</v>
      </c>
      <c r="E19375" s="57">
        <v>130000</v>
      </c>
      <c r="F19375" s="57"/>
      <c r="G19375" s="125">
        <f t="shared" si="308"/>
        <v>-130000</v>
      </c>
      <c r="H19375" s="704" t="s">
        <v>12935</v>
      </c>
    </row>
    <row r="19376" spans="1:8" ht="15" x14ac:dyDescent="0.2">
      <c r="A19376" s="733">
        <v>45419</v>
      </c>
      <c r="B19376" s="40" t="s">
        <v>11014</v>
      </c>
      <c r="C19376" s="62" t="s">
        <v>7221</v>
      </c>
      <c r="D19376" s="107" t="s">
        <v>12993</v>
      </c>
      <c r="E19376" s="57">
        <v>250000</v>
      </c>
      <c r="F19376" s="57"/>
      <c r="G19376" s="125">
        <f t="shared" si="308"/>
        <v>-250000</v>
      </c>
      <c r="H19376" s="704" t="s">
        <v>12935</v>
      </c>
    </row>
    <row r="19377" spans="1:8" ht="15" x14ac:dyDescent="0.2">
      <c r="A19377" s="733">
        <v>45419</v>
      </c>
      <c r="B19377" s="40" t="s">
        <v>12504</v>
      </c>
      <c r="C19377" s="62" t="s">
        <v>6475</v>
      </c>
      <c r="D19377" s="107" t="s">
        <v>12995</v>
      </c>
      <c r="E19377" s="57">
        <v>65000</v>
      </c>
      <c r="F19377" s="57"/>
      <c r="G19377" s="125">
        <f t="shared" si="308"/>
        <v>-65000</v>
      </c>
      <c r="H19377" s="704" t="s">
        <v>12935</v>
      </c>
    </row>
    <row r="19378" spans="1:8" ht="15" x14ac:dyDescent="0.2">
      <c r="A19378" s="733">
        <v>45419</v>
      </c>
      <c r="B19378" s="40" t="s">
        <v>3945</v>
      </c>
      <c r="C19378" s="62" t="s">
        <v>437</v>
      </c>
      <c r="D19378" s="107" t="s">
        <v>12996</v>
      </c>
      <c r="E19378" s="57">
        <v>45000</v>
      </c>
      <c r="F19378" s="57"/>
      <c r="G19378" s="125">
        <f t="shared" si="308"/>
        <v>-45000</v>
      </c>
      <c r="H19378" s="704" t="s">
        <v>12935</v>
      </c>
    </row>
    <row r="19379" spans="1:8" ht="15" x14ac:dyDescent="0.2">
      <c r="A19379" s="733">
        <v>45419</v>
      </c>
      <c r="B19379" s="40" t="s">
        <v>12339</v>
      </c>
      <c r="C19379" s="62" t="s">
        <v>12998</v>
      </c>
      <c r="D19379" s="107" t="s">
        <v>12997</v>
      </c>
      <c r="E19379" s="57">
        <v>50000</v>
      </c>
      <c r="F19379" s="57"/>
      <c r="G19379" s="125">
        <f t="shared" si="308"/>
        <v>-50000</v>
      </c>
      <c r="H19379" s="704" t="s">
        <v>12935</v>
      </c>
    </row>
    <row r="19380" spans="1:8" ht="15" x14ac:dyDescent="0.2">
      <c r="A19380" s="733">
        <v>45420</v>
      </c>
      <c r="B19380" s="40" t="s">
        <v>25</v>
      </c>
      <c r="C19380" s="62" t="s">
        <v>8148</v>
      </c>
      <c r="D19380" s="107" t="s">
        <v>6309</v>
      </c>
      <c r="E19380" s="57">
        <v>865</v>
      </c>
      <c r="F19380" s="57"/>
      <c r="G19380" s="125">
        <f t="shared" si="308"/>
        <v>-865</v>
      </c>
      <c r="H19380" s="704" t="s">
        <v>12935</v>
      </c>
    </row>
    <row r="19381" spans="1:8" ht="15" x14ac:dyDescent="0.2">
      <c r="A19381" s="733">
        <v>45420</v>
      </c>
      <c r="B19381" s="40" t="s">
        <v>11717</v>
      </c>
      <c r="C19381" s="62" t="s">
        <v>5740</v>
      </c>
      <c r="D19381" s="107" t="s">
        <v>12999</v>
      </c>
      <c r="E19381" s="57">
        <v>1500</v>
      </c>
      <c r="F19381" s="57"/>
      <c r="G19381" s="125">
        <f t="shared" si="308"/>
        <v>-1500</v>
      </c>
      <c r="H19381" s="704" t="s">
        <v>12935</v>
      </c>
    </row>
    <row r="19382" spans="1:8" ht="15" x14ac:dyDescent="0.2">
      <c r="A19382" s="733">
        <v>45420</v>
      </c>
      <c r="B19382" s="40" t="s">
        <v>13000</v>
      </c>
      <c r="C19382" s="62" t="s">
        <v>11952</v>
      </c>
      <c r="D19382" s="107" t="s">
        <v>1156</v>
      </c>
      <c r="E19382" s="57">
        <v>5000</v>
      </c>
      <c r="F19382" s="57"/>
      <c r="G19382" s="125">
        <f t="shared" si="308"/>
        <v>-5000</v>
      </c>
      <c r="H19382" s="704" t="s">
        <v>12935</v>
      </c>
    </row>
    <row r="19383" spans="1:8" ht="15" x14ac:dyDescent="0.2">
      <c r="A19383" s="733">
        <v>45420</v>
      </c>
      <c r="B19383" s="40" t="s">
        <v>12339</v>
      </c>
      <c r="C19383" s="62" t="s">
        <v>10981</v>
      </c>
      <c r="D19383" s="107" t="s">
        <v>13001</v>
      </c>
      <c r="E19383" s="57">
        <v>17000</v>
      </c>
      <c r="F19383" s="57"/>
      <c r="G19383" s="125">
        <f t="shared" si="308"/>
        <v>-17000</v>
      </c>
      <c r="H19383" s="704" t="s">
        <v>12935</v>
      </c>
    </row>
    <row r="19384" spans="1:8" ht="15" x14ac:dyDescent="0.2">
      <c r="A19384" s="733">
        <v>45420</v>
      </c>
      <c r="B19384" s="40" t="s">
        <v>12339</v>
      </c>
      <c r="C19384" s="62" t="s">
        <v>10981</v>
      </c>
      <c r="D19384" s="107" t="s">
        <v>13002</v>
      </c>
      <c r="E19384" s="57">
        <v>42000</v>
      </c>
      <c r="F19384" s="57"/>
      <c r="G19384" s="125">
        <f t="shared" si="308"/>
        <v>-42000</v>
      </c>
      <c r="H19384" s="704" t="s">
        <v>12935</v>
      </c>
    </row>
    <row r="19385" spans="1:8" ht="15" x14ac:dyDescent="0.2">
      <c r="A19385" s="733">
        <v>45420</v>
      </c>
      <c r="B19385" s="40" t="s">
        <v>12339</v>
      </c>
      <c r="C19385" s="62" t="s">
        <v>10981</v>
      </c>
      <c r="D19385" s="107" t="s">
        <v>13003</v>
      </c>
      <c r="E19385" s="57">
        <v>31000</v>
      </c>
      <c r="F19385" s="57"/>
      <c r="G19385" s="125">
        <f t="shared" si="308"/>
        <v>-31000</v>
      </c>
      <c r="H19385" s="704" t="s">
        <v>12935</v>
      </c>
    </row>
    <row r="19386" spans="1:8" ht="15" x14ac:dyDescent="0.2">
      <c r="A19386" s="733">
        <v>45420</v>
      </c>
      <c r="B19386" s="40" t="s">
        <v>25</v>
      </c>
      <c r="C19386" s="62" t="s">
        <v>2427</v>
      </c>
      <c r="D19386" s="107" t="s">
        <v>2107</v>
      </c>
      <c r="E19386" s="57">
        <v>1500</v>
      </c>
      <c r="F19386" s="57"/>
      <c r="G19386" s="125">
        <f t="shared" si="308"/>
        <v>-1500</v>
      </c>
      <c r="H19386" s="704" t="s">
        <v>12935</v>
      </c>
    </row>
    <row r="19387" spans="1:8" ht="15" x14ac:dyDescent="0.2">
      <c r="A19387" s="733">
        <v>45420</v>
      </c>
      <c r="B19387" s="40" t="s">
        <v>12339</v>
      </c>
      <c r="C19387" s="62" t="s">
        <v>5740</v>
      </c>
      <c r="D19387" s="107" t="s">
        <v>369</v>
      </c>
      <c r="E19387" s="57">
        <v>900</v>
      </c>
      <c r="F19387" s="57"/>
      <c r="G19387" s="125">
        <f t="shared" si="308"/>
        <v>-900</v>
      </c>
      <c r="H19387" s="704" t="s">
        <v>12935</v>
      </c>
    </row>
    <row r="19388" spans="1:8" ht="15" x14ac:dyDescent="0.2">
      <c r="A19388" s="733">
        <v>45420</v>
      </c>
      <c r="B19388" s="40" t="s">
        <v>12399</v>
      </c>
      <c r="C19388" s="62" t="s">
        <v>10981</v>
      </c>
      <c r="D19388" s="107" t="s">
        <v>13036</v>
      </c>
      <c r="E19388" s="57">
        <v>18000</v>
      </c>
      <c r="F19388" s="57"/>
      <c r="G19388" s="125">
        <f t="shared" si="308"/>
        <v>-18000</v>
      </c>
      <c r="H19388" s="704" t="s">
        <v>12935</v>
      </c>
    </row>
    <row r="19389" spans="1:8" ht="15" x14ac:dyDescent="0.2">
      <c r="A19389" s="733">
        <v>45420</v>
      </c>
      <c r="B19389" s="40" t="s">
        <v>11077</v>
      </c>
      <c r="C19389" s="62" t="s">
        <v>391</v>
      </c>
      <c r="D19389" s="107" t="s">
        <v>13037</v>
      </c>
      <c r="E19389" s="57">
        <v>9950</v>
      </c>
      <c r="F19389" s="57"/>
      <c r="G19389" s="125">
        <f t="shared" si="308"/>
        <v>-9950</v>
      </c>
      <c r="H19389" s="704" t="s">
        <v>12935</v>
      </c>
    </row>
    <row r="19390" spans="1:8" ht="15" x14ac:dyDescent="0.2">
      <c r="A19390" s="733">
        <v>45420</v>
      </c>
      <c r="B19390" s="40" t="s">
        <v>103</v>
      </c>
      <c r="C19390" s="62" t="s">
        <v>103</v>
      </c>
      <c r="D19390" s="107" t="s">
        <v>10208</v>
      </c>
      <c r="E19390" s="57">
        <v>3000</v>
      </c>
      <c r="F19390" s="57"/>
      <c r="G19390" s="125">
        <f t="shared" si="308"/>
        <v>-3000</v>
      </c>
      <c r="H19390" s="704" t="s">
        <v>12935</v>
      </c>
    </row>
    <row r="19391" spans="1:8" ht="15" x14ac:dyDescent="0.2">
      <c r="A19391" s="733">
        <v>45420</v>
      </c>
      <c r="B19391" s="40" t="s">
        <v>3944</v>
      </c>
      <c r="C19391" s="62" t="s">
        <v>391</v>
      </c>
      <c r="D19391" s="107" t="s">
        <v>13008</v>
      </c>
      <c r="E19391" s="57">
        <v>700</v>
      </c>
      <c r="F19391" s="57"/>
      <c r="G19391" s="125">
        <f t="shared" si="308"/>
        <v>-700</v>
      </c>
      <c r="H19391" s="704" t="s">
        <v>12935</v>
      </c>
    </row>
    <row r="19392" spans="1:8" ht="15" x14ac:dyDescent="0.2">
      <c r="A19392" s="733">
        <v>45420</v>
      </c>
      <c r="B19392" s="40" t="s">
        <v>11077</v>
      </c>
      <c r="C19392" s="62" t="s">
        <v>391</v>
      </c>
      <c r="D19392" s="107" t="s">
        <v>5137</v>
      </c>
      <c r="E19392" s="57">
        <v>13970</v>
      </c>
      <c r="F19392" s="57"/>
      <c r="G19392" s="125">
        <f t="shared" si="308"/>
        <v>-13970</v>
      </c>
      <c r="H19392" s="704" t="s">
        <v>12935</v>
      </c>
    </row>
    <row r="19393" spans="1:8" ht="15" x14ac:dyDescent="0.2">
      <c r="A19393" s="733">
        <v>45420</v>
      </c>
      <c r="B19393" s="40" t="s">
        <v>25</v>
      </c>
      <c r="C19393" s="62" t="s">
        <v>7593</v>
      </c>
      <c r="D19393" s="107" t="s">
        <v>13009</v>
      </c>
      <c r="E19393" s="57">
        <v>85000</v>
      </c>
      <c r="F19393" s="57"/>
      <c r="G19393" s="125">
        <f t="shared" ref="G19393:G19456" si="309">F19393-E19393</f>
        <v>-85000</v>
      </c>
      <c r="H19393" s="704" t="s">
        <v>12935</v>
      </c>
    </row>
    <row r="19394" spans="1:8" ht="15" x14ac:dyDescent="0.2">
      <c r="A19394" s="733">
        <v>45420</v>
      </c>
      <c r="B19394" s="40" t="s">
        <v>25</v>
      </c>
      <c r="C19394" s="62" t="s">
        <v>391</v>
      </c>
      <c r="D19394" s="107" t="s">
        <v>13011</v>
      </c>
      <c r="E19394" s="57">
        <v>20950</v>
      </c>
      <c r="F19394" s="57"/>
      <c r="G19394" s="125">
        <f t="shared" si="309"/>
        <v>-20950</v>
      </c>
      <c r="H19394" s="704" t="s">
        <v>12935</v>
      </c>
    </row>
    <row r="19395" spans="1:8" ht="15" x14ac:dyDescent="0.2">
      <c r="A19395" s="733">
        <v>45420</v>
      </c>
      <c r="B19395" s="40" t="s">
        <v>12339</v>
      </c>
      <c r="C19395" s="62" t="s">
        <v>13016</v>
      </c>
      <c r="D19395" s="107" t="s">
        <v>13012</v>
      </c>
      <c r="E19395" s="57">
        <v>40000</v>
      </c>
      <c r="F19395" s="57"/>
      <c r="G19395" s="125">
        <f t="shared" si="309"/>
        <v>-40000</v>
      </c>
      <c r="H19395" s="704" t="s">
        <v>12935</v>
      </c>
    </row>
    <row r="19396" spans="1:8" ht="15" x14ac:dyDescent="0.2">
      <c r="A19396" s="733">
        <v>45420</v>
      </c>
      <c r="B19396" s="40" t="s">
        <v>3945</v>
      </c>
      <c r="C19396" s="62" t="s">
        <v>13017</v>
      </c>
      <c r="D19396" s="107" t="s">
        <v>13013</v>
      </c>
      <c r="E19396" s="57">
        <v>50000</v>
      </c>
      <c r="F19396" s="57"/>
      <c r="G19396" s="125">
        <f t="shared" si="309"/>
        <v>-50000</v>
      </c>
      <c r="H19396" s="704" t="s">
        <v>12935</v>
      </c>
    </row>
    <row r="19397" spans="1:8" ht="15" x14ac:dyDescent="0.2">
      <c r="A19397" s="733">
        <v>45420</v>
      </c>
      <c r="B19397" s="40" t="s">
        <v>11123</v>
      </c>
      <c r="C19397" s="62" t="s">
        <v>12490</v>
      </c>
      <c r="D19397" s="107" t="s">
        <v>13014</v>
      </c>
      <c r="E19397" s="57">
        <v>400000</v>
      </c>
      <c r="F19397" s="57"/>
      <c r="G19397" s="125">
        <f t="shared" si="309"/>
        <v>-400000</v>
      </c>
      <c r="H19397" s="704" t="s">
        <v>12935</v>
      </c>
    </row>
    <row r="19398" spans="1:8" ht="15" x14ac:dyDescent="0.2">
      <c r="A19398" s="733">
        <v>45420</v>
      </c>
      <c r="B19398" s="40" t="s">
        <v>12504</v>
      </c>
      <c r="C19398" s="62" t="s">
        <v>12774</v>
      </c>
      <c r="D19398" s="107" t="s">
        <v>13015</v>
      </c>
      <c r="E19398" s="57">
        <v>750000</v>
      </c>
      <c r="F19398" s="57"/>
      <c r="G19398" s="125">
        <f t="shared" si="309"/>
        <v>-750000</v>
      </c>
      <c r="H19398" s="704" t="s">
        <v>12935</v>
      </c>
    </row>
    <row r="19399" spans="1:8" ht="15" customHeight="1" x14ac:dyDescent="0.2">
      <c r="A19399" s="733">
        <v>45420</v>
      </c>
      <c r="B19399" s="40" t="s">
        <v>12339</v>
      </c>
      <c r="C19399" s="62" t="s">
        <v>10981</v>
      </c>
      <c r="D19399" s="107" t="s">
        <v>13050</v>
      </c>
      <c r="E19399" s="57">
        <v>354000</v>
      </c>
      <c r="F19399" s="57"/>
      <c r="G19399" s="125">
        <f t="shared" si="309"/>
        <v>-354000</v>
      </c>
      <c r="H19399" s="704" t="s">
        <v>12935</v>
      </c>
    </row>
    <row r="19400" spans="1:8" ht="15" customHeight="1" x14ac:dyDescent="0.2">
      <c r="A19400" s="733">
        <v>45421</v>
      </c>
      <c r="B19400" s="40" t="s">
        <v>12339</v>
      </c>
      <c r="C19400" s="62" t="s">
        <v>12379</v>
      </c>
      <c r="D19400" s="107" t="s">
        <v>12434</v>
      </c>
      <c r="E19400" s="57">
        <v>530000</v>
      </c>
      <c r="F19400" s="57"/>
      <c r="G19400" s="125">
        <f t="shared" si="309"/>
        <v>-530000</v>
      </c>
      <c r="H19400" s="704" t="s">
        <v>12935</v>
      </c>
    </row>
    <row r="19401" spans="1:8" ht="15" customHeight="1" x14ac:dyDescent="0.2">
      <c r="A19401" s="733">
        <v>45422</v>
      </c>
      <c r="B19401" s="40" t="s">
        <v>3945</v>
      </c>
      <c r="C19401" s="62" t="s">
        <v>5409</v>
      </c>
      <c r="D19401" s="107" t="s">
        <v>13039</v>
      </c>
      <c r="E19401" s="57">
        <v>24200</v>
      </c>
      <c r="F19401" s="57"/>
      <c r="G19401" s="125">
        <f t="shared" si="309"/>
        <v>-24200</v>
      </c>
      <c r="H19401" s="704" t="s">
        <v>12935</v>
      </c>
    </row>
    <row r="19402" spans="1:8" ht="15" customHeight="1" x14ac:dyDescent="0.2">
      <c r="A19402" s="733">
        <v>45422</v>
      </c>
      <c r="B19402" s="62" t="s">
        <v>13292</v>
      </c>
      <c r="C19402" s="62" t="s">
        <v>391</v>
      </c>
      <c r="D19402" s="107" t="s">
        <v>13051</v>
      </c>
      <c r="E19402" s="57">
        <v>15000</v>
      </c>
      <c r="F19402" s="57"/>
      <c r="G19402" s="125">
        <f t="shared" si="309"/>
        <v>-15000</v>
      </c>
      <c r="H19402" s="704" t="s">
        <v>12935</v>
      </c>
    </row>
    <row r="19403" spans="1:8" ht="15" customHeight="1" x14ac:dyDescent="0.2">
      <c r="A19403" s="733">
        <v>45422</v>
      </c>
      <c r="B19403" s="40" t="s">
        <v>12399</v>
      </c>
      <c r="C19403" s="62" t="s">
        <v>285</v>
      </c>
      <c r="D19403" s="107" t="s">
        <v>13052</v>
      </c>
      <c r="E19403" s="57">
        <v>15000</v>
      </c>
      <c r="F19403" s="57"/>
      <c r="G19403" s="125">
        <f t="shared" si="309"/>
        <v>-15000</v>
      </c>
      <c r="H19403" s="704" t="s">
        <v>12935</v>
      </c>
    </row>
    <row r="19404" spans="1:8" ht="15" customHeight="1" x14ac:dyDescent="0.2">
      <c r="A19404" s="733">
        <v>45422</v>
      </c>
      <c r="B19404" s="40" t="s">
        <v>11874</v>
      </c>
      <c r="C19404" s="62" t="s">
        <v>285</v>
      </c>
      <c r="D19404" s="107" t="s">
        <v>13052</v>
      </c>
      <c r="E19404" s="57">
        <v>15000</v>
      </c>
      <c r="F19404" s="57"/>
      <c r="G19404" s="125">
        <f t="shared" si="309"/>
        <v>-15000</v>
      </c>
      <c r="H19404" s="704" t="s">
        <v>12935</v>
      </c>
    </row>
    <row r="19405" spans="1:8" ht="15" customHeight="1" x14ac:dyDescent="0.2">
      <c r="A19405" s="733">
        <v>45422</v>
      </c>
      <c r="B19405" s="40" t="s">
        <v>10899</v>
      </c>
      <c r="C19405" s="62" t="s">
        <v>285</v>
      </c>
      <c r="D19405" s="107" t="s">
        <v>13052</v>
      </c>
      <c r="E19405" s="57">
        <v>15000</v>
      </c>
      <c r="F19405" s="57"/>
      <c r="G19405" s="125">
        <f t="shared" si="309"/>
        <v>-15000</v>
      </c>
      <c r="H19405" s="704" t="s">
        <v>12935</v>
      </c>
    </row>
    <row r="19406" spans="1:8" ht="15" customHeight="1" x14ac:dyDescent="0.2">
      <c r="A19406" s="733">
        <v>45422</v>
      </c>
      <c r="B19406" s="40" t="s">
        <v>10229</v>
      </c>
      <c r="C19406" s="62" t="s">
        <v>285</v>
      </c>
      <c r="D19406" s="107" t="s">
        <v>13052</v>
      </c>
      <c r="E19406" s="57">
        <v>15000</v>
      </c>
      <c r="F19406" s="57"/>
      <c r="G19406" s="125">
        <f t="shared" si="309"/>
        <v>-15000</v>
      </c>
      <c r="H19406" s="704" t="s">
        <v>12935</v>
      </c>
    </row>
    <row r="19407" spans="1:8" ht="15" x14ac:dyDescent="0.2">
      <c r="A19407" s="733">
        <v>45422</v>
      </c>
      <c r="B19407" s="40" t="s">
        <v>10229</v>
      </c>
      <c r="C19407" s="62" t="s">
        <v>2795</v>
      </c>
      <c r="D19407" s="107" t="s">
        <v>13053</v>
      </c>
      <c r="E19407" s="57">
        <v>13000</v>
      </c>
      <c r="F19407" s="57"/>
      <c r="G19407" s="125">
        <f t="shared" si="309"/>
        <v>-13000</v>
      </c>
      <c r="H19407" s="704" t="s">
        <v>12935</v>
      </c>
    </row>
    <row r="19408" spans="1:8" ht="15" x14ac:dyDescent="0.2">
      <c r="A19408" s="733">
        <v>45423</v>
      </c>
      <c r="B19408" s="40" t="s">
        <v>103</v>
      </c>
      <c r="C19408" s="62" t="s">
        <v>2995</v>
      </c>
      <c r="D19408" s="107" t="s">
        <v>1156</v>
      </c>
      <c r="E19408" s="57">
        <v>10300</v>
      </c>
      <c r="F19408" s="57"/>
      <c r="G19408" s="125">
        <f t="shared" si="309"/>
        <v>-10300</v>
      </c>
      <c r="H19408" s="704" t="s">
        <v>12935</v>
      </c>
    </row>
    <row r="19409" spans="1:8" ht="15" x14ac:dyDescent="0.2">
      <c r="A19409" s="733">
        <v>45423</v>
      </c>
      <c r="B19409" s="40" t="s">
        <v>13041</v>
      </c>
      <c r="C19409" s="62" t="s">
        <v>5740</v>
      </c>
      <c r="D19409" s="107" t="s">
        <v>369</v>
      </c>
      <c r="E19409" s="57">
        <v>1500</v>
      </c>
      <c r="F19409" s="57"/>
      <c r="G19409" s="125">
        <f t="shared" si="309"/>
        <v>-1500</v>
      </c>
      <c r="H19409" s="704" t="s">
        <v>12935</v>
      </c>
    </row>
    <row r="19410" spans="1:8" ht="15" x14ac:dyDescent="0.2">
      <c r="A19410" s="733">
        <v>45423</v>
      </c>
      <c r="B19410" s="40" t="s">
        <v>12399</v>
      </c>
      <c r="C19410" s="62" t="s">
        <v>8369</v>
      </c>
      <c r="D19410" s="107" t="s">
        <v>369</v>
      </c>
      <c r="E19410" s="57">
        <v>6000</v>
      </c>
      <c r="F19410" s="57"/>
      <c r="G19410" s="125">
        <f t="shared" si="309"/>
        <v>-6000</v>
      </c>
      <c r="H19410" s="704" t="s">
        <v>12935</v>
      </c>
    </row>
    <row r="19411" spans="1:8" ht="15" x14ac:dyDescent="0.2">
      <c r="A19411" s="733">
        <v>45423</v>
      </c>
      <c r="B19411" s="40" t="s">
        <v>103</v>
      </c>
      <c r="C19411" s="62" t="s">
        <v>103</v>
      </c>
      <c r="D19411" s="107" t="s">
        <v>10208</v>
      </c>
      <c r="E19411" s="57">
        <v>3000</v>
      </c>
      <c r="F19411" s="57"/>
      <c r="G19411" s="125">
        <f t="shared" si="309"/>
        <v>-3000</v>
      </c>
      <c r="H19411" s="704" t="s">
        <v>12935</v>
      </c>
    </row>
    <row r="19412" spans="1:8" ht="15" x14ac:dyDescent="0.2">
      <c r="A19412" s="733">
        <v>45423</v>
      </c>
      <c r="B19412" s="40" t="s">
        <v>11874</v>
      </c>
      <c r="C19412" s="62" t="s">
        <v>5740</v>
      </c>
      <c r="D19412" s="107" t="s">
        <v>369</v>
      </c>
      <c r="E19412" s="57">
        <v>2200</v>
      </c>
      <c r="F19412" s="57"/>
      <c r="G19412" s="125">
        <f t="shared" si="309"/>
        <v>-2200</v>
      </c>
      <c r="H19412" s="704" t="s">
        <v>12935</v>
      </c>
    </row>
    <row r="19413" spans="1:8" ht="15" x14ac:dyDescent="0.2">
      <c r="A19413" s="733">
        <v>45423</v>
      </c>
      <c r="B19413" s="62" t="s">
        <v>13292</v>
      </c>
      <c r="C19413" s="62" t="s">
        <v>9868</v>
      </c>
      <c r="D19413" s="107" t="s">
        <v>1156</v>
      </c>
      <c r="E19413" s="57">
        <v>62550</v>
      </c>
      <c r="F19413" s="57"/>
      <c r="G19413" s="125">
        <f t="shared" si="309"/>
        <v>-62550</v>
      </c>
      <c r="H19413" s="704" t="s">
        <v>12935</v>
      </c>
    </row>
    <row r="19414" spans="1:8" ht="15" x14ac:dyDescent="0.2">
      <c r="A19414" s="733">
        <v>45423</v>
      </c>
      <c r="B19414" s="40" t="s">
        <v>10898</v>
      </c>
      <c r="C19414" s="62" t="s">
        <v>9868</v>
      </c>
      <c r="D19414" s="107" t="s">
        <v>1156</v>
      </c>
      <c r="E19414" s="57">
        <v>9500</v>
      </c>
      <c r="F19414" s="57"/>
      <c r="G19414" s="125">
        <f t="shared" si="309"/>
        <v>-9500</v>
      </c>
      <c r="H19414" s="704" t="s">
        <v>12935</v>
      </c>
    </row>
    <row r="19415" spans="1:8" ht="15" x14ac:dyDescent="0.2">
      <c r="A19415" s="733">
        <v>45423</v>
      </c>
      <c r="B19415" s="40" t="s">
        <v>11717</v>
      </c>
      <c r="C19415" s="62" t="s">
        <v>11539</v>
      </c>
      <c r="D19415" s="107" t="s">
        <v>1156</v>
      </c>
      <c r="E19415" s="57">
        <v>14800</v>
      </c>
      <c r="F19415" s="57"/>
      <c r="G19415" s="125">
        <f t="shared" si="309"/>
        <v>-14800</v>
      </c>
      <c r="H19415" s="704" t="s">
        <v>12935</v>
      </c>
    </row>
    <row r="19416" spans="1:8" ht="15" x14ac:dyDescent="0.2">
      <c r="A19416" s="733">
        <v>45423</v>
      </c>
      <c r="B19416" s="40" t="s">
        <v>13041</v>
      </c>
      <c r="C19416" s="62" t="s">
        <v>11539</v>
      </c>
      <c r="D19416" s="107" t="s">
        <v>1156</v>
      </c>
      <c r="E19416" s="57">
        <v>53000</v>
      </c>
      <c r="F19416" s="57"/>
      <c r="G19416" s="125">
        <f t="shared" si="309"/>
        <v>-53000</v>
      </c>
      <c r="H19416" s="704" t="s">
        <v>12935</v>
      </c>
    </row>
    <row r="19417" spans="1:8" ht="15" x14ac:dyDescent="0.2">
      <c r="A19417" s="733">
        <v>45423</v>
      </c>
      <c r="B19417" s="40" t="s">
        <v>12339</v>
      </c>
      <c r="C19417" s="62" t="s">
        <v>5740</v>
      </c>
      <c r="D19417" s="107" t="s">
        <v>1156</v>
      </c>
      <c r="E19417" s="57">
        <v>1000</v>
      </c>
      <c r="F19417" s="57"/>
      <c r="G19417" s="125">
        <f t="shared" si="309"/>
        <v>-1000</v>
      </c>
      <c r="H19417" s="704" t="s">
        <v>12935</v>
      </c>
    </row>
    <row r="19418" spans="1:8" ht="15" x14ac:dyDescent="0.2">
      <c r="A19418" s="733">
        <v>45423</v>
      </c>
      <c r="B19418" s="40" t="s">
        <v>11717</v>
      </c>
      <c r="C19418" s="62" t="s">
        <v>6562</v>
      </c>
      <c r="D19418" s="107" t="s">
        <v>13042</v>
      </c>
      <c r="E19418" s="57">
        <v>21850</v>
      </c>
      <c r="F19418" s="57"/>
      <c r="G19418" s="125">
        <f t="shared" si="309"/>
        <v>-21850</v>
      </c>
      <c r="H19418" s="704" t="s">
        <v>12935</v>
      </c>
    </row>
    <row r="19419" spans="1:8" ht="15" x14ac:dyDescent="0.2">
      <c r="A19419" s="733">
        <v>45423</v>
      </c>
      <c r="B19419" s="40" t="s">
        <v>11874</v>
      </c>
      <c r="C19419" s="62" t="s">
        <v>5740</v>
      </c>
      <c r="D19419" s="107" t="s">
        <v>369</v>
      </c>
      <c r="E19419" s="57">
        <v>1800</v>
      </c>
      <c r="F19419" s="57"/>
      <c r="G19419" s="125">
        <f t="shared" si="309"/>
        <v>-1800</v>
      </c>
      <c r="H19419" s="704" t="s">
        <v>12935</v>
      </c>
    </row>
    <row r="19420" spans="1:8" ht="15" x14ac:dyDescent="0.2">
      <c r="A19420" s="733">
        <v>45423</v>
      </c>
      <c r="B19420" s="40" t="s">
        <v>11874</v>
      </c>
      <c r="C19420" s="62" t="s">
        <v>5740</v>
      </c>
      <c r="D19420" s="107" t="s">
        <v>369</v>
      </c>
      <c r="E19420" s="57">
        <v>800</v>
      </c>
      <c r="F19420" s="57"/>
      <c r="G19420" s="125">
        <f t="shared" si="309"/>
        <v>-800</v>
      </c>
      <c r="H19420" s="704" t="s">
        <v>12935</v>
      </c>
    </row>
    <row r="19421" spans="1:8" ht="15" x14ac:dyDescent="0.2">
      <c r="A19421" s="733">
        <v>45423</v>
      </c>
      <c r="B19421" s="40" t="s">
        <v>3945</v>
      </c>
      <c r="C19421" s="62" t="s">
        <v>13043</v>
      </c>
      <c r="D19421" s="107" t="s">
        <v>13044</v>
      </c>
      <c r="E19421" s="57">
        <v>84500</v>
      </c>
      <c r="F19421" s="57"/>
      <c r="G19421" s="125">
        <f t="shared" si="309"/>
        <v>-84500</v>
      </c>
      <c r="H19421" s="704" t="s">
        <v>12935</v>
      </c>
    </row>
    <row r="19422" spans="1:8" ht="15" x14ac:dyDescent="0.2">
      <c r="A19422" s="733">
        <v>45423</v>
      </c>
      <c r="B19422" s="40" t="s">
        <v>11874</v>
      </c>
      <c r="C19422" s="62" t="s">
        <v>12176</v>
      </c>
      <c r="D19422" s="107" t="s">
        <v>6925</v>
      </c>
      <c r="E19422" s="57">
        <v>135900</v>
      </c>
      <c r="F19422" s="57"/>
      <c r="G19422" s="125">
        <f t="shared" si="309"/>
        <v>-135900</v>
      </c>
      <c r="H19422" s="704" t="s">
        <v>12935</v>
      </c>
    </row>
    <row r="19423" spans="1:8" ht="15" x14ac:dyDescent="0.2">
      <c r="A19423" s="733">
        <v>45423</v>
      </c>
      <c r="B19423" s="40" t="s">
        <v>12399</v>
      </c>
      <c r="C19423" s="62" t="s">
        <v>10981</v>
      </c>
      <c r="D19423" s="107" t="s">
        <v>13045</v>
      </c>
      <c r="E19423" s="57">
        <v>57000</v>
      </c>
      <c r="F19423" s="57"/>
      <c r="G19423" s="125">
        <f t="shared" si="309"/>
        <v>-57000</v>
      </c>
      <c r="H19423" s="704" t="s">
        <v>12935</v>
      </c>
    </row>
    <row r="19424" spans="1:8" ht="15" x14ac:dyDescent="0.2">
      <c r="A19424" s="733">
        <v>45423</v>
      </c>
      <c r="B19424" s="40" t="s">
        <v>11874</v>
      </c>
      <c r="C19424" s="62" t="s">
        <v>10981</v>
      </c>
      <c r="D19424" s="107" t="s">
        <v>13046</v>
      </c>
      <c r="E19424" s="57">
        <v>84800</v>
      </c>
      <c r="F19424" s="57"/>
      <c r="G19424" s="125">
        <f t="shared" si="309"/>
        <v>-84800</v>
      </c>
      <c r="H19424" s="704" t="s">
        <v>12935</v>
      </c>
    </row>
    <row r="19425" spans="1:8" ht="15" x14ac:dyDescent="0.2">
      <c r="A19425" s="733">
        <v>45423</v>
      </c>
      <c r="B19425" s="40" t="s">
        <v>12399</v>
      </c>
      <c r="C19425" s="62" t="s">
        <v>12004</v>
      </c>
      <c r="D19425" s="107" t="s">
        <v>13054</v>
      </c>
      <c r="E19425" s="57">
        <v>1500000</v>
      </c>
      <c r="F19425" s="57"/>
      <c r="G19425" s="125">
        <f t="shared" si="309"/>
        <v>-1500000</v>
      </c>
      <c r="H19425" s="704" t="s">
        <v>12935</v>
      </c>
    </row>
    <row r="19426" spans="1:8" ht="15" x14ac:dyDescent="0.2">
      <c r="A19426" s="733">
        <v>45424</v>
      </c>
      <c r="B19426" s="40" t="s">
        <v>11077</v>
      </c>
      <c r="C19426" s="62" t="s">
        <v>6782</v>
      </c>
      <c r="D19426" s="107" t="s">
        <v>10718</v>
      </c>
      <c r="E19426" s="57">
        <v>220000</v>
      </c>
      <c r="F19426" s="57"/>
      <c r="G19426" s="125">
        <f t="shared" si="309"/>
        <v>-220000</v>
      </c>
      <c r="H19426" s="704" t="s">
        <v>12935</v>
      </c>
    </row>
    <row r="19427" spans="1:8" ht="15" x14ac:dyDescent="0.2">
      <c r="A19427" s="733">
        <v>45425</v>
      </c>
      <c r="B19427" s="40" t="s">
        <v>11874</v>
      </c>
      <c r="C19427" s="62" t="s">
        <v>12728</v>
      </c>
      <c r="D19427" s="107" t="s">
        <v>13049</v>
      </c>
      <c r="E19427" s="57">
        <v>238800</v>
      </c>
      <c r="F19427" s="57"/>
      <c r="G19427" s="125">
        <f t="shared" si="309"/>
        <v>-238800</v>
      </c>
      <c r="H19427" s="704" t="s">
        <v>12935</v>
      </c>
    </row>
    <row r="19428" spans="1:8" ht="15" x14ac:dyDescent="0.2">
      <c r="A19428" s="733">
        <v>45425</v>
      </c>
      <c r="B19428" s="40" t="s">
        <v>103</v>
      </c>
      <c r="C19428" s="62" t="s">
        <v>13047</v>
      </c>
      <c r="D19428" s="107" t="s">
        <v>13048</v>
      </c>
      <c r="E19428" s="57">
        <v>2000</v>
      </c>
      <c r="F19428" s="57"/>
      <c r="G19428" s="125">
        <f t="shared" si="309"/>
        <v>-2000</v>
      </c>
      <c r="H19428" s="704" t="s">
        <v>12935</v>
      </c>
    </row>
    <row r="19429" spans="1:8" ht="15" x14ac:dyDescent="0.2">
      <c r="A19429" s="733">
        <v>45425</v>
      </c>
      <c r="B19429" s="40" t="s">
        <v>11874</v>
      </c>
      <c r="C19429" s="62" t="s">
        <v>5740</v>
      </c>
      <c r="D19429" s="107" t="s">
        <v>369</v>
      </c>
      <c r="E19429" s="57">
        <v>760</v>
      </c>
      <c r="F19429" s="57"/>
      <c r="G19429" s="125">
        <f t="shared" si="309"/>
        <v>-760</v>
      </c>
      <c r="H19429" s="704" t="s">
        <v>12935</v>
      </c>
    </row>
    <row r="19430" spans="1:8" ht="15" x14ac:dyDescent="0.2">
      <c r="A19430" s="733">
        <v>45425</v>
      </c>
      <c r="B19430" s="40" t="s">
        <v>103</v>
      </c>
      <c r="C19430" s="62" t="s">
        <v>103</v>
      </c>
      <c r="D19430" s="107" t="s">
        <v>10208</v>
      </c>
      <c r="E19430" s="57">
        <v>3000</v>
      </c>
      <c r="F19430" s="57"/>
      <c r="G19430" s="125">
        <f t="shared" si="309"/>
        <v>-3000</v>
      </c>
      <c r="H19430" s="704" t="s">
        <v>12935</v>
      </c>
    </row>
    <row r="19431" spans="1:8" ht="15" x14ac:dyDescent="0.2">
      <c r="A19431" s="733">
        <v>45425</v>
      </c>
      <c r="B19431" s="40" t="s">
        <v>11717</v>
      </c>
      <c r="C19431" s="62" t="s">
        <v>5740</v>
      </c>
      <c r="D19431" s="107" t="s">
        <v>369</v>
      </c>
      <c r="E19431" s="57">
        <v>900</v>
      </c>
      <c r="F19431" s="57"/>
      <c r="G19431" s="125">
        <f t="shared" si="309"/>
        <v>-900</v>
      </c>
      <c r="H19431" s="704" t="s">
        <v>12935</v>
      </c>
    </row>
    <row r="19432" spans="1:8" ht="15" x14ac:dyDescent="0.2">
      <c r="A19432" s="733">
        <v>45425</v>
      </c>
      <c r="B19432" s="40" t="s">
        <v>11077</v>
      </c>
      <c r="C19432" s="62" t="s">
        <v>12445</v>
      </c>
      <c r="D19432" s="107" t="s">
        <v>1156</v>
      </c>
      <c r="E19432" s="57">
        <v>20000</v>
      </c>
      <c r="F19432" s="57"/>
      <c r="G19432" s="125">
        <f t="shared" si="309"/>
        <v>-20000</v>
      </c>
      <c r="H19432" s="704" t="s">
        <v>12935</v>
      </c>
    </row>
    <row r="19433" spans="1:8" ht="15" x14ac:dyDescent="0.2">
      <c r="A19433" s="733">
        <v>45425</v>
      </c>
      <c r="B19433" s="40" t="s">
        <v>11874</v>
      </c>
      <c r="C19433" s="62" t="s">
        <v>5740</v>
      </c>
      <c r="D19433" s="107" t="s">
        <v>369</v>
      </c>
      <c r="E19433" s="57">
        <v>3000</v>
      </c>
      <c r="F19433" s="57"/>
      <c r="G19433" s="125">
        <f t="shared" si="309"/>
        <v>-3000</v>
      </c>
      <c r="H19433" s="704" t="s">
        <v>12935</v>
      </c>
    </row>
    <row r="19434" spans="1:8" ht="15" x14ac:dyDescent="0.2">
      <c r="A19434" s="733">
        <v>45425</v>
      </c>
      <c r="B19434" s="40" t="s">
        <v>11717</v>
      </c>
      <c r="C19434" s="75" t="s">
        <v>8230</v>
      </c>
      <c r="D19434" s="107" t="s">
        <v>11303</v>
      </c>
      <c r="E19434" s="57">
        <v>51350</v>
      </c>
      <c r="F19434" s="57"/>
      <c r="G19434" s="125">
        <f t="shared" si="309"/>
        <v>-51350</v>
      </c>
      <c r="H19434" s="704" t="s">
        <v>12935</v>
      </c>
    </row>
    <row r="19435" spans="1:8" ht="15" x14ac:dyDescent="0.2">
      <c r="A19435" s="733">
        <v>45425</v>
      </c>
      <c r="B19435" s="40" t="s">
        <v>12339</v>
      </c>
      <c r="C19435" s="62" t="s">
        <v>10981</v>
      </c>
      <c r="D19435" s="107" t="s">
        <v>13057</v>
      </c>
      <c r="E19435" s="57">
        <v>70000</v>
      </c>
      <c r="F19435" s="57"/>
      <c r="G19435" s="125">
        <f t="shared" si="309"/>
        <v>-70000</v>
      </c>
      <c r="H19435" s="704" t="s">
        <v>12935</v>
      </c>
    </row>
    <row r="19436" spans="1:8" ht="15" x14ac:dyDescent="0.2">
      <c r="A19436" s="733">
        <v>45425</v>
      </c>
      <c r="B19436" s="40" t="s">
        <v>11596</v>
      </c>
      <c r="C19436" s="62" t="s">
        <v>10981</v>
      </c>
      <c r="D19436" s="107" t="s">
        <v>13058</v>
      </c>
      <c r="E19436" s="57">
        <v>25000</v>
      </c>
      <c r="F19436" s="57"/>
      <c r="G19436" s="125">
        <f t="shared" si="309"/>
        <v>-25000</v>
      </c>
      <c r="H19436" s="704" t="s">
        <v>12935</v>
      </c>
    </row>
    <row r="19437" spans="1:8" ht="15" x14ac:dyDescent="0.2">
      <c r="A19437" s="733">
        <v>45426</v>
      </c>
      <c r="B19437" s="40" t="s">
        <v>12504</v>
      </c>
      <c r="C19437" s="62" t="s">
        <v>12895</v>
      </c>
      <c r="D19437" s="107" t="s">
        <v>13059</v>
      </c>
      <c r="E19437" s="57">
        <v>10000</v>
      </c>
      <c r="F19437" s="57"/>
      <c r="G19437" s="125">
        <f t="shared" si="309"/>
        <v>-10000</v>
      </c>
      <c r="H19437" s="704" t="s">
        <v>12935</v>
      </c>
    </row>
    <row r="19438" spans="1:8" ht="15" x14ac:dyDescent="0.2">
      <c r="A19438" s="733">
        <v>45426</v>
      </c>
      <c r="B19438" s="40" t="s">
        <v>11874</v>
      </c>
      <c r="C19438" s="62" t="s">
        <v>10981</v>
      </c>
      <c r="D19438" s="107" t="s">
        <v>13060</v>
      </c>
      <c r="E19438" s="57">
        <v>1260</v>
      </c>
      <c r="F19438" s="57"/>
      <c r="G19438" s="125">
        <f t="shared" si="309"/>
        <v>-1260</v>
      </c>
      <c r="H19438" s="704" t="s">
        <v>12935</v>
      </c>
    </row>
    <row r="19439" spans="1:8" ht="15" x14ac:dyDescent="0.2">
      <c r="A19439" s="733">
        <v>45426</v>
      </c>
      <c r="B19439" s="62" t="s">
        <v>11874</v>
      </c>
      <c r="C19439" s="62" t="s">
        <v>2189</v>
      </c>
      <c r="D19439" s="107" t="s">
        <v>13061</v>
      </c>
      <c r="E19439" s="57">
        <v>14000</v>
      </c>
      <c r="F19439" s="57"/>
      <c r="G19439" s="125">
        <f t="shared" si="309"/>
        <v>-14000</v>
      </c>
      <c r="H19439" s="704" t="s">
        <v>12935</v>
      </c>
    </row>
    <row r="19440" spans="1:8" ht="15" x14ac:dyDescent="0.2">
      <c r="A19440" s="733">
        <v>45426</v>
      </c>
      <c r="B19440" s="40" t="s">
        <v>12339</v>
      </c>
      <c r="C19440" s="62" t="s">
        <v>11094</v>
      </c>
      <c r="D19440" s="107" t="s">
        <v>13062</v>
      </c>
      <c r="E19440" s="57">
        <v>33000</v>
      </c>
      <c r="F19440" s="57"/>
      <c r="G19440" s="125">
        <f t="shared" si="309"/>
        <v>-33000</v>
      </c>
      <c r="H19440" s="704" t="s">
        <v>12935</v>
      </c>
    </row>
    <row r="19441" spans="1:8" ht="15" x14ac:dyDescent="0.2">
      <c r="A19441" s="733">
        <v>45426</v>
      </c>
      <c r="B19441" s="40" t="s">
        <v>11077</v>
      </c>
      <c r="C19441" s="62" t="s">
        <v>10981</v>
      </c>
      <c r="D19441" s="107" t="s">
        <v>13076</v>
      </c>
      <c r="E19441" s="57">
        <v>1960</v>
      </c>
      <c r="F19441" s="57"/>
      <c r="G19441" s="125">
        <f t="shared" si="309"/>
        <v>-1960</v>
      </c>
      <c r="H19441" s="704" t="s">
        <v>12935</v>
      </c>
    </row>
    <row r="19442" spans="1:8" ht="15" x14ac:dyDescent="0.2">
      <c r="A19442" s="733">
        <v>45426</v>
      </c>
      <c r="B19442" s="40" t="s">
        <v>11874</v>
      </c>
      <c r="C19442" s="62" t="s">
        <v>10981</v>
      </c>
      <c r="D19442" s="107" t="s">
        <v>13077</v>
      </c>
      <c r="E19442" s="57">
        <v>4930</v>
      </c>
      <c r="F19442" s="57"/>
      <c r="G19442" s="125">
        <f t="shared" si="309"/>
        <v>-4930</v>
      </c>
      <c r="H19442" s="704" t="s">
        <v>12935</v>
      </c>
    </row>
    <row r="19443" spans="1:8" ht="15" x14ac:dyDescent="0.2">
      <c r="A19443" s="733">
        <v>45426</v>
      </c>
      <c r="B19443" s="40" t="s">
        <v>11717</v>
      </c>
      <c r="C19443" s="62" t="s">
        <v>10981</v>
      </c>
      <c r="D19443" s="107" t="s">
        <v>13063</v>
      </c>
      <c r="E19443" s="57">
        <v>1500</v>
      </c>
      <c r="F19443" s="57"/>
      <c r="G19443" s="125">
        <f t="shared" si="309"/>
        <v>-1500</v>
      </c>
      <c r="H19443" s="704" t="s">
        <v>12935</v>
      </c>
    </row>
    <row r="19444" spans="1:8" ht="15" x14ac:dyDescent="0.2">
      <c r="A19444" s="733">
        <v>45426</v>
      </c>
      <c r="B19444" s="40" t="s">
        <v>11874</v>
      </c>
      <c r="C19444" s="62" t="s">
        <v>391</v>
      </c>
      <c r="D19444" s="107" t="s">
        <v>13064</v>
      </c>
      <c r="E19444" s="57">
        <v>6650</v>
      </c>
      <c r="F19444" s="57"/>
      <c r="G19444" s="125">
        <f t="shared" si="309"/>
        <v>-6650</v>
      </c>
      <c r="H19444" s="704" t="s">
        <v>12935</v>
      </c>
    </row>
    <row r="19445" spans="1:8" ht="24" x14ac:dyDescent="0.2">
      <c r="A19445" s="733">
        <v>45427</v>
      </c>
      <c r="B19445" s="40" t="s">
        <v>11717</v>
      </c>
      <c r="C19445" s="62" t="s">
        <v>10981</v>
      </c>
      <c r="D19445" s="128" t="s">
        <v>13065</v>
      </c>
      <c r="E19445" s="57">
        <v>26300</v>
      </c>
      <c r="F19445" s="57"/>
      <c r="G19445" s="125">
        <f t="shared" si="309"/>
        <v>-26300</v>
      </c>
      <c r="H19445" s="704" t="s">
        <v>12935</v>
      </c>
    </row>
    <row r="19446" spans="1:8" ht="24" x14ac:dyDescent="0.2">
      <c r="A19446" s="733">
        <v>45427</v>
      </c>
      <c r="B19446" s="62" t="s">
        <v>11596</v>
      </c>
      <c r="C19446" s="550" t="s">
        <v>10981</v>
      </c>
      <c r="D19446" s="739" t="s">
        <v>13066</v>
      </c>
      <c r="E19446" s="551">
        <v>15000</v>
      </c>
      <c r="F19446" s="551"/>
      <c r="G19446" s="551">
        <f t="shared" si="309"/>
        <v>-15000</v>
      </c>
      <c r="H19446" s="1077" t="s">
        <v>12935</v>
      </c>
    </row>
    <row r="19447" spans="1:8" ht="24" x14ac:dyDescent="0.2">
      <c r="A19447" s="733">
        <v>45427</v>
      </c>
      <c r="B19447" s="62" t="s">
        <v>11874</v>
      </c>
      <c r="C19447" s="550" t="s">
        <v>10981</v>
      </c>
      <c r="D19447" s="739" t="s">
        <v>13066</v>
      </c>
      <c r="E19447" s="551">
        <v>15000</v>
      </c>
      <c r="F19447" s="551"/>
      <c r="G19447" s="551">
        <f t="shared" si="309"/>
        <v>-15000</v>
      </c>
      <c r="H19447" s="1077" t="s">
        <v>12935</v>
      </c>
    </row>
    <row r="19448" spans="1:8" ht="24" x14ac:dyDescent="0.2">
      <c r="A19448" s="733">
        <v>45427</v>
      </c>
      <c r="B19448" s="62" t="s">
        <v>11717</v>
      </c>
      <c r="C19448" s="550" t="s">
        <v>10981</v>
      </c>
      <c r="D19448" s="739" t="s">
        <v>13066</v>
      </c>
      <c r="E19448" s="551">
        <v>15000</v>
      </c>
      <c r="F19448" s="551"/>
      <c r="G19448" s="551">
        <f t="shared" si="309"/>
        <v>-15000</v>
      </c>
      <c r="H19448" s="1077" t="s">
        <v>12935</v>
      </c>
    </row>
    <row r="19449" spans="1:8" ht="24" x14ac:dyDescent="0.2">
      <c r="A19449" s="733">
        <v>45427</v>
      </c>
      <c r="B19449" s="62" t="s">
        <v>11874</v>
      </c>
      <c r="C19449" s="550" t="s">
        <v>10981</v>
      </c>
      <c r="D19449" s="739" t="s">
        <v>13066</v>
      </c>
      <c r="E19449" s="551">
        <v>15000</v>
      </c>
      <c r="F19449" s="551"/>
      <c r="G19449" s="551">
        <f t="shared" si="309"/>
        <v>-15000</v>
      </c>
      <c r="H19449" s="1077" t="s">
        <v>12935</v>
      </c>
    </row>
    <row r="19450" spans="1:8" ht="15" x14ac:dyDescent="0.2">
      <c r="A19450" s="733">
        <v>45427</v>
      </c>
      <c r="B19450" s="40" t="s">
        <v>11077</v>
      </c>
      <c r="C19450" s="62" t="s">
        <v>13067</v>
      </c>
      <c r="D19450" s="107" t="s">
        <v>13068</v>
      </c>
      <c r="E19450" s="57">
        <v>600000</v>
      </c>
      <c r="F19450" s="57"/>
      <c r="G19450" s="125">
        <f t="shared" si="309"/>
        <v>-600000</v>
      </c>
      <c r="H19450" s="704" t="s">
        <v>12935</v>
      </c>
    </row>
    <row r="19451" spans="1:8" ht="15" x14ac:dyDescent="0.2">
      <c r="A19451" s="733">
        <v>45427</v>
      </c>
      <c r="B19451" s="40" t="s">
        <v>11874</v>
      </c>
      <c r="C19451" s="62" t="s">
        <v>391</v>
      </c>
      <c r="D19451" s="107" t="s">
        <v>6581</v>
      </c>
      <c r="E19451" s="57">
        <v>8550</v>
      </c>
      <c r="F19451" s="57"/>
      <c r="G19451" s="125">
        <f t="shared" si="309"/>
        <v>-8550</v>
      </c>
      <c r="H19451" s="704" t="s">
        <v>12935</v>
      </c>
    </row>
    <row r="19452" spans="1:8" ht="15" x14ac:dyDescent="0.2">
      <c r="A19452" s="733">
        <v>45427</v>
      </c>
      <c r="B19452" s="40" t="s">
        <v>103</v>
      </c>
      <c r="C19452" s="62" t="s">
        <v>103</v>
      </c>
      <c r="D19452" s="107" t="s">
        <v>10208</v>
      </c>
      <c r="E19452" s="57">
        <v>3000</v>
      </c>
      <c r="F19452" s="57"/>
      <c r="G19452" s="125">
        <f t="shared" si="309"/>
        <v>-3000</v>
      </c>
      <c r="H19452" s="704" t="s">
        <v>12935</v>
      </c>
    </row>
    <row r="19453" spans="1:8" ht="15" x14ac:dyDescent="0.2">
      <c r="A19453" s="733">
        <v>45427</v>
      </c>
      <c r="B19453" s="40" t="s">
        <v>11874</v>
      </c>
      <c r="C19453" s="62" t="s">
        <v>10981</v>
      </c>
      <c r="D19453" s="107" t="s">
        <v>13069</v>
      </c>
      <c r="E19453" s="57">
        <v>19700</v>
      </c>
      <c r="F19453" s="57"/>
      <c r="G19453" s="125">
        <f t="shared" si="309"/>
        <v>-19700</v>
      </c>
      <c r="H19453" s="704" t="s">
        <v>12935</v>
      </c>
    </row>
    <row r="19454" spans="1:8" ht="15" x14ac:dyDescent="0.2">
      <c r="A19454" s="733">
        <v>45427</v>
      </c>
      <c r="B19454" s="40" t="s">
        <v>8873</v>
      </c>
      <c r="C19454" s="62" t="s">
        <v>5740</v>
      </c>
      <c r="D19454" s="107" t="s">
        <v>369</v>
      </c>
      <c r="E19454" s="57">
        <v>500</v>
      </c>
      <c r="F19454" s="57"/>
      <c r="G19454" s="125">
        <f t="shared" si="309"/>
        <v>-500</v>
      </c>
      <c r="H19454" s="704" t="s">
        <v>12935</v>
      </c>
    </row>
    <row r="19455" spans="1:8" ht="15" x14ac:dyDescent="0.2">
      <c r="A19455" s="733">
        <v>45427</v>
      </c>
      <c r="B19455" s="40" t="s">
        <v>12399</v>
      </c>
      <c r="C19455" s="62" t="s">
        <v>5740</v>
      </c>
      <c r="D19455" s="107" t="s">
        <v>13070</v>
      </c>
      <c r="E19455" s="57">
        <v>11000</v>
      </c>
      <c r="F19455" s="57"/>
      <c r="G19455" s="125">
        <f t="shared" si="309"/>
        <v>-11000</v>
      </c>
      <c r="H19455" s="704" t="s">
        <v>12935</v>
      </c>
    </row>
    <row r="19456" spans="1:8" ht="15" x14ac:dyDescent="0.2">
      <c r="A19456" s="733">
        <v>45427</v>
      </c>
      <c r="B19456" s="40" t="s">
        <v>12399</v>
      </c>
      <c r="C19456" s="62" t="s">
        <v>5740</v>
      </c>
      <c r="D19456" s="107" t="s">
        <v>9604</v>
      </c>
      <c r="E19456" s="57">
        <v>2000</v>
      </c>
      <c r="F19456" s="57"/>
      <c r="G19456" s="125">
        <f t="shared" si="309"/>
        <v>-2000</v>
      </c>
      <c r="H19456" s="704" t="s">
        <v>12935</v>
      </c>
    </row>
    <row r="19457" spans="1:8" ht="15" x14ac:dyDescent="0.2">
      <c r="A19457" s="733">
        <v>45427</v>
      </c>
      <c r="B19457" s="40" t="s">
        <v>12504</v>
      </c>
      <c r="C19457" s="62" t="s">
        <v>11386</v>
      </c>
      <c r="D19457" s="107" t="s">
        <v>13072</v>
      </c>
      <c r="E19457" s="57">
        <v>200000</v>
      </c>
      <c r="F19457" s="57"/>
      <c r="G19457" s="125">
        <f t="shared" ref="G19457:G19520" si="310">F19457-E19457</f>
        <v>-200000</v>
      </c>
      <c r="H19457" s="704" t="s">
        <v>12935</v>
      </c>
    </row>
    <row r="19458" spans="1:8" ht="15" x14ac:dyDescent="0.2">
      <c r="A19458" s="733">
        <v>45427</v>
      </c>
      <c r="B19458" s="40" t="s">
        <v>12504</v>
      </c>
      <c r="C19458" s="62" t="s">
        <v>10981</v>
      </c>
      <c r="D19458" s="107" t="s">
        <v>13071</v>
      </c>
      <c r="E19458" s="57">
        <v>300000</v>
      </c>
      <c r="F19458" s="57"/>
      <c r="G19458" s="125">
        <f t="shared" si="310"/>
        <v>-300000</v>
      </c>
      <c r="H19458" s="704" t="s">
        <v>12935</v>
      </c>
    </row>
    <row r="19459" spans="1:8" ht="15" x14ac:dyDescent="0.2">
      <c r="A19459" s="733">
        <v>45428</v>
      </c>
      <c r="B19459" s="40" t="s">
        <v>8556</v>
      </c>
      <c r="C19459" s="62" t="s">
        <v>11952</v>
      </c>
      <c r="D19459" s="107" t="s">
        <v>6925</v>
      </c>
      <c r="E19459" s="57">
        <v>10000</v>
      </c>
      <c r="F19459" s="57"/>
      <c r="G19459" s="125">
        <f t="shared" si="310"/>
        <v>-10000</v>
      </c>
      <c r="H19459" s="704" t="s">
        <v>12935</v>
      </c>
    </row>
    <row r="19460" spans="1:8" ht="15" x14ac:dyDescent="0.2">
      <c r="A19460" s="733">
        <v>45428</v>
      </c>
      <c r="B19460" s="40" t="s">
        <v>11874</v>
      </c>
      <c r="C19460" s="62" t="s">
        <v>285</v>
      </c>
      <c r="D19460" s="107" t="s">
        <v>8660</v>
      </c>
      <c r="E19460" s="57">
        <v>1000</v>
      </c>
      <c r="F19460" s="57"/>
      <c r="G19460" s="125">
        <f t="shared" si="310"/>
        <v>-1000</v>
      </c>
      <c r="H19460" s="704" t="s">
        <v>12935</v>
      </c>
    </row>
    <row r="19461" spans="1:8" ht="15" x14ac:dyDescent="0.2">
      <c r="A19461" s="733">
        <v>45428</v>
      </c>
      <c r="B19461" s="40" t="s">
        <v>12606</v>
      </c>
      <c r="C19461" s="62" t="s">
        <v>9471</v>
      </c>
      <c r="D19461" s="107" t="s">
        <v>1156</v>
      </c>
      <c r="E19461" s="57">
        <v>35000</v>
      </c>
      <c r="F19461" s="57"/>
      <c r="G19461" s="125">
        <f t="shared" si="310"/>
        <v>-35000</v>
      </c>
      <c r="H19461" s="704" t="s">
        <v>12935</v>
      </c>
    </row>
    <row r="19462" spans="1:8" ht="15" x14ac:dyDescent="0.2">
      <c r="A19462" s="733">
        <v>45428</v>
      </c>
      <c r="B19462" s="40" t="s">
        <v>11077</v>
      </c>
      <c r="C19462" s="62" t="s">
        <v>12445</v>
      </c>
      <c r="D19462" s="107" t="s">
        <v>1156</v>
      </c>
      <c r="E19462" s="57">
        <v>20000</v>
      </c>
      <c r="F19462" s="57"/>
      <c r="G19462" s="125">
        <f t="shared" si="310"/>
        <v>-20000</v>
      </c>
      <c r="H19462" s="704" t="s">
        <v>12935</v>
      </c>
    </row>
    <row r="19463" spans="1:8" ht="15" x14ac:dyDescent="0.2">
      <c r="A19463" s="733">
        <v>45428</v>
      </c>
      <c r="B19463" s="40" t="s">
        <v>12399</v>
      </c>
      <c r="C19463" s="62" t="s">
        <v>10981</v>
      </c>
      <c r="D19463" s="107" t="s">
        <v>13073</v>
      </c>
      <c r="E19463" s="57">
        <v>25600</v>
      </c>
      <c r="F19463" s="57"/>
      <c r="G19463" s="125">
        <f t="shared" si="310"/>
        <v>-25600</v>
      </c>
      <c r="H19463" s="704" t="s">
        <v>12935</v>
      </c>
    </row>
    <row r="19464" spans="1:8" ht="15" x14ac:dyDescent="0.2">
      <c r="A19464" s="733">
        <v>45428</v>
      </c>
      <c r="B19464" s="40" t="s">
        <v>13000</v>
      </c>
      <c r="C19464" s="62" t="s">
        <v>5740</v>
      </c>
      <c r="D19464" s="107" t="s">
        <v>1156</v>
      </c>
      <c r="E19464" s="57">
        <v>300</v>
      </c>
      <c r="F19464" s="57"/>
      <c r="G19464" s="125">
        <f t="shared" si="310"/>
        <v>-300</v>
      </c>
      <c r="H19464" s="704" t="s">
        <v>12935</v>
      </c>
    </row>
    <row r="19465" spans="1:8" ht="15" x14ac:dyDescent="0.2">
      <c r="A19465" s="733">
        <v>45428</v>
      </c>
      <c r="B19465" s="40" t="s">
        <v>11874</v>
      </c>
      <c r="C19465" s="62" t="s">
        <v>10981</v>
      </c>
      <c r="D19465" s="107" t="s">
        <v>13074</v>
      </c>
      <c r="E19465" s="57">
        <v>10000</v>
      </c>
      <c r="F19465" s="57"/>
      <c r="G19465" s="125">
        <f t="shared" si="310"/>
        <v>-10000</v>
      </c>
      <c r="H19465" s="704" t="s">
        <v>12935</v>
      </c>
    </row>
    <row r="19466" spans="1:8" ht="15" x14ac:dyDescent="0.2">
      <c r="A19466" s="733">
        <v>45428</v>
      </c>
      <c r="B19466" s="40" t="s">
        <v>13000</v>
      </c>
      <c r="C19466" s="62" t="s">
        <v>10981</v>
      </c>
      <c r="D19466" s="107" t="s">
        <v>13089</v>
      </c>
      <c r="E19466" s="57">
        <v>23500</v>
      </c>
      <c r="F19466" s="57"/>
      <c r="G19466" s="125">
        <f t="shared" si="310"/>
        <v>-23500</v>
      </c>
      <c r="H19466" s="704" t="s">
        <v>12935</v>
      </c>
    </row>
    <row r="19467" spans="1:8" ht="15" x14ac:dyDescent="0.2">
      <c r="A19467" s="733">
        <v>45428</v>
      </c>
      <c r="B19467" s="40" t="s">
        <v>12399</v>
      </c>
      <c r="C19467" s="62" t="s">
        <v>5740</v>
      </c>
      <c r="D19467" s="107" t="s">
        <v>9604</v>
      </c>
      <c r="E19467" s="57">
        <v>2000</v>
      </c>
      <c r="F19467" s="57"/>
      <c r="G19467" s="125">
        <f t="shared" si="310"/>
        <v>-2000</v>
      </c>
      <c r="H19467" s="704" t="s">
        <v>12935</v>
      </c>
    </row>
    <row r="19468" spans="1:8" ht="15" x14ac:dyDescent="0.2">
      <c r="A19468" s="733">
        <v>45429</v>
      </c>
      <c r="B19468" s="40" t="s">
        <v>11717</v>
      </c>
      <c r="C19468" s="62" t="s">
        <v>10981</v>
      </c>
      <c r="D19468" s="107" t="s">
        <v>8525</v>
      </c>
      <c r="E19468" s="57">
        <v>25725</v>
      </c>
      <c r="F19468" s="57"/>
      <c r="G19468" s="125">
        <f t="shared" si="310"/>
        <v>-25725</v>
      </c>
      <c r="H19468" s="704" t="s">
        <v>12935</v>
      </c>
    </row>
    <row r="19469" spans="1:8" ht="15" x14ac:dyDescent="0.2">
      <c r="A19469" s="733">
        <v>45429</v>
      </c>
      <c r="B19469" s="40" t="s">
        <v>103</v>
      </c>
      <c r="C19469" s="62" t="s">
        <v>103</v>
      </c>
      <c r="D19469" s="107" t="s">
        <v>10208</v>
      </c>
      <c r="E19469" s="57">
        <v>3000</v>
      </c>
      <c r="F19469" s="57"/>
      <c r="G19469" s="125">
        <f t="shared" si="310"/>
        <v>-3000</v>
      </c>
      <c r="H19469" s="704" t="s">
        <v>12935</v>
      </c>
    </row>
    <row r="19470" spans="1:8" ht="15" x14ac:dyDescent="0.2">
      <c r="A19470" s="733">
        <v>45429</v>
      </c>
      <c r="B19470" s="40" t="s">
        <v>3944</v>
      </c>
      <c r="C19470" s="62"/>
      <c r="D19470" s="107" t="s">
        <v>13078</v>
      </c>
      <c r="E19470" s="57">
        <v>15000</v>
      </c>
      <c r="F19470" s="57"/>
      <c r="G19470" s="125">
        <f t="shared" si="310"/>
        <v>-15000</v>
      </c>
      <c r="H19470" s="704" t="s">
        <v>12935</v>
      </c>
    </row>
    <row r="19471" spans="1:8" ht="15" customHeight="1" x14ac:dyDescent="0.2">
      <c r="A19471" s="733">
        <v>45429</v>
      </c>
      <c r="B19471" s="40" t="s">
        <v>12345</v>
      </c>
      <c r="C19471" s="62" t="s">
        <v>13090</v>
      </c>
      <c r="D19471" s="107" t="s">
        <v>13091</v>
      </c>
      <c r="E19471" s="57">
        <v>5000</v>
      </c>
      <c r="F19471" s="57"/>
      <c r="G19471" s="125">
        <f t="shared" si="310"/>
        <v>-5000</v>
      </c>
      <c r="H19471" s="704" t="s">
        <v>12935</v>
      </c>
    </row>
    <row r="19472" spans="1:8" ht="15" customHeight="1" x14ac:dyDescent="0.2">
      <c r="A19472" s="733">
        <v>45429</v>
      </c>
      <c r="B19472" s="40" t="s">
        <v>12399</v>
      </c>
      <c r="C19472" s="62" t="s">
        <v>5740</v>
      </c>
      <c r="D19472" s="107" t="s">
        <v>9604</v>
      </c>
      <c r="E19472" s="57">
        <v>3000</v>
      </c>
      <c r="F19472" s="57"/>
      <c r="G19472" s="125">
        <f t="shared" si="310"/>
        <v>-3000</v>
      </c>
      <c r="H19472" s="704" t="s">
        <v>12935</v>
      </c>
    </row>
    <row r="19473" spans="1:8" ht="15" customHeight="1" x14ac:dyDescent="0.2">
      <c r="A19473" s="733">
        <v>45429</v>
      </c>
      <c r="B19473" s="40" t="s">
        <v>8556</v>
      </c>
      <c r="C19473" s="62" t="s">
        <v>12567</v>
      </c>
      <c r="D19473" s="107" t="s">
        <v>13079</v>
      </c>
      <c r="E19473" s="57">
        <v>15000</v>
      </c>
      <c r="F19473" s="57"/>
      <c r="G19473" s="125">
        <f t="shared" si="310"/>
        <v>-15000</v>
      </c>
      <c r="H19473" s="704" t="s">
        <v>12935</v>
      </c>
    </row>
    <row r="19474" spans="1:8" ht="15" customHeight="1" x14ac:dyDescent="0.2">
      <c r="A19474" s="733">
        <v>45429</v>
      </c>
      <c r="B19474" s="40" t="s">
        <v>12399</v>
      </c>
      <c r="C19474" s="62" t="s">
        <v>11279</v>
      </c>
      <c r="D19474" s="107" t="s">
        <v>13079</v>
      </c>
      <c r="E19474" s="57">
        <v>120000</v>
      </c>
      <c r="F19474" s="57"/>
      <c r="G19474" s="125">
        <f t="shared" si="310"/>
        <v>-120000</v>
      </c>
      <c r="H19474" s="704" t="s">
        <v>12935</v>
      </c>
    </row>
    <row r="19475" spans="1:8" ht="15" customHeight="1" x14ac:dyDescent="0.2">
      <c r="A19475" s="733">
        <v>45429</v>
      </c>
      <c r="B19475" s="40" t="s">
        <v>3945</v>
      </c>
      <c r="C19475" s="62" t="s">
        <v>12832</v>
      </c>
      <c r="D19475" s="107" t="s">
        <v>10718</v>
      </c>
      <c r="E19475" s="57">
        <v>100000</v>
      </c>
      <c r="F19475" s="57"/>
      <c r="G19475" s="125">
        <f t="shared" si="310"/>
        <v>-100000</v>
      </c>
      <c r="H19475" s="704" t="s">
        <v>12935</v>
      </c>
    </row>
    <row r="19476" spans="1:8" ht="15" customHeight="1" x14ac:dyDescent="0.2">
      <c r="A19476" s="733">
        <v>45429</v>
      </c>
      <c r="B19476" s="62" t="s">
        <v>12596</v>
      </c>
      <c r="C19476" s="62" t="s">
        <v>13080</v>
      </c>
      <c r="D19476" s="107" t="s">
        <v>10718</v>
      </c>
      <c r="E19476" s="57">
        <v>350000</v>
      </c>
      <c r="F19476" s="57"/>
      <c r="G19476" s="125">
        <f t="shared" si="310"/>
        <v>-350000</v>
      </c>
      <c r="H19476" s="704" t="s">
        <v>12935</v>
      </c>
    </row>
    <row r="19477" spans="1:8" ht="15" customHeight="1" x14ac:dyDescent="0.2">
      <c r="A19477" s="733">
        <v>45430</v>
      </c>
      <c r="B19477" s="40" t="s">
        <v>12399</v>
      </c>
      <c r="C19477" s="62" t="s">
        <v>10981</v>
      </c>
      <c r="D19477" s="107" t="s">
        <v>13081</v>
      </c>
      <c r="E19477" s="57">
        <v>35400</v>
      </c>
      <c r="F19477" s="57"/>
      <c r="G19477" s="125">
        <f t="shared" si="310"/>
        <v>-35400</v>
      </c>
      <c r="H19477" s="704" t="s">
        <v>12935</v>
      </c>
    </row>
    <row r="19478" spans="1:8" ht="15" customHeight="1" x14ac:dyDescent="0.2">
      <c r="A19478" s="733">
        <v>45430</v>
      </c>
      <c r="B19478" s="62" t="s">
        <v>13292</v>
      </c>
      <c r="C19478" s="62" t="s">
        <v>6422</v>
      </c>
      <c r="D19478" s="107" t="s">
        <v>13082</v>
      </c>
      <c r="E19478" s="57">
        <v>100000</v>
      </c>
      <c r="F19478" s="57"/>
      <c r="G19478" s="125">
        <f t="shared" si="310"/>
        <v>-100000</v>
      </c>
      <c r="H19478" s="704" t="s">
        <v>12935</v>
      </c>
    </row>
    <row r="19479" spans="1:8" ht="15" customHeight="1" x14ac:dyDescent="0.2">
      <c r="A19479" s="733">
        <v>45430</v>
      </c>
      <c r="B19479" s="62" t="s">
        <v>13292</v>
      </c>
      <c r="C19479" s="62" t="s">
        <v>391</v>
      </c>
      <c r="D19479" s="107" t="s">
        <v>13083</v>
      </c>
      <c r="E19479" s="57">
        <v>1000</v>
      </c>
      <c r="F19479" s="57"/>
      <c r="G19479" s="125">
        <f t="shared" si="310"/>
        <v>-1000</v>
      </c>
      <c r="H19479" s="704" t="s">
        <v>12935</v>
      </c>
    </row>
    <row r="19480" spans="1:8" ht="15" customHeight="1" x14ac:dyDescent="0.2">
      <c r="A19480" s="733">
        <v>45430</v>
      </c>
      <c r="B19480" s="40" t="s">
        <v>11717</v>
      </c>
      <c r="C19480" s="62" t="s">
        <v>391</v>
      </c>
      <c r="D19480" s="107" t="s">
        <v>6385</v>
      </c>
      <c r="E19480" s="57">
        <v>7200</v>
      </c>
      <c r="F19480" s="57"/>
      <c r="G19480" s="125">
        <f t="shared" si="310"/>
        <v>-7200</v>
      </c>
      <c r="H19480" s="704" t="s">
        <v>12935</v>
      </c>
    </row>
    <row r="19481" spans="1:8" ht="15" customHeight="1" x14ac:dyDescent="0.2">
      <c r="A19481" s="733">
        <v>45430</v>
      </c>
      <c r="B19481" s="40" t="s">
        <v>103</v>
      </c>
      <c r="C19481" s="62" t="s">
        <v>103</v>
      </c>
      <c r="D19481" s="107" t="s">
        <v>10208</v>
      </c>
      <c r="E19481" s="57">
        <v>3000</v>
      </c>
      <c r="F19481" s="57"/>
      <c r="G19481" s="125">
        <f t="shared" si="310"/>
        <v>-3000</v>
      </c>
      <c r="H19481" s="704" t="s">
        <v>12935</v>
      </c>
    </row>
    <row r="19482" spans="1:8" ht="15" customHeight="1" x14ac:dyDescent="0.2">
      <c r="A19482" s="733">
        <v>45430</v>
      </c>
      <c r="B19482" s="40" t="s">
        <v>11717</v>
      </c>
      <c r="C19482" s="62" t="s">
        <v>5740</v>
      </c>
      <c r="D19482" s="107" t="s">
        <v>13092</v>
      </c>
      <c r="E19482" s="57">
        <v>3700</v>
      </c>
      <c r="F19482" s="57"/>
      <c r="G19482" s="125">
        <f t="shared" si="310"/>
        <v>-3700</v>
      </c>
      <c r="H19482" s="704" t="s">
        <v>12935</v>
      </c>
    </row>
    <row r="19483" spans="1:8" ht="15" customHeight="1" x14ac:dyDescent="0.2">
      <c r="A19483" s="733">
        <v>45432</v>
      </c>
      <c r="B19483" s="40" t="s">
        <v>12606</v>
      </c>
      <c r="C19483" s="62" t="s">
        <v>13093</v>
      </c>
      <c r="D19483" s="107" t="s">
        <v>1156</v>
      </c>
      <c r="E19483" s="57">
        <v>2000</v>
      </c>
      <c r="F19483" s="57"/>
      <c r="G19483" s="125">
        <f t="shared" si="310"/>
        <v>-2000</v>
      </c>
      <c r="H19483" s="704" t="s">
        <v>12935</v>
      </c>
    </row>
    <row r="19484" spans="1:8" ht="15" customHeight="1" x14ac:dyDescent="0.2">
      <c r="A19484" s="733">
        <v>45432</v>
      </c>
      <c r="B19484" s="62" t="s">
        <v>13292</v>
      </c>
      <c r="C19484" s="62" t="s">
        <v>5740</v>
      </c>
      <c r="D19484" s="107" t="s">
        <v>13094</v>
      </c>
      <c r="E19484" s="57">
        <v>2000</v>
      </c>
      <c r="F19484" s="57"/>
      <c r="G19484" s="125">
        <f t="shared" si="310"/>
        <v>-2000</v>
      </c>
      <c r="H19484" s="704" t="s">
        <v>12935</v>
      </c>
    </row>
    <row r="19485" spans="1:8" ht="15" customHeight="1" x14ac:dyDescent="0.2">
      <c r="A19485" s="733">
        <v>45432</v>
      </c>
      <c r="B19485" s="40" t="s">
        <v>103</v>
      </c>
      <c r="C19485" s="62" t="s">
        <v>103</v>
      </c>
      <c r="D19485" s="107" t="s">
        <v>10208</v>
      </c>
      <c r="E19485" s="57">
        <v>5000</v>
      </c>
      <c r="F19485" s="57"/>
      <c r="G19485" s="125">
        <f t="shared" si="310"/>
        <v>-5000</v>
      </c>
      <c r="H19485" s="704" t="s">
        <v>12935</v>
      </c>
    </row>
    <row r="19486" spans="1:8" ht="15" customHeight="1" x14ac:dyDescent="0.2">
      <c r="A19486" s="733">
        <v>45432</v>
      </c>
      <c r="B19486" s="40" t="s">
        <v>11077</v>
      </c>
      <c r="C19486" s="62" t="s">
        <v>10981</v>
      </c>
      <c r="D19486" s="107" t="s">
        <v>13095</v>
      </c>
      <c r="E19486" s="57">
        <v>6000</v>
      </c>
      <c r="F19486" s="57"/>
      <c r="G19486" s="125">
        <f t="shared" si="310"/>
        <v>-6000</v>
      </c>
      <c r="H19486" s="704" t="s">
        <v>12935</v>
      </c>
    </row>
    <row r="19487" spans="1:8" ht="15" customHeight="1" x14ac:dyDescent="0.2">
      <c r="A19487" s="733">
        <v>45432</v>
      </c>
      <c r="B19487" s="40" t="s">
        <v>25</v>
      </c>
      <c r="C19487" s="62" t="s">
        <v>8148</v>
      </c>
      <c r="D19487" s="107" t="s">
        <v>6342</v>
      </c>
      <c r="E19487" s="57">
        <v>2915</v>
      </c>
      <c r="F19487" s="57"/>
      <c r="G19487" s="125">
        <f t="shared" si="310"/>
        <v>-2915</v>
      </c>
      <c r="H19487" s="704" t="s">
        <v>12935</v>
      </c>
    </row>
    <row r="19488" spans="1:8" ht="15" customHeight="1" x14ac:dyDescent="0.2">
      <c r="A19488" s="733">
        <v>45432</v>
      </c>
      <c r="B19488" s="40" t="s">
        <v>103</v>
      </c>
      <c r="C19488" s="62" t="s">
        <v>8148</v>
      </c>
      <c r="D19488" s="107" t="s">
        <v>6342</v>
      </c>
      <c r="E19488" s="57">
        <v>8550</v>
      </c>
      <c r="F19488" s="57"/>
      <c r="G19488" s="125">
        <f t="shared" si="310"/>
        <v>-8550</v>
      </c>
      <c r="H19488" s="704" t="s">
        <v>12935</v>
      </c>
    </row>
    <row r="19489" spans="1:8" ht="15" customHeight="1" x14ac:dyDescent="0.2">
      <c r="A19489" s="733">
        <v>45432</v>
      </c>
      <c r="B19489" s="40" t="s">
        <v>11874</v>
      </c>
      <c r="C19489" s="62" t="s">
        <v>13096</v>
      </c>
      <c r="D19489" s="107" t="s">
        <v>12277</v>
      </c>
      <c r="E19489" s="57">
        <v>174000</v>
      </c>
      <c r="F19489" s="57"/>
      <c r="G19489" s="125">
        <f t="shared" si="310"/>
        <v>-174000</v>
      </c>
      <c r="H19489" s="704" t="s">
        <v>12935</v>
      </c>
    </row>
    <row r="19490" spans="1:8" ht="15" customHeight="1" x14ac:dyDescent="0.2">
      <c r="A19490" s="733">
        <v>45432</v>
      </c>
      <c r="B19490" s="40" t="s">
        <v>11077</v>
      </c>
      <c r="C19490" s="62" t="s">
        <v>10981</v>
      </c>
      <c r="D19490" s="107" t="s">
        <v>13097</v>
      </c>
      <c r="E19490" s="57">
        <v>30960</v>
      </c>
      <c r="F19490" s="57"/>
      <c r="G19490" s="125">
        <f t="shared" si="310"/>
        <v>-30960</v>
      </c>
      <c r="H19490" s="704" t="s">
        <v>12935</v>
      </c>
    </row>
    <row r="19491" spans="1:8" ht="15" customHeight="1" x14ac:dyDescent="0.2">
      <c r="A19491" s="733">
        <v>45432</v>
      </c>
      <c r="B19491" s="40" t="s">
        <v>11077</v>
      </c>
      <c r="C19491" s="669" t="s">
        <v>255</v>
      </c>
      <c r="D19491" s="911" t="s">
        <v>13098</v>
      </c>
      <c r="E19491" s="584">
        <v>135900</v>
      </c>
      <c r="F19491" s="57"/>
      <c r="G19491" s="125">
        <f t="shared" si="310"/>
        <v>-135900</v>
      </c>
      <c r="H19491" s="704" t="s">
        <v>12935</v>
      </c>
    </row>
    <row r="19492" spans="1:8" ht="15" customHeight="1" x14ac:dyDescent="0.2">
      <c r="A19492" s="733">
        <v>45432</v>
      </c>
      <c r="B19492" s="40" t="s">
        <v>11874</v>
      </c>
      <c r="C19492" s="669" t="s">
        <v>255</v>
      </c>
      <c r="D19492" s="911" t="s">
        <v>13098</v>
      </c>
      <c r="E19492" s="584">
        <v>48390</v>
      </c>
      <c r="F19492" s="57"/>
      <c r="G19492" s="125">
        <f t="shared" si="310"/>
        <v>-48390</v>
      </c>
      <c r="H19492" s="704" t="s">
        <v>12935</v>
      </c>
    </row>
    <row r="19493" spans="1:8" ht="15" customHeight="1" x14ac:dyDescent="0.2">
      <c r="A19493" s="733">
        <v>45432</v>
      </c>
      <c r="B19493" s="40" t="s">
        <v>12339</v>
      </c>
      <c r="C19493" s="669" t="s">
        <v>255</v>
      </c>
      <c r="D19493" s="911" t="s">
        <v>13098</v>
      </c>
      <c r="E19493" s="584">
        <v>90710</v>
      </c>
      <c r="F19493" s="57"/>
      <c r="G19493" s="125">
        <f t="shared" si="310"/>
        <v>-90710</v>
      </c>
      <c r="H19493" s="704" t="s">
        <v>12935</v>
      </c>
    </row>
    <row r="19494" spans="1:8" ht="15" customHeight="1" x14ac:dyDescent="0.2">
      <c r="A19494" s="733">
        <v>45432</v>
      </c>
      <c r="B19494" s="40" t="s">
        <v>13000</v>
      </c>
      <c r="C19494" s="62" t="s">
        <v>11442</v>
      </c>
      <c r="D19494" s="107" t="s">
        <v>12309</v>
      </c>
      <c r="E19494" s="57">
        <v>96000</v>
      </c>
      <c r="F19494" s="57"/>
      <c r="G19494" s="125">
        <f t="shared" si="310"/>
        <v>-96000</v>
      </c>
      <c r="H19494" s="704" t="s">
        <v>12935</v>
      </c>
    </row>
    <row r="19495" spans="1:8" ht="15" customHeight="1" x14ac:dyDescent="0.2">
      <c r="A19495" s="733">
        <v>45432</v>
      </c>
      <c r="B19495" s="40" t="s">
        <v>11077</v>
      </c>
      <c r="C19495" s="62" t="s">
        <v>10981</v>
      </c>
      <c r="D19495" s="107" t="s">
        <v>13099</v>
      </c>
      <c r="E19495" s="57">
        <v>23500</v>
      </c>
      <c r="F19495" s="57"/>
      <c r="G19495" s="125">
        <f t="shared" si="310"/>
        <v>-23500</v>
      </c>
      <c r="H19495" s="704" t="s">
        <v>12935</v>
      </c>
    </row>
    <row r="19496" spans="1:8" ht="15" customHeight="1" x14ac:dyDescent="0.2">
      <c r="A19496" s="733">
        <v>45432</v>
      </c>
      <c r="B19496" s="40" t="s">
        <v>12504</v>
      </c>
      <c r="C19496" s="62" t="s">
        <v>10981</v>
      </c>
      <c r="D19496" s="107" t="s">
        <v>4451</v>
      </c>
      <c r="E19496" s="57">
        <v>6000</v>
      </c>
      <c r="F19496" s="57"/>
      <c r="G19496" s="125">
        <f t="shared" si="310"/>
        <v>-6000</v>
      </c>
      <c r="H19496" s="704" t="s">
        <v>12935</v>
      </c>
    </row>
    <row r="19497" spans="1:8" ht="15" customHeight="1" x14ac:dyDescent="0.2">
      <c r="A19497" s="733">
        <v>45432</v>
      </c>
      <c r="B19497" s="40" t="s">
        <v>11123</v>
      </c>
      <c r="C19497" s="62" t="s">
        <v>10981</v>
      </c>
      <c r="D19497" s="107" t="s">
        <v>4451</v>
      </c>
      <c r="E19497" s="57">
        <v>7500</v>
      </c>
      <c r="F19497" s="57"/>
      <c r="G19497" s="125">
        <f t="shared" si="310"/>
        <v>-7500</v>
      </c>
      <c r="H19497" s="704" t="s">
        <v>12935</v>
      </c>
    </row>
    <row r="19498" spans="1:8" ht="15" x14ac:dyDescent="0.2">
      <c r="A19498" s="733">
        <v>45432</v>
      </c>
      <c r="B19498" s="40" t="s">
        <v>8873</v>
      </c>
      <c r="C19498" s="62" t="s">
        <v>10981</v>
      </c>
      <c r="D19498" s="107" t="s">
        <v>4451</v>
      </c>
      <c r="E19498" s="57">
        <v>2000</v>
      </c>
      <c r="F19498" s="57"/>
      <c r="G19498" s="125">
        <f t="shared" si="310"/>
        <v>-2000</v>
      </c>
      <c r="H19498" s="704" t="s">
        <v>12935</v>
      </c>
    </row>
    <row r="19499" spans="1:8" ht="15" x14ac:dyDescent="0.2">
      <c r="A19499" s="733">
        <v>45432</v>
      </c>
      <c r="B19499" s="40" t="s">
        <v>37</v>
      </c>
      <c r="C19499" s="62" t="s">
        <v>10981</v>
      </c>
      <c r="D19499" s="107" t="s">
        <v>4451</v>
      </c>
      <c r="E19499" s="57">
        <v>2500</v>
      </c>
      <c r="F19499" s="57"/>
      <c r="G19499" s="125">
        <f t="shared" si="310"/>
        <v>-2500</v>
      </c>
      <c r="H19499" s="704" t="s">
        <v>12935</v>
      </c>
    </row>
    <row r="19500" spans="1:8" ht="15" x14ac:dyDescent="0.2">
      <c r="A19500" s="733">
        <v>45432</v>
      </c>
      <c r="B19500" s="40" t="s">
        <v>103</v>
      </c>
      <c r="C19500" s="62" t="s">
        <v>9033</v>
      </c>
      <c r="D19500" s="107" t="s">
        <v>13116</v>
      </c>
      <c r="E19500" s="57">
        <v>15000</v>
      </c>
      <c r="F19500" s="57"/>
      <c r="G19500" s="125">
        <f t="shared" si="310"/>
        <v>-15000</v>
      </c>
      <c r="H19500" s="704" t="s">
        <v>12935</v>
      </c>
    </row>
    <row r="19501" spans="1:8" ht="15" x14ac:dyDescent="0.2">
      <c r="A19501" s="733">
        <v>45433</v>
      </c>
      <c r="B19501" s="62" t="s">
        <v>13292</v>
      </c>
      <c r="C19501" s="62" t="s">
        <v>5740</v>
      </c>
      <c r="D19501" s="107" t="s">
        <v>13104</v>
      </c>
      <c r="E19501" s="57">
        <v>3500</v>
      </c>
      <c r="F19501" s="57"/>
      <c r="G19501" s="125">
        <f t="shared" si="310"/>
        <v>-3500</v>
      </c>
      <c r="H19501" s="704" t="s">
        <v>12935</v>
      </c>
    </row>
    <row r="19502" spans="1:8" ht="15" x14ac:dyDescent="0.2">
      <c r="A19502" s="733">
        <v>45433</v>
      </c>
      <c r="B19502" s="40" t="s">
        <v>3945</v>
      </c>
      <c r="C19502" s="62" t="s">
        <v>5740</v>
      </c>
      <c r="D19502" s="107" t="s">
        <v>369</v>
      </c>
      <c r="E19502" s="57">
        <v>1000</v>
      </c>
      <c r="F19502" s="57"/>
      <c r="G19502" s="125">
        <f t="shared" si="310"/>
        <v>-1000</v>
      </c>
      <c r="H19502" s="704" t="s">
        <v>12935</v>
      </c>
    </row>
    <row r="19503" spans="1:8" ht="15" x14ac:dyDescent="0.2">
      <c r="A19503" s="733">
        <v>45433</v>
      </c>
      <c r="B19503" s="40" t="s">
        <v>12683</v>
      </c>
      <c r="C19503" s="62" t="s">
        <v>5740</v>
      </c>
      <c r="D19503" s="107" t="s">
        <v>369</v>
      </c>
      <c r="E19503" s="57">
        <v>1000</v>
      </c>
      <c r="F19503" s="57"/>
      <c r="G19503" s="125">
        <f t="shared" si="310"/>
        <v>-1000</v>
      </c>
      <c r="H19503" s="704" t="s">
        <v>12935</v>
      </c>
    </row>
    <row r="19504" spans="1:8" ht="15" x14ac:dyDescent="0.2">
      <c r="A19504" s="733">
        <v>45433</v>
      </c>
      <c r="B19504" s="40" t="s">
        <v>11077</v>
      </c>
      <c r="C19504" s="62" t="s">
        <v>793</v>
      </c>
      <c r="D19504" s="107" t="s">
        <v>13105</v>
      </c>
      <c r="E19504" s="57">
        <v>6000</v>
      </c>
      <c r="F19504" s="57"/>
      <c r="G19504" s="125">
        <f t="shared" si="310"/>
        <v>-6000</v>
      </c>
      <c r="H19504" s="704" t="s">
        <v>12935</v>
      </c>
    </row>
    <row r="19505" spans="1:8" ht="15" x14ac:dyDescent="0.2">
      <c r="A19505" s="733">
        <v>45433</v>
      </c>
      <c r="B19505" s="40" t="s">
        <v>10898</v>
      </c>
      <c r="C19505" s="62" t="s">
        <v>12282</v>
      </c>
      <c r="D19505" s="107" t="s">
        <v>1156</v>
      </c>
      <c r="E19505" s="57">
        <v>10000</v>
      </c>
      <c r="F19505" s="57"/>
      <c r="G19505" s="125">
        <f t="shared" si="310"/>
        <v>-10000</v>
      </c>
      <c r="H19505" s="704" t="s">
        <v>12935</v>
      </c>
    </row>
    <row r="19506" spans="1:8" ht="15" x14ac:dyDescent="0.2">
      <c r="A19506" s="733">
        <v>45433</v>
      </c>
      <c r="B19506" s="40" t="s">
        <v>12339</v>
      </c>
      <c r="C19506" s="62" t="s">
        <v>11539</v>
      </c>
      <c r="D19506" s="107" t="s">
        <v>13106</v>
      </c>
      <c r="E19506" s="57">
        <v>151275</v>
      </c>
      <c r="F19506" s="57"/>
      <c r="G19506" s="125">
        <f t="shared" si="310"/>
        <v>-151275</v>
      </c>
      <c r="H19506" s="704" t="s">
        <v>12935</v>
      </c>
    </row>
    <row r="19507" spans="1:8" ht="15" x14ac:dyDescent="0.2">
      <c r="A19507" s="733">
        <v>45434</v>
      </c>
      <c r="B19507" s="40" t="s">
        <v>11081</v>
      </c>
      <c r="C19507" s="62" t="s">
        <v>5740</v>
      </c>
      <c r="D19507" s="107" t="s">
        <v>369</v>
      </c>
      <c r="E19507" s="57">
        <v>300</v>
      </c>
      <c r="F19507" s="57"/>
      <c r="G19507" s="125">
        <f t="shared" si="310"/>
        <v>-300</v>
      </c>
      <c r="H19507" s="704" t="s">
        <v>12935</v>
      </c>
    </row>
    <row r="19508" spans="1:8" ht="15" x14ac:dyDescent="0.2">
      <c r="A19508" s="733">
        <v>45434</v>
      </c>
      <c r="B19508" s="40" t="s">
        <v>103</v>
      </c>
      <c r="C19508" s="62" t="s">
        <v>103</v>
      </c>
      <c r="D19508" s="107" t="s">
        <v>10208</v>
      </c>
      <c r="E19508" s="57">
        <v>4000</v>
      </c>
      <c r="F19508" s="57"/>
      <c r="G19508" s="125">
        <f t="shared" si="310"/>
        <v>-4000</v>
      </c>
      <c r="H19508" s="704" t="s">
        <v>12935</v>
      </c>
    </row>
    <row r="19509" spans="1:8" ht="15" x14ac:dyDescent="0.2">
      <c r="A19509" s="733">
        <v>45434</v>
      </c>
      <c r="B19509" s="40" t="s">
        <v>12339</v>
      </c>
      <c r="C19509" s="62" t="s">
        <v>5740</v>
      </c>
      <c r="D19509" s="107" t="s">
        <v>369</v>
      </c>
      <c r="E19509" s="57">
        <v>1000</v>
      </c>
      <c r="F19509" s="57"/>
      <c r="G19509" s="125">
        <f t="shared" si="310"/>
        <v>-1000</v>
      </c>
      <c r="H19509" s="704" t="s">
        <v>12935</v>
      </c>
    </row>
    <row r="19510" spans="1:8" ht="15" x14ac:dyDescent="0.2">
      <c r="A19510" s="733">
        <v>45434</v>
      </c>
      <c r="B19510" s="40" t="s">
        <v>12683</v>
      </c>
      <c r="C19510" s="62" t="s">
        <v>13107</v>
      </c>
      <c r="D19510" s="107" t="s">
        <v>13108</v>
      </c>
      <c r="E19510" s="57">
        <v>50000</v>
      </c>
      <c r="F19510" s="57"/>
      <c r="G19510" s="125">
        <f t="shared" si="310"/>
        <v>-50000</v>
      </c>
      <c r="H19510" s="704" t="s">
        <v>12935</v>
      </c>
    </row>
    <row r="19511" spans="1:8" ht="15" x14ac:dyDescent="0.2">
      <c r="A19511" s="733">
        <v>45434</v>
      </c>
      <c r="B19511" s="40" t="s">
        <v>11717</v>
      </c>
      <c r="C19511" s="62" t="s">
        <v>391</v>
      </c>
      <c r="D19511" s="107" t="s">
        <v>13109</v>
      </c>
      <c r="E19511" s="57">
        <v>4000</v>
      </c>
      <c r="F19511" s="57"/>
      <c r="G19511" s="125">
        <f t="shared" si="310"/>
        <v>-4000</v>
      </c>
      <c r="H19511" s="704" t="s">
        <v>12935</v>
      </c>
    </row>
    <row r="19512" spans="1:8" ht="15" x14ac:dyDescent="0.2">
      <c r="A19512" s="733">
        <v>45434</v>
      </c>
      <c r="B19512" s="40" t="s">
        <v>12683</v>
      </c>
      <c r="C19512" s="62" t="s">
        <v>8369</v>
      </c>
      <c r="D19512" s="107" t="s">
        <v>9417</v>
      </c>
      <c r="E19512" s="57">
        <v>3150</v>
      </c>
      <c r="F19512" s="57"/>
      <c r="G19512" s="125">
        <f t="shared" si="310"/>
        <v>-3150</v>
      </c>
      <c r="H19512" s="704" t="s">
        <v>12935</v>
      </c>
    </row>
    <row r="19513" spans="1:8" ht="15" customHeight="1" x14ac:dyDescent="0.2">
      <c r="A19513" s="733">
        <v>45434</v>
      </c>
      <c r="B19513" s="40" t="s">
        <v>13110</v>
      </c>
      <c r="C19513" s="62" t="s">
        <v>8369</v>
      </c>
      <c r="D19513" s="107" t="s">
        <v>9417</v>
      </c>
      <c r="E19513" s="57">
        <v>3150</v>
      </c>
      <c r="F19513" s="57"/>
      <c r="G19513" s="125">
        <f t="shared" si="310"/>
        <v>-3150</v>
      </c>
      <c r="H19513" s="704" t="s">
        <v>12935</v>
      </c>
    </row>
    <row r="19514" spans="1:8" ht="15" x14ac:dyDescent="0.2">
      <c r="A19514" s="733">
        <v>45434</v>
      </c>
      <c r="B19514" s="40" t="s">
        <v>12606</v>
      </c>
      <c r="C19514" s="62" t="s">
        <v>9471</v>
      </c>
      <c r="D19514" s="107" t="s">
        <v>13111</v>
      </c>
      <c r="E19514" s="57">
        <v>6000</v>
      </c>
      <c r="F19514" s="57"/>
      <c r="G19514" s="125">
        <f t="shared" si="310"/>
        <v>-6000</v>
      </c>
      <c r="H19514" s="704" t="s">
        <v>12935</v>
      </c>
    </row>
    <row r="19515" spans="1:8" ht="15" x14ac:dyDescent="0.2">
      <c r="A19515" s="733">
        <v>45434</v>
      </c>
      <c r="B19515" s="40" t="s">
        <v>11874</v>
      </c>
      <c r="C19515" s="62" t="s">
        <v>9868</v>
      </c>
      <c r="D19515" s="107" t="s">
        <v>13112</v>
      </c>
      <c r="E19515" s="57">
        <v>7850</v>
      </c>
      <c r="F19515" s="57"/>
      <c r="G19515" s="125">
        <f t="shared" si="310"/>
        <v>-7850</v>
      </c>
      <c r="H19515" s="704" t="s">
        <v>12935</v>
      </c>
    </row>
    <row r="19516" spans="1:8" ht="15" x14ac:dyDescent="0.2">
      <c r="A19516" s="733">
        <v>45434</v>
      </c>
      <c r="B19516" s="40" t="s">
        <v>11874</v>
      </c>
      <c r="C19516" s="62" t="s">
        <v>5740</v>
      </c>
      <c r="D19516" s="107" t="s">
        <v>10334</v>
      </c>
      <c r="E19516" s="57">
        <v>300</v>
      </c>
      <c r="F19516" s="57"/>
      <c r="G19516" s="125">
        <f t="shared" si="310"/>
        <v>-300</v>
      </c>
      <c r="H19516" s="704" t="s">
        <v>12935</v>
      </c>
    </row>
    <row r="19517" spans="1:8" s="681" customFormat="1" ht="24" customHeight="1" x14ac:dyDescent="0.25">
      <c r="A19517" s="733">
        <v>45434</v>
      </c>
      <c r="B19517" s="62" t="s">
        <v>11717</v>
      </c>
      <c r="C19517" s="62" t="s">
        <v>10981</v>
      </c>
      <c r="D19517" s="182" t="s">
        <v>13065</v>
      </c>
      <c r="E19517" s="125">
        <v>39450</v>
      </c>
      <c r="F19517" s="125"/>
      <c r="G19517" s="125">
        <f t="shared" si="310"/>
        <v>-39450</v>
      </c>
      <c r="H19517" s="704" t="s">
        <v>12935</v>
      </c>
    </row>
    <row r="19518" spans="1:8" s="681" customFormat="1" ht="15" customHeight="1" x14ac:dyDescent="0.25">
      <c r="A19518" s="733">
        <v>45434</v>
      </c>
      <c r="B19518" s="62" t="s">
        <v>12596</v>
      </c>
      <c r="C19518" s="62" t="s">
        <v>10981</v>
      </c>
      <c r="D19518" s="789" t="s">
        <v>13114</v>
      </c>
      <c r="E19518" s="125">
        <v>50000</v>
      </c>
      <c r="F19518" s="125"/>
      <c r="G19518" s="125">
        <f t="shared" si="310"/>
        <v>-50000</v>
      </c>
      <c r="H19518" s="704" t="s">
        <v>12935</v>
      </c>
    </row>
    <row r="19519" spans="1:8" s="681" customFormat="1" ht="15" customHeight="1" x14ac:dyDescent="0.25">
      <c r="A19519" s="733">
        <v>45434</v>
      </c>
      <c r="B19519" s="62" t="s">
        <v>13110</v>
      </c>
      <c r="C19519" s="62" t="s">
        <v>8089</v>
      </c>
      <c r="D19519" s="789" t="s">
        <v>13113</v>
      </c>
      <c r="E19519" s="125">
        <v>1000000</v>
      </c>
      <c r="F19519" s="125"/>
      <c r="G19519" s="125">
        <f t="shared" si="310"/>
        <v>-1000000</v>
      </c>
      <c r="H19519" s="704" t="s">
        <v>12935</v>
      </c>
    </row>
    <row r="19520" spans="1:8" s="681" customFormat="1" ht="15" customHeight="1" x14ac:dyDescent="0.25">
      <c r="A19520" s="733">
        <v>45434</v>
      </c>
      <c r="B19520" s="62" t="s">
        <v>11077</v>
      </c>
      <c r="C19520" s="62" t="s">
        <v>10981</v>
      </c>
      <c r="D19520" s="789" t="s">
        <v>13115</v>
      </c>
      <c r="E19520" s="125">
        <v>15200</v>
      </c>
      <c r="F19520" s="125"/>
      <c r="G19520" s="125">
        <f t="shared" si="310"/>
        <v>-15200</v>
      </c>
      <c r="H19520" s="704" t="s">
        <v>12935</v>
      </c>
    </row>
    <row r="19521" spans="1:8" s="681" customFormat="1" ht="15" customHeight="1" x14ac:dyDescent="0.25">
      <c r="A19521" s="733">
        <v>45434</v>
      </c>
      <c r="B19521" s="62" t="s">
        <v>13110</v>
      </c>
      <c r="C19521" s="62" t="s">
        <v>8089</v>
      </c>
      <c r="D19521" s="789" t="s">
        <v>13113</v>
      </c>
      <c r="E19521" s="125">
        <v>400000</v>
      </c>
      <c r="F19521" s="125"/>
      <c r="G19521" s="125">
        <f t="shared" ref="G19521:G19584" si="311">F19521-E19521</f>
        <v>-400000</v>
      </c>
      <c r="H19521" s="704" t="s">
        <v>12935</v>
      </c>
    </row>
    <row r="19522" spans="1:8" s="681" customFormat="1" ht="15" customHeight="1" x14ac:dyDescent="0.25">
      <c r="A19522" s="733">
        <v>45434</v>
      </c>
      <c r="B19522" s="62" t="s">
        <v>11874</v>
      </c>
      <c r="C19522" s="62" t="s">
        <v>4724</v>
      </c>
      <c r="D19522" s="789" t="s">
        <v>12277</v>
      </c>
      <c r="E19522" s="125">
        <v>450000</v>
      </c>
      <c r="F19522" s="125"/>
      <c r="G19522" s="125">
        <f t="shared" si="311"/>
        <v>-450000</v>
      </c>
      <c r="H19522" s="704" t="s">
        <v>12935</v>
      </c>
    </row>
    <row r="19523" spans="1:8" s="681" customFormat="1" ht="15" customHeight="1" x14ac:dyDescent="0.25">
      <c r="A19523" s="733">
        <v>45434</v>
      </c>
      <c r="B19523" s="62" t="s">
        <v>13110</v>
      </c>
      <c r="C19523" s="62" t="s">
        <v>8089</v>
      </c>
      <c r="D19523" s="789" t="s">
        <v>13121</v>
      </c>
      <c r="E19523" s="125">
        <v>995000</v>
      </c>
      <c r="F19523" s="125"/>
      <c r="G19523" s="125">
        <f t="shared" si="311"/>
        <v>-995000</v>
      </c>
      <c r="H19523" s="704" t="s">
        <v>12935</v>
      </c>
    </row>
    <row r="19524" spans="1:8" s="681" customFormat="1" ht="15" customHeight="1" x14ac:dyDescent="0.25">
      <c r="A19524" s="733">
        <v>45435</v>
      </c>
      <c r="B19524" s="62" t="s">
        <v>103</v>
      </c>
      <c r="C19524" s="62" t="s">
        <v>103</v>
      </c>
      <c r="D19524" s="789" t="s">
        <v>11176</v>
      </c>
      <c r="E19524" s="125">
        <v>21215</v>
      </c>
      <c r="F19524" s="125"/>
      <c r="G19524" s="125">
        <f t="shared" si="311"/>
        <v>-21215</v>
      </c>
      <c r="H19524" s="704" t="s">
        <v>12935</v>
      </c>
    </row>
    <row r="19525" spans="1:8" s="681" customFormat="1" ht="15" customHeight="1" x14ac:dyDescent="0.25">
      <c r="A19525" s="733">
        <v>45435</v>
      </c>
      <c r="B19525" s="62" t="s">
        <v>11077</v>
      </c>
      <c r="C19525" s="62" t="s">
        <v>12617</v>
      </c>
      <c r="D19525" s="789" t="s">
        <v>13117</v>
      </c>
      <c r="E19525" s="125">
        <v>35000</v>
      </c>
      <c r="F19525" s="125"/>
      <c r="G19525" s="125">
        <f t="shared" si="311"/>
        <v>-35000</v>
      </c>
      <c r="H19525" s="704" t="s">
        <v>12935</v>
      </c>
    </row>
    <row r="19526" spans="1:8" s="681" customFormat="1" ht="15" customHeight="1" x14ac:dyDescent="0.25">
      <c r="A19526" s="733">
        <v>45435</v>
      </c>
      <c r="B19526" s="62" t="s">
        <v>12795</v>
      </c>
      <c r="C19526" s="62" t="s">
        <v>5740</v>
      </c>
      <c r="D19526" s="789" t="s">
        <v>369</v>
      </c>
      <c r="E19526" s="125">
        <v>1000</v>
      </c>
      <c r="F19526" s="125"/>
      <c r="G19526" s="125">
        <f t="shared" si="311"/>
        <v>-1000</v>
      </c>
      <c r="H19526" s="704" t="s">
        <v>12935</v>
      </c>
    </row>
    <row r="19527" spans="1:8" ht="15" x14ac:dyDescent="0.2">
      <c r="A19527" s="733">
        <v>45435</v>
      </c>
      <c r="B19527" s="40" t="s">
        <v>12795</v>
      </c>
      <c r="C19527" s="62" t="s">
        <v>391</v>
      </c>
      <c r="D19527" s="107" t="s">
        <v>13118</v>
      </c>
      <c r="E19527" s="57">
        <v>5000</v>
      </c>
      <c r="F19527" s="57"/>
      <c r="G19527" s="125">
        <f t="shared" si="311"/>
        <v>-5000</v>
      </c>
      <c r="H19527" s="704" t="s">
        <v>12935</v>
      </c>
    </row>
    <row r="19528" spans="1:8" ht="15" x14ac:dyDescent="0.2">
      <c r="A19528" s="733">
        <v>45435</v>
      </c>
      <c r="B19528" s="40" t="s">
        <v>12683</v>
      </c>
      <c r="C19528" s="62" t="s">
        <v>5740</v>
      </c>
      <c r="D19528" s="107" t="s">
        <v>1156</v>
      </c>
      <c r="E19528" s="57">
        <v>300</v>
      </c>
      <c r="F19528" s="57"/>
      <c r="G19528" s="125">
        <f t="shared" si="311"/>
        <v>-300</v>
      </c>
      <c r="H19528" s="704" t="s">
        <v>12935</v>
      </c>
    </row>
    <row r="19529" spans="1:8" ht="15" x14ac:dyDescent="0.2">
      <c r="A19529" s="733">
        <v>45435</v>
      </c>
      <c r="B19529" s="40" t="s">
        <v>11295</v>
      </c>
      <c r="C19529" s="62" t="s">
        <v>5740</v>
      </c>
      <c r="D19529" s="107" t="s">
        <v>369</v>
      </c>
      <c r="E19529" s="57">
        <v>2000</v>
      </c>
      <c r="F19529" s="57"/>
      <c r="G19529" s="125">
        <f t="shared" si="311"/>
        <v>-2000</v>
      </c>
      <c r="H19529" s="704" t="s">
        <v>12935</v>
      </c>
    </row>
    <row r="19530" spans="1:8" ht="15" x14ac:dyDescent="0.2">
      <c r="A19530" s="733">
        <v>45435</v>
      </c>
      <c r="B19530" s="40" t="s">
        <v>11077</v>
      </c>
      <c r="C19530" s="62" t="s">
        <v>5740</v>
      </c>
      <c r="D19530" s="107" t="s">
        <v>13119</v>
      </c>
      <c r="E19530" s="57">
        <v>1200</v>
      </c>
      <c r="F19530" s="57"/>
      <c r="G19530" s="125">
        <f t="shared" si="311"/>
        <v>-1200</v>
      </c>
      <c r="H19530" s="704" t="s">
        <v>12935</v>
      </c>
    </row>
    <row r="19531" spans="1:8" ht="15" x14ac:dyDescent="0.2">
      <c r="A19531" s="733">
        <v>45435</v>
      </c>
      <c r="B19531" s="40" t="s">
        <v>12399</v>
      </c>
      <c r="C19531" s="62" t="s">
        <v>5740</v>
      </c>
      <c r="D19531" s="107" t="s">
        <v>369</v>
      </c>
      <c r="E19531" s="57">
        <v>600</v>
      </c>
      <c r="F19531" s="57"/>
      <c r="G19531" s="125">
        <f t="shared" si="311"/>
        <v>-600</v>
      </c>
      <c r="H19531" s="704" t="s">
        <v>12935</v>
      </c>
    </row>
    <row r="19532" spans="1:8" ht="15" x14ac:dyDescent="0.2">
      <c r="A19532" s="733">
        <v>45435</v>
      </c>
      <c r="B19532" s="40" t="s">
        <v>103</v>
      </c>
      <c r="C19532" s="62" t="s">
        <v>103</v>
      </c>
      <c r="D19532" s="107" t="s">
        <v>10208</v>
      </c>
      <c r="E19532" s="57">
        <v>3000</v>
      </c>
      <c r="F19532" s="57"/>
      <c r="G19532" s="125">
        <f t="shared" si="311"/>
        <v>-3000</v>
      </c>
      <c r="H19532" s="704" t="s">
        <v>12935</v>
      </c>
    </row>
    <row r="19533" spans="1:8" ht="15" x14ac:dyDescent="0.2">
      <c r="A19533" s="733">
        <v>45435</v>
      </c>
      <c r="B19533" s="40" t="s">
        <v>12504</v>
      </c>
      <c r="C19533" s="62" t="s">
        <v>12774</v>
      </c>
      <c r="D19533" s="107" t="s">
        <v>13015</v>
      </c>
      <c r="E19533" s="57">
        <v>20000</v>
      </c>
      <c r="F19533" s="57"/>
      <c r="G19533" s="125">
        <f t="shared" si="311"/>
        <v>-20000</v>
      </c>
      <c r="H19533" s="704" t="s">
        <v>12935</v>
      </c>
    </row>
    <row r="19534" spans="1:8" ht="15" x14ac:dyDescent="0.2">
      <c r="A19534" s="733">
        <v>45435</v>
      </c>
      <c r="B19534" s="40" t="s">
        <v>6503</v>
      </c>
      <c r="C19534" s="62" t="s">
        <v>10981</v>
      </c>
      <c r="D19534" s="107" t="s">
        <v>4449</v>
      </c>
      <c r="E19534" s="57">
        <v>60250</v>
      </c>
      <c r="F19534" s="57"/>
      <c r="G19534" s="125">
        <f t="shared" si="311"/>
        <v>-60250</v>
      </c>
      <c r="H19534" s="704" t="s">
        <v>12935</v>
      </c>
    </row>
    <row r="19535" spans="1:8" ht="15" x14ac:dyDescent="0.2">
      <c r="A19535" s="733">
        <v>45435</v>
      </c>
      <c r="B19535" s="40" t="s">
        <v>12345</v>
      </c>
      <c r="C19535" s="62" t="s">
        <v>10981</v>
      </c>
      <c r="D19535" s="107" t="s">
        <v>4449</v>
      </c>
      <c r="E19535" s="57">
        <v>44030</v>
      </c>
      <c r="F19535" s="57"/>
      <c r="G19535" s="125">
        <f t="shared" si="311"/>
        <v>-44030</v>
      </c>
      <c r="H19535" s="704" t="s">
        <v>12935</v>
      </c>
    </row>
    <row r="19536" spans="1:8" ht="15" x14ac:dyDescent="0.2">
      <c r="A19536" s="733">
        <v>45435</v>
      </c>
      <c r="B19536" s="40" t="s">
        <v>10573</v>
      </c>
      <c r="C19536" s="62" t="s">
        <v>430</v>
      </c>
      <c r="D19536" s="107" t="s">
        <v>10718</v>
      </c>
      <c r="E19536" s="57">
        <v>200000</v>
      </c>
      <c r="F19536" s="57"/>
      <c r="G19536" s="125">
        <f t="shared" si="311"/>
        <v>-200000</v>
      </c>
      <c r="H19536" s="704" t="s">
        <v>12935</v>
      </c>
    </row>
    <row r="19537" spans="1:8" ht="15" x14ac:dyDescent="0.2">
      <c r="A19537" s="733">
        <v>45435</v>
      </c>
      <c r="B19537" s="40" t="s">
        <v>12683</v>
      </c>
      <c r="C19537" s="62" t="s">
        <v>10981</v>
      </c>
      <c r="D19537" s="107" t="s">
        <v>13122</v>
      </c>
      <c r="E19537" s="57">
        <v>96000</v>
      </c>
      <c r="F19537" s="57"/>
      <c r="G19537" s="125">
        <f t="shared" si="311"/>
        <v>-96000</v>
      </c>
      <c r="H19537" s="704" t="s">
        <v>12935</v>
      </c>
    </row>
    <row r="19538" spans="1:8" ht="15" x14ac:dyDescent="0.2">
      <c r="A19538" s="733">
        <v>45435</v>
      </c>
      <c r="B19538" s="40" t="s">
        <v>12606</v>
      </c>
      <c r="C19538" s="62" t="s">
        <v>11704</v>
      </c>
      <c r="D19538" s="107" t="s">
        <v>13145</v>
      </c>
      <c r="E19538" s="57">
        <v>23000</v>
      </c>
      <c r="F19538" s="57"/>
      <c r="G19538" s="125">
        <f t="shared" si="311"/>
        <v>-23000</v>
      </c>
      <c r="H19538" s="704" t="s">
        <v>12935</v>
      </c>
    </row>
    <row r="19539" spans="1:8" ht="15" x14ac:dyDescent="0.2">
      <c r="A19539" s="733">
        <v>45436</v>
      </c>
      <c r="B19539" s="40" t="s">
        <v>12606</v>
      </c>
      <c r="C19539" s="62" t="s">
        <v>10981</v>
      </c>
      <c r="D19539" s="107" t="s">
        <v>7474</v>
      </c>
      <c r="E19539" s="57">
        <v>54700</v>
      </c>
      <c r="F19539" s="57"/>
      <c r="G19539" s="125">
        <f t="shared" si="311"/>
        <v>-54700</v>
      </c>
      <c r="H19539" s="704" t="s">
        <v>12935</v>
      </c>
    </row>
    <row r="19540" spans="1:8" ht="15" x14ac:dyDescent="0.2">
      <c r="A19540" s="733">
        <v>45436</v>
      </c>
      <c r="B19540" s="40" t="s">
        <v>12606</v>
      </c>
      <c r="C19540" s="62" t="s">
        <v>10981</v>
      </c>
      <c r="D19540" s="107" t="s">
        <v>7474</v>
      </c>
      <c r="E19540" s="57">
        <v>149717</v>
      </c>
      <c r="F19540" s="57"/>
      <c r="G19540" s="125">
        <f t="shared" si="311"/>
        <v>-149717</v>
      </c>
      <c r="H19540" s="704" t="s">
        <v>12935</v>
      </c>
    </row>
    <row r="19541" spans="1:8" ht="15" x14ac:dyDescent="0.2">
      <c r="A19541" s="733">
        <v>45436</v>
      </c>
      <c r="B19541" s="40" t="s">
        <v>12606</v>
      </c>
      <c r="C19541" s="62" t="s">
        <v>10981</v>
      </c>
      <c r="D19541" s="107" t="s">
        <v>7474</v>
      </c>
      <c r="E19541" s="57">
        <v>49879</v>
      </c>
      <c r="F19541" s="57"/>
      <c r="G19541" s="125">
        <f t="shared" si="311"/>
        <v>-49879</v>
      </c>
      <c r="H19541" s="704" t="s">
        <v>12935</v>
      </c>
    </row>
    <row r="19542" spans="1:8" ht="15" x14ac:dyDescent="0.2">
      <c r="A19542" s="733">
        <v>45436</v>
      </c>
      <c r="B19542" s="40" t="s">
        <v>12606</v>
      </c>
      <c r="C19542" s="62" t="s">
        <v>10981</v>
      </c>
      <c r="D19542" s="107" t="s">
        <v>13123</v>
      </c>
      <c r="E19542" s="57">
        <v>71000</v>
      </c>
      <c r="F19542" s="57"/>
      <c r="G19542" s="125">
        <f t="shared" si="311"/>
        <v>-71000</v>
      </c>
      <c r="H19542" s="704" t="s">
        <v>12935</v>
      </c>
    </row>
    <row r="19543" spans="1:8" ht="15" x14ac:dyDescent="0.2">
      <c r="A19543" s="733">
        <v>45436</v>
      </c>
      <c r="B19543" s="40" t="s">
        <v>12606</v>
      </c>
      <c r="C19543" s="62" t="s">
        <v>10981</v>
      </c>
      <c r="D19543" s="107" t="s">
        <v>7474</v>
      </c>
      <c r="E19543" s="57">
        <v>83250</v>
      </c>
      <c r="F19543" s="57"/>
      <c r="G19543" s="125">
        <f t="shared" si="311"/>
        <v>-83250</v>
      </c>
      <c r="H19543" s="704" t="s">
        <v>12935</v>
      </c>
    </row>
    <row r="19544" spans="1:8" ht="15" x14ac:dyDescent="0.2">
      <c r="A19544" s="733">
        <v>45436</v>
      </c>
      <c r="B19544" s="40" t="s">
        <v>11874</v>
      </c>
      <c r="C19544" s="62" t="s">
        <v>391</v>
      </c>
      <c r="D19544" s="107" t="s">
        <v>10303</v>
      </c>
      <c r="E19544" s="57">
        <v>1300</v>
      </c>
      <c r="F19544" s="57"/>
      <c r="G19544" s="125">
        <f t="shared" si="311"/>
        <v>-1300</v>
      </c>
      <c r="H19544" s="704" t="s">
        <v>12935</v>
      </c>
    </row>
    <row r="19545" spans="1:8" ht="15" x14ac:dyDescent="0.2">
      <c r="A19545" s="733">
        <v>45436</v>
      </c>
      <c r="B19545" s="40" t="s">
        <v>13110</v>
      </c>
      <c r="C19545" s="62" t="s">
        <v>5409</v>
      </c>
      <c r="D19545" s="107" t="s">
        <v>13193</v>
      </c>
      <c r="E19545" s="57">
        <v>5000</v>
      </c>
      <c r="F19545" s="57"/>
      <c r="G19545" s="125">
        <f t="shared" si="311"/>
        <v>-5000</v>
      </c>
      <c r="H19545" s="704" t="s">
        <v>12935</v>
      </c>
    </row>
    <row r="19546" spans="1:8" ht="15" x14ac:dyDescent="0.2">
      <c r="A19546" s="733">
        <v>45436</v>
      </c>
      <c r="B19546" s="40" t="s">
        <v>8556</v>
      </c>
      <c r="C19546" s="62" t="s">
        <v>3103</v>
      </c>
      <c r="D19546" s="107" t="s">
        <v>1156</v>
      </c>
      <c r="E19546" s="57">
        <v>3000</v>
      </c>
      <c r="F19546" s="57"/>
      <c r="G19546" s="125">
        <f t="shared" si="311"/>
        <v>-3000</v>
      </c>
      <c r="H19546" s="704" t="s">
        <v>12935</v>
      </c>
    </row>
    <row r="19547" spans="1:8" ht="15" x14ac:dyDescent="0.2">
      <c r="A19547" s="733">
        <v>45436</v>
      </c>
      <c r="B19547" s="40" t="s">
        <v>13110</v>
      </c>
      <c r="C19547" s="62" t="s">
        <v>10981</v>
      </c>
      <c r="D19547" s="107" t="s">
        <v>13132</v>
      </c>
      <c r="E19547" s="57">
        <v>5000</v>
      </c>
      <c r="F19547" s="57"/>
      <c r="G19547" s="125">
        <f t="shared" si="311"/>
        <v>-5000</v>
      </c>
      <c r="H19547" s="704" t="s">
        <v>12935</v>
      </c>
    </row>
    <row r="19548" spans="1:8" ht="15" x14ac:dyDescent="0.2">
      <c r="A19548" s="733">
        <v>45436</v>
      </c>
      <c r="B19548" s="40" t="s">
        <v>12399</v>
      </c>
      <c r="C19548" s="62" t="s">
        <v>5740</v>
      </c>
      <c r="D19548" s="107" t="s">
        <v>369</v>
      </c>
      <c r="E19548" s="57">
        <v>600</v>
      </c>
      <c r="F19548" s="57"/>
      <c r="G19548" s="125">
        <f t="shared" si="311"/>
        <v>-600</v>
      </c>
      <c r="H19548" s="704" t="s">
        <v>12935</v>
      </c>
    </row>
    <row r="19549" spans="1:8" ht="15" x14ac:dyDescent="0.2">
      <c r="A19549" s="733">
        <v>45436</v>
      </c>
      <c r="B19549" s="40" t="s">
        <v>12399</v>
      </c>
      <c r="C19549" s="62" t="s">
        <v>285</v>
      </c>
      <c r="D19549" s="107" t="s">
        <v>9892</v>
      </c>
      <c r="E19549" s="57">
        <v>300</v>
      </c>
      <c r="F19549" s="57"/>
      <c r="G19549" s="125">
        <f t="shared" si="311"/>
        <v>-300</v>
      </c>
      <c r="H19549" s="704" t="s">
        <v>12935</v>
      </c>
    </row>
    <row r="19550" spans="1:8" ht="15" x14ac:dyDescent="0.2">
      <c r="A19550" s="733">
        <v>45436</v>
      </c>
      <c r="B19550" s="40" t="s">
        <v>12345</v>
      </c>
      <c r="C19550" s="62" t="s">
        <v>13090</v>
      </c>
      <c r="D19550" s="107" t="s">
        <v>13133</v>
      </c>
      <c r="E19550" s="57">
        <v>7000</v>
      </c>
      <c r="F19550" s="57"/>
      <c r="G19550" s="125">
        <f t="shared" si="311"/>
        <v>-7000</v>
      </c>
      <c r="H19550" s="704" t="s">
        <v>12935</v>
      </c>
    </row>
    <row r="19551" spans="1:8" ht="15" x14ac:dyDescent="0.2">
      <c r="A19551" s="733">
        <v>45437</v>
      </c>
      <c r="B19551" s="40" t="s">
        <v>103</v>
      </c>
      <c r="C19551" s="62" t="s">
        <v>13150</v>
      </c>
      <c r="D19551" s="107" t="s">
        <v>13146</v>
      </c>
      <c r="E19551" s="57">
        <v>57000</v>
      </c>
      <c r="F19551" s="57"/>
      <c r="G19551" s="125">
        <f t="shared" si="311"/>
        <v>-57000</v>
      </c>
      <c r="H19551" s="704" t="s">
        <v>12935</v>
      </c>
    </row>
    <row r="19552" spans="1:8" ht="15" x14ac:dyDescent="0.2">
      <c r="A19552" s="733">
        <v>45437</v>
      </c>
      <c r="B19552" s="40" t="s">
        <v>103</v>
      </c>
      <c r="C19552" s="62" t="s">
        <v>103</v>
      </c>
      <c r="D19552" s="107" t="s">
        <v>10208</v>
      </c>
      <c r="E19552" s="57">
        <v>4000</v>
      </c>
      <c r="F19552" s="57"/>
      <c r="G19552" s="125">
        <f t="shared" si="311"/>
        <v>-4000</v>
      </c>
      <c r="H19552" s="704" t="s">
        <v>12935</v>
      </c>
    </row>
    <row r="19553" spans="1:8" ht="15" x14ac:dyDescent="0.2">
      <c r="A19553" s="733">
        <v>45437</v>
      </c>
      <c r="B19553" s="40" t="s">
        <v>12683</v>
      </c>
      <c r="C19553" s="62" t="s">
        <v>5740</v>
      </c>
      <c r="D19553" s="107" t="s">
        <v>369</v>
      </c>
      <c r="E19553" s="57">
        <v>1500</v>
      </c>
      <c r="F19553" s="57"/>
      <c r="G19553" s="125">
        <f t="shared" si="311"/>
        <v>-1500</v>
      </c>
      <c r="H19553" s="704" t="s">
        <v>12935</v>
      </c>
    </row>
    <row r="19554" spans="1:8" ht="15" x14ac:dyDescent="0.2">
      <c r="A19554" s="733">
        <v>45437</v>
      </c>
      <c r="B19554" s="40" t="s">
        <v>103</v>
      </c>
      <c r="C19554" s="62" t="s">
        <v>103</v>
      </c>
      <c r="D19554" s="107" t="s">
        <v>10208</v>
      </c>
      <c r="E19554" s="57">
        <v>4000</v>
      </c>
      <c r="F19554" s="57"/>
      <c r="G19554" s="125">
        <f t="shared" si="311"/>
        <v>-4000</v>
      </c>
      <c r="H19554" s="704" t="s">
        <v>12935</v>
      </c>
    </row>
    <row r="19555" spans="1:8" ht="15" x14ac:dyDescent="0.2">
      <c r="A19555" s="733">
        <v>45439</v>
      </c>
      <c r="B19555" s="40" t="s">
        <v>12339</v>
      </c>
      <c r="C19555" s="62" t="s">
        <v>5740</v>
      </c>
      <c r="D19555" s="107" t="s">
        <v>369</v>
      </c>
      <c r="E19555" s="57">
        <v>1000</v>
      </c>
      <c r="F19555" s="57"/>
      <c r="G19555" s="125">
        <f t="shared" si="311"/>
        <v>-1000</v>
      </c>
      <c r="H19555" s="704" t="s">
        <v>12935</v>
      </c>
    </row>
    <row r="19556" spans="1:8" ht="15" x14ac:dyDescent="0.2">
      <c r="A19556" s="733">
        <v>45439</v>
      </c>
      <c r="B19556" s="40" t="s">
        <v>12786</v>
      </c>
      <c r="C19556" s="62" t="s">
        <v>5740</v>
      </c>
      <c r="D19556" s="107" t="s">
        <v>369</v>
      </c>
      <c r="E19556" s="57">
        <v>600</v>
      </c>
      <c r="F19556" s="57"/>
      <c r="G19556" s="125">
        <f t="shared" si="311"/>
        <v>-600</v>
      </c>
      <c r="H19556" s="704" t="s">
        <v>12935</v>
      </c>
    </row>
    <row r="19557" spans="1:8" ht="15" x14ac:dyDescent="0.2">
      <c r="A19557" s="733">
        <v>45439</v>
      </c>
      <c r="B19557" s="40" t="s">
        <v>12683</v>
      </c>
      <c r="C19557" s="62" t="s">
        <v>10981</v>
      </c>
      <c r="D19557" s="107" t="s">
        <v>13134</v>
      </c>
      <c r="E19557" s="57">
        <v>6700</v>
      </c>
      <c r="F19557" s="57"/>
      <c r="G19557" s="125">
        <f t="shared" si="311"/>
        <v>-6700</v>
      </c>
      <c r="H19557" s="704" t="s">
        <v>12935</v>
      </c>
    </row>
    <row r="19558" spans="1:8" ht="15" x14ac:dyDescent="0.2">
      <c r="A19558" s="733">
        <v>45439</v>
      </c>
      <c r="B19558" s="40" t="s">
        <v>12683</v>
      </c>
      <c r="C19558" s="62" t="s">
        <v>285</v>
      </c>
      <c r="D19558" s="107" t="s">
        <v>8660</v>
      </c>
      <c r="E19558" s="57">
        <v>1000</v>
      </c>
      <c r="F19558" s="57"/>
      <c r="G19558" s="125">
        <f t="shared" si="311"/>
        <v>-1000</v>
      </c>
      <c r="H19558" s="704" t="s">
        <v>12935</v>
      </c>
    </row>
    <row r="19559" spans="1:8" ht="15" x14ac:dyDescent="0.2">
      <c r="A19559" s="733">
        <v>45439</v>
      </c>
      <c r="B19559" s="40" t="s">
        <v>25</v>
      </c>
      <c r="C19559" s="62" t="s">
        <v>8148</v>
      </c>
      <c r="D19559" s="107" t="s">
        <v>6336</v>
      </c>
      <c r="E19559" s="57">
        <v>57681</v>
      </c>
      <c r="F19559" s="57"/>
      <c r="G19559" s="125">
        <f t="shared" si="311"/>
        <v>-57681</v>
      </c>
      <c r="H19559" s="704" t="s">
        <v>12935</v>
      </c>
    </row>
    <row r="19560" spans="1:8" ht="15" x14ac:dyDescent="0.2">
      <c r="A19560" s="733">
        <v>45439</v>
      </c>
      <c r="B19560" s="40" t="s">
        <v>103</v>
      </c>
      <c r="C19560" s="62" t="s">
        <v>8148</v>
      </c>
      <c r="D19560" s="107" t="s">
        <v>6336</v>
      </c>
      <c r="E19560" s="57">
        <v>31010</v>
      </c>
      <c r="F19560" s="57"/>
      <c r="G19560" s="125">
        <f t="shared" si="311"/>
        <v>-31010</v>
      </c>
      <c r="H19560" s="704" t="s">
        <v>12935</v>
      </c>
    </row>
    <row r="19561" spans="1:8" ht="15" x14ac:dyDescent="0.2">
      <c r="A19561" s="733">
        <v>45439</v>
      </c>
      <c r="B19561" s="40" t="s">
        <v>12345</v>
      </c>
      <c r="C19561" s="62" t="s">
        <v>285</v>
      </c>
      <c r="D19561" s="107" t="s">
        <v>13135</v>
      </c>
      <c r="E19561" s="57">
        <v>5000</v>
      </c>
      <c r="F19561" s="57"/>
      <c r="G19561" s="125">
        <f t="shared" si="311"/>
        <v>-5000</v>
      </c>
      <c r="H19561" s="704" t="s">
        <v>12935</v>
      </c>
    </row>
    <row r="19562" spans="1:8" ht="15" x14ac:dyDescent="0.2">
      <c r="A19562" s="733">
        <v>45439</v>
      </c>
      <c r="B19562" s="40" t="s">
        <v>11077</v>
      </c>
      <c r="C19562" s="62" t="s">
        <v>10981</v>
      </c>
      <c r="D19562" s="107" t="s">
        <v>13154</v>
      </c>
      <c r="E19562" s="57">
        <v>50000</v>
      </c>
      <c r="F19562" s="57"/>
      <c r="G19562" s="125">
        <f t="shared" si="311"/>
        <v>-50000</v>
      </c>
      <c r="H19562" s="704" t="s">
        <v>12935</v>
      </c>
    </row>
    <row r="19563" spans="1:8" ht="15" x14ac:dyDescent="0.2">
      <c r="A19563" s="733">
        <v>45441</v>
      </c>
      <c r="B19563" s="40" t="s">
        <v>12596</v>
      </c>
      <c r="C19563" s="62" t="s">
        <v>11875</v>
      </c>
      <c r="D19563" s="107" t="s">
        <v>13147</v>
      </c>
      <c r="E19563" s="57">
        <v>50000</v>
      </c>
      <c r="F19563" s="57"/>
      <c r="G19563" s="125">
        <f t="shared" si="311"/>
        <v>-50000</v>
      </c>
      <c r="H19563" s="704" t="s">
        <v>12935</v>
      </c>
    </row>
    <row r="19564" spans="1:8" ht="15" x14ac:dyDescent="0.2">
      <c r="A19564" s="733">
        <v>45441</v>
      </c>
      <c r="B19564" s="40" t="s">
        <v>13000</v>
      </c>
      <c r="C19564" s="62" t="s">
        <v>10981</v>
      </c>
      <c r="D19564" s="107" t="s">
        <v>13136</v>
      </c>
      <c r="E19564" s="57">
        <v>4870</v>
      </c>
      <c r="F19564" s="57"/>
      <c r="G19564" s="125">
        <f t="shared" si="311"/>
        <v>-4870</v>
      </c>
      <c r="H19564" s="704" t="s">
        <v>12935</v>
      </c>
    </row>
    <row r="19565" spans="1:8" ht="15" x14ac:dyDescent="0.2">
      <c r="A19565" s="733">
        <v>45441</v>
      </c>
      <c r="B19565" s="40" t="s">
        <v>12596</v>
      </c>
      <c r="C19565" s="62" t="s">
        <v>5740</v>
      </c>
      <c r="D19565" s="107" t="s">
        <v>369</v>
      </c>
      <c r="E19565" s="57">
        <v>200</v>
      </c>
      <c r="F19565" s="57"/>
      <c r="G19565" s="125">
        <f t="shared" si="311"/>
        <v>-200</v>
      </c>
      <c r="H19565" s="704" t="s">
        <v>12935</v>
      </c>
    </row>
    <row r="19566" spans="1:8" ht="15" x14ac:dyDescent="0.2">
      <c r="A19566" s="733">
        <v>45441</v>
      </c>
      <c r="B19566" s="40" t="s">
        <v>103</v>
      </c>
      <c r="C19566" s="62" t="s">
        <v>103</v>
      </c>
      <c r="D19566" s="107" t="s">
        <v>10208</v>
      </c>
      <c r="E19566" s="57">
        <v>3000</v>
      </c>
      <c r="F19566" s="57"/>
      <c r="G19566" s="125">
        <f t="shared" si="311"/>
        <v>-3000</v>
      </c>
      <c r="H19566" s="704" t="s">
        <v>12935</v>
      </c>
    </row>
    <row r="19567" spans="1:8" ht="15" x14ac:dyDescent="0.2">
      <c r="A19567" s="733">
        <v>45441</v>
      </c>
      <c r="B19567" s="40" t="s">
        <v>12795</v>
      </c>
      <c r="C19567" s="62" t="s">
        <v>1508</v>
      </c>
      <c r="D19567" s="107" t="s">
        <v>1156</v>
      </c>
      <c r="E19567" s="57">
        <v>10000</v>
      </c>
      <c r="F19567" s="57"/>
      <c r="G19567" s="125">
        <f t="shared" si="311"/>
        <v>-10000</v>
      </c>
      <c r="H19567" s="704" t="s">
        <v>12935</v>
      </c>
    </row>
    <row r="19568" spans="1:8" ht="15" x14ac:dyDescent="0.2">
      <c r="A19568" s="733">
        <v>45441</v>
      </c>
      <c r="B19568" s="40" t="s">
        <v>103</v>
      </c>
      <c r="C19568" s="62" t="s">
        <v>2995</v>
      </c>
      <c r="D19568" s="107" t="s">
        <v>1156</v>
      </c>
      <c r="E19568" s="57">
        <v>5330</v>
      </c>
      <c r="F19568" s="57"/>
      <c r="G19568" s="125">
        <f t="shared" si="311"/>
        <v>-5330</v>
      </c>
      <c r="H19568" s="704" t="s">
        <v>12935</v>
      </c>
    </row>
    <row r="19569" spans="1:8" ht="15" x14ac:dyDescent="0.2">
      <c r="A19569" s="733">
        <v>45441</v>
      </c>
      <c r="B19569" s="40" t="s">
        <v>12339</v>
      </c>
      <c r="C19569" s="62" t="s">
        <v>8391</v>
      </c>
      <c r="D19569" s="107" t="s">
        <v>13140</v>
      </c>
      <c r="E19569" s="57">
        <v>500000</v>
      </c>
      <c r="F19569" s="57"/>
      <c r="G19569" s="125">
        <f t="shared" si="311"/>
        <v>-500000</v>
      </c>
      <c r="H19569" s="704" t="s">
        <v>12935</v>
      </c>
    </row>
    <row r="19570" spans="1:8" ht="15" x14ac:dyDescent="0.2">
      <c r="A19570" s="733">
        <v>45441</v>
      </c>
      <c r="B19570" s="40" t="s">
        <v>10468</v>
      </c>
      <c r="C19570" s="62" t="s">
        <v>13141</v>
      </c>
      <c r="D19570" s="107" t="s">
        <v>13142</v>
      </c>
      <c r="E19570" s="57">
        <v>370000</v>
      </c>
      <c r="F19570" s="57"/>
      <c r="G19570" s="125">
        <f t="shared" si="311"/>
        <v>-370000</v>
      </c>
      <c r="H19570" s="704" t="s">
        <v>12935</v>
      </c>
    </row>
    <row r="19571" spans="1:8" ht="24" x14ac:dyDescent="0.2">
      <c r="A19571" s="733">
        <v>45441</v>
      </c>
      <c r="B19571" s="40" t="s">
        <v>11596</v>
      </c>
      <c r="C19571" s="62" t="s">
        <v>10897</v>
      </c>
      <c r="D19571" s="128" t="s">
        <v>13129</v>
      </c>
      <c r="E19571" s="125">
        <v>2000000</v>
      </c>
      <c r="F19571" s="125"/>
      <c r="G19571" s="125">
        <f t="shared" si="311"/>
        <v>-2000000</v>
      </c>
      <c r="H19571" s="704" t="s">
        <v>12935</v>
      </c>
    </row>
    <row r="19572" spans="1:8" ht="24" x14ac:dyDescent="0.2">
      <c r="A19572" s="733">
        <v>45441</v>
      </c>
      <c r="B19572" s="62" t="s">
        <v>11077</v>
      </c>
      <c r="C19572" s="62" t="s">
        <v>11731</v>
      </c>
      <c r="D19572" s="182" t="s">
        <v>13131</v>
      </c>
      <c r="E19572" s="125">
        <v>600000</v>
      </c>
      <c r="F19572" s="125"/>
      <c r="G19572" s="125">
        <f t="shared" si="311"/>
        <v>-600000</v>
      </c>
      <c r="H19572" s="704" t="s">
        <v>12935</v>
      </c>
    </row>
    <row r="19573" spans="1:8" ht="24" x14ac:dyDescent="0.2">
      <c r="A19573" s="733">
        <v>45441</v>
      </c>
      <c r="B19573" s="62" t="s">
        <v>11874</v>
      </c>
      <c r="C19573" s="62" t="s">
        <v>11731</v>
      </c>
      <c r="D19573" s="182" t="s">
        <v>13131</v>
      </c>
      <c r="E19573" s="125">
        <v>400000</v>
      </c>
      <c r="F19573" s="125"/>
      <c r="G19573" s="125">
        <f t="shared" si="311"/>
        <v>-400000</v>
      </c>
      <c r="H19573" s="704" t="s">
        <v>12935</v>
      </c>
    </row>
    <row r="19574" spans="1:8" ht="15" x14ac:dyDescent="0.2">
      <c r="A19574" s="733">
        <v>45442</v>
      </c>
      <c r="B19574" s="40" t="s">
        <v>12596</v>
      </c>
      <c r="C19574" s="62" t="s">
        <v>5740</v>
      </c>
      <c r="D19574" s="107" t="s">
        <v>369</v>
      </c>
      <c r="E19574" s="57">
        <v>400</v>
      </c>
      <c r="F19574" s="57"/>
      <c r="G19574" s="125">
        <f t="shared" si="311"/>
        <v>-400</v>
      </c>
      <c r="H19574" s="704" t="s">
        <v>12935</v>
      </c>
    </row>
    <row r="19575" spans="1:8" ht="15" x14ac:dyDescent="0.2">
      <c r="A19575" s="733">
        <v>45442</v>
      </c>
      <c r="B19575" s="40" t="s">
        <v>8556</v>
      </c>
      <c r="C19575" s="62" t="s">
        <v>11952</v>
      </c>
      <c r="D19575" s="107" t="s">
        <v>13137</v>
      </c>
      <c r="E19575" s="57">
        <v>26000</v>
      </c>
      <c r="F19575" s="57"/>
      <c r="G19575" s="125">
        <f t="shared" si="311"/>
        <v>-26000</v>
      </c>
      <c r="H19575" s="704" t="s">
        <v>12935</v>
      </c>
    </row>
    <row r="19576" spans="1:8" ht="15" x14ac:dyDescent="0.2">
      <c r="A19576" s="733">
        <v>45442</v>
      </c>
      <c r="B19576" s="40" t="s">
        <v>11077</v>
      </c>
      <c r="C19576" s="62" t="s">
        <v>13100</v>
      </c>
      <c r="D19576" s="107" t="s">
        <v>13138</v>
      </c>
      <c r="E19576" s="57">
        <v>7000</v>
      </c>
      <c r="F19576" s="57"/>
      <c r="G19576" s="125">
        <f t="shared" si="311"/>
        <v>-7000</v>
      </c>
      <c r="H19576" s="704" t="s">
        <v>12935</v>
      </c>
    </row>
    <row r="19577" spans="1:8" ht="15" x14ac:dyDescent="0.2">
      <c r="A19577" s="733">
        <v>45442</v>
      </c>
      <c r="B19577" s="40" t="s">
        <v>12596</v>
      </c>
      <c r="C19577" s="62" t="s">
        <v>5740</v>
      </c>
      <c r="D19577" s="107" t="s">
        <v>1156</v>
      </c>
      <c r="E19577" s="57">
        <v>1100</v>
      </c>
      <c r="F19577" s="57"/>
      <c r="G19577" s="125">
        <f t="shared" si="311"/>
        <v>-1100</v>
      </c>
      <c r="H19577" s="704" t="s">
        <v>12935</v>
      </c>
    </row>
    <row r="19578" spans="1:8" ht="15" x14ac:dyDescent="0.2">
      <c r="A19578" s="733">
        <v>45442</v>
      </c>
      <c r="B19578" s="40" t="s">
        <v>12339</v>
      </c>
      <c r="C19578" s="62" t="s">
        <v>10981</v>
      </c>
      <c r="D19578" s="107" t="s">
        <v>13139</v>
      </c>
      <c r="E19578" s="57">
        <v>47620</v>
      </c>
      <c r="F19578" s="57"/>
      <c r="G19578" s="125">
        <f t="shared" si="311"/>
        <v>-47620</v>
      </c>
      <c r="H19578" s="704" t="s">
        <v>12935</v>
      </c>
    </row>
    <row r="19579" spans="1:8" ht="15" x14ac:dyDescent="0.2">
      <c r="A19579" s="733">
        <v>45442</v>
      </c>
      <c r="B19579" s="40" t="s">
        <v>10899</v>
      </c>
      <c r="C19579" s="62" t="s">
        <v>12274</v>
      </c>
      <c r="D19579" s="107" t="s">
        <v>13143</v>
      </c>
      <c r="E19579" s="57">
        <v>100000</v>
      </c>
      <c r="F19579" s="57"/>
      <c r="G19579" s="125">
        <f t="shared" si="311"/>
        <v>-100000</v>
      </c>
      <c r="H19579" s="704" t="s">
        <v>12935</v>
      </c>
    </row>
    <row r="19580" spans="1:8" ht="15" x14ac:dyDescent="0.2">
      <c r="A19580" s="733">
        <v>45442</v>
      </c>
      <c r="B19580" s="40" t="s">
        <v>11077</v>
      </c>
      <c r="C19580" s="62" t="s">
        <v>13100</v>
      </c>
      <c r="D19580" s="107" t="s">
        <v>13144</v>
      </c>
      <c r="E19580" s="57">
        <v>309000</v>
      </c>
      <c r="F19580" s="57"/>
      <c r="G19580" s="125">
        <f t="shared" si="311"/>
        <v>-309000</v>
      </c>
      <c r="H19580" s="704" t="s">
        <v>12935</v>
      </c>
    </row>
    <row r="19581" spans="1:8" ht="15" x14ac:dyDescent="0.2">
      <c r="A19581" s="733">
        <v>45442</v>
      </c>
      <c r="B19581" s="40" t="s">
        <v>11077</v>
      </c>
      <c r="C19581" s="62" t="s">
        <v>10981</v>
      </c>
      <c r="D19581" s="107" t="s">
        <v>13148</v>
      </c>
      <c r="E19581" s="57">
        <v>18960</v>
      </c>
      <c r="F19581" s="57"/>
      <c r="G19581" s="125">
        <f t="shared" si="311"/>
        <v>-18960</v>
      </c>
      <c r="H19581" s="704" t="s">
        <v>12935</v>
      </c>
    </row>
    <row r="19582" spans="1:8" ht="15" x14ac:dyDescent="0.2">
      <c r="A19582" s="733">
        <v>45442</v>
      </c>
      <c r="B19582" s="40" t="s">
        <v>11077</v>
      </c>
      <c r="C19582" s="62" t="s">
        <v>10981</v>
      </c>
      <c r="D19582" s="107" t="s">
        <v>13149</v>
      </c>
      <c r="E19582" s="57">
        <v>10000</v>
      </c>
      <c r="F19582" s="57"/>
      <c r="G19582" s="125">
        <f t="shared" si="311"/>
        <v>-10000</v>
      </c>
      <c r="H19582" s="704" t="s">
        <v>12935</v>
      </c>
    </row>
    <row r="19583" spans="1:8" ht="15" x14ac:dyDescent="0.2">
      <c r="A19583" s="733">
        <v>45442</v>
      </c>
      <c r="B19583" s="40" t="s">
        <v>11077</v>
      </c>
      <c r="C19583" s="62" t="s">
        <v>10981</v>
      </c>
      <c r="D19583" s="107" t="s">
        <v>13155</v>
      </c>
      <c r="E19583" s="57">
        <v>7500</v>
      </c>
      <c r="F19583" s="57"/>
      <c r="G19583" s="125">
        <f t="shared" si="311"/>
        <v>-7500</v>
      </c>
      <c r="H19583" s="704" t="s">
        <v>12935</v>
      </c>
    </row>
    <row r="19584" spans="1:8" ht="15" x14ac:dyDescent="0.2">
      <c r="A19584" s="733">
        <v>45442</v>
      </c>
      <c r="B19584" s="40" t="s">
        <v>103</v>
      </c>
      <c r="C19584" s="62" t="s">
        <v>103</v>
      </c>
      <c r="D19584" s="107" t="s">
        <v>10208</v>
      </c>
      <c r="E19584" s="57">
        <v>5000</v>
      </c>
      <c r="F19584" s="57"/>
      <c r="G19584" s="125">
        <f t="shared" si="311"/>
        <v>-5000</v>
      </c>
      <c r="H19584" s="704" t="s">
        <v>12935</v>
      </c>
    </row>
    <row r="19585" spans="1:8" ht="15" x14ac:dyDescent="0.2">
      <c r="A19585" s="733">
        <v>45443</v>
      </c>
      <c r="B19585" s="40" t="s">
        <v>11077</v>
      </c>
      <c r="C19585" s="62" t="s">
        <v>5740</v>
      </c>
      <c r="D19585" s="107" t="s">
        <v>369</v>
      </c>
      <c r="E19585" s="57">
        <v>1500</v>
      </c>
      <c r="F19585" s="57"/>
      <c r="G19585" s="125">
        <f t="shared" ref="G19585:G19650" si="312">F19585-E19585</f>
        <v>-1500</v>
      </c>
      <c r="H19585" s="704" t="s">
        <v>12935</v>
      </c>
    </row>
    <row r="19586" spans="1:8" ht="15" x14ac:dyDescent="0.2">
      <c r="A19586" s="733">
        <v>45443</v>
      </c>
      <c r="B19586" s="40" t="s">
        <v>10468</v>
      </c>
      <c r="C19586" s="62" t="s">
        <v>10981</v>
      </c>
      <c r="D19586" s="107" t="s">
        <v>13156</v>
      </c>
      <c r="E19586" s="57">
        <v>4600</v>
      </c>
      <c r="F19586" s="57"/>
      <c r="G19586" s="125">
        <f t="shared" si="312"/>
        <v>-4600</v>
      </c>
      <c r="H19586" s="704" t="s">
        <v>12935</v>
      </c>
    </row>
    <row r="19587" spans="1:8" ht="15" x14ac:dyDescent="0.2">
      <c r="A19587" s="733">
        <v>45443</v>
      </c>
      <c r="B19587" s="40" t="s">
        <v>12345</v>
      </c>
      <c r="C19587" s="62" t="s">
        <v>13157</v>
      </c>
      <c r="D19587" s="107" t="s">
        <v>13158</v>
      </c>
      <c r="E19587" s="57">
        <v>10000</v>
      </c>
      <c r="F19587" s="57"/>
      <c r="G19587" s="125">
        <f t="shared" si="312"/>
        <v>-10000</v>
      </c>
      <c r="H19587" s="704" t="s">
        <v>12935</v>
      </c>
    </row>
    <row r="19588" spans="1:8" ht="15" x14ac:dyDescent="0.2">
      <c r="A19588" s="733">
        <v>45443</v>
      </c>
      <c r="B19588" s="40" t="s">
        <v>103</v>
      </c>
      <c r="C19588" s="62" t="s">
        <v>103</v>
      </c>
      <c r="D19588" s="107" t="s">
        <v>10208</v>
      </c>
      <c r="E19588" s="57">
        <v>5000</v>
      </c>
      <c r="F19588" s="57"/>
      <c r="G19588" s="125">
        <f t="shared" si="312"/>
        <v>-5000</v>
      </c>
      <c r="H19588" s="704" t="s">
        <v>12935</v>
      </c>
    </row>
    <row r="19589" spans="1:8" ht="15" x14ac:dyDescent="0.2">
      <c r="A19589" s="733">
        <v>45443</v>
      </c>
      <c r="B19589" s="40" t="s">
        <v>12786</v>
      </c>
      <c r="C19589" s="62" t="s">
        <v>5740</v>
      </c>
      <c r="D19589" s="107" t="s">
        <v>369</v>
      </c>
      <c r="E19589" s="57">
        <v>1200</v>
      </c>
      <c r="F19589" s="57"/>
      <c r="G19589" s="125">
        <f t="shared" si="312"/>
        <v>-1200</v>
      </c>
      <c r="H19589" s="704" t="s">
        <v>12935</v>
      </c>
    </row>
    <row r="19590" spans="1:8" ht="15" x14ac:dyDescent="0.2">
      <c r="A19590" s="733">
        <v>45443</v>
      </c>
      <c r="B19590" s="40" t="s">
        <v>103</v>
      </c>
      <c r="C19590" s="62" t="s">
        <v>391</v>
      </c>
      <c r="D19590" s="107" t="s">
        <v>13159</v>
      </c>
      <c r="E19590" s="57">
        <v>380</v>
      </c>
      <c r="F19590" s="57"/>
      <c r="G19590" s="125">
        <f t="shared" si="312"/>
        <v>-380</v>
      </c>
      <c r="H19590" s="704" t="s">
        <v>12935</v>
      </c>
    </row>
    <row r="19591" spans="1:8" ht="15" x14ac:dyDescent="0.2">
      <c r="A19591" s="733">
        <v>45443</v>
      </c>
      <c r="B19591" s="40" t="s">
        <v>11077</v>
      </c>
      <c r="C19591" s="62" t="s">
        <v>10981</v>
      </c>
      <c r="D19591" s="107" t="s">
        <v>13160</v>
      </c>
      <c r="E19591" s="57">
        <v>150000</v>
      </c>
      <c r="F19591" s="57"/>
      <c r="G19591" s="125">
        <f t="shared" si="312"/>
        <v>-150000</v>
      </c>
      <c r="H19591" s="704" t="s">
        <v>12935</v>
      </c>
    </row>
    <row r="19592" spans="1:8" ht="15" x14ac:dyDescent="0.2">
      <c r="A19592" s="733">
        <v>45443</v>
      </c>
      <c r="B19592" s="40" t="s">
        <v>25</v>
      </c>
      <c r="C19592" s="62" t="s">
        <v>8148</v>
      </c>
      <c r="D19592" s="107" t="s">
        <v>6309</v>
      </c>
      <c r="E19592" s="57">
        <v>1110</v>
      </c>
      <c r="F19592" s="57"/>
      <c r="G19592" s="125">
        <f t="shared" si="312"/>
        <v>-1110</v>
      </c>
      <c r="H19592" s="704" t="s">
        <v>12935</v>
      </c>
    </row>
    <row r="19593" spans="1:8" ht="15" x14ac:dyDescent="0.2">
      <c r="A19593" s="733">
        <v>45443</v>
      </c>
      <c r="B19593" s="40" t="s">
        <v>103</v>
      </c>
      <c r="C19593" s="62" t="s">
        <v>8148</v>
      </c>
      <c r="D19593" s="107" t="s">
        <v>6309</v>
      </c>
      <c r="E19593" s="57">
        <v>1380</v>
      </c>
      <c r="F19593" s="57"/>
      <c r="G19593" s="125">
        <f t="shared" si="312"/>
        <v>-1380</v>
      </c>
      <c r="H19593" s="704" t="s">
        <v>12935</v>
      </c>
    </row>
    <row r="19594" spans="1:8" ht="15" x14ac:dyDescent="0.2">
      <c r="A19594" s="733">
        <v>45443</v>
      </c>
      <c r="B19594" s="40" t="s">
        <v>12680</v>
      </c>
      <c r="C19594" s="62" t="s">
        <v>13172</v>
      </c>
      <c r="D19594" s="107" t="s">
        <v>13173</v>
      </c>
      <c r="E19594" s="57">
        <v>25000</v>
      </c>
      <c r="F19594" s="57"/>
      <c r="G19594" s="125">
        <f t="shared" si="312"/>
        <v>-25000</v>
      </c>
      <c r="H19594" s="704" t="s">
        <v>12935</v>
      </c>
    </row>
    <row r="19595" spans="1:8" ht="15" customHeight="1" x14ac:dyDescent="0.2">
      <c r="A19595" s="733">
        <v>45443</v>
      </c>
      <c r="B19595" s="40" t="s">
        <v>13110</v>
      </c>
      <c r="C19595" s="62" t="s">
        <v>391</v>
      </c>
      <c r="D19595" s="107" t="s">
        <v>13174</v>
      </c>
      <c r="E19595" s="57">
        <v>10000</v>
      </c>
      <c r="F19595" s="57"/>
      <c r="G19595" s="125">
        <f t="shared" si="312"/>
        <v>-10000</v>
      </c>
      <c r="H19595" s="704" t="s">
        <v>12935</v>
      </c>
    </row>
    <row r="19596" spans="1:8" ht="15" customHeight="1" x14ac:dyDescent="0.2">
      <c r="A19596" s="733">
        <v>45443</v>
      </c>
      <c r="B19596" s="40" t="s">
        <v>12606</v>
      </c>
      <c r="C19596" s="62" t="s">
        <v>10233</v>
      </c>
      <c r="D19596" s="107" t="s">
        <v>13767</v>
      </c>
      <c r="E19596" s="57">
        <v>164500</v>
      </c>
      <c r="F19596" s="57"/>
      <c r="G19596" s="125">
        <f t="shared" ref="G19596" si="313">F19596-E19596</f>
        <v>-164500</v>
      </c>
      <c r="H19596" s="704" t="s">
        <v>12935</v>
      </c>
    </row>
    <row r="19597" spans="1:8" ht="15" customHeight="1" x14ac:dyDescent="0.2">
      <c r="A19597" s="733">
        <v>45443</v>
      </c>
      <c r="B19597" s="40" t="s">
        <v>12399</v>
      </c>
      <c r="C19597" s="62" t="s">
        <v>391</v>
      </c>
      <c r="D19597" s="107" t="s">
        <v>4308</v>
      </c>
      <c r="E19597" s="57">
        <v>4870</v>
      </c>
      <c r="F19597" s="57"/>
      <c r="G19597" s="125">
        <f t="shared" si="312"/>
        <v>-4870</v>
      </c>
      <c r="H19597" s="704" t="s">
        <v>12935</v>
      </c>
    </row>
    <row r="19598" spans="1:8" ht="15" customHeight="1" x14ac:dyDescent="0.2">
      <c r="A19598" s="732">
        <v>45418</v>
      </c>
      <c r="B19598" s="173" t="s">
        <v>10229</v>
      </c>
      <c r="C19598" s="173" t="s">
        <v>11727</v>
      </c>
      <c r="D19598" s="227" t="s">
        <v>12945</v>
      </c>
      <c r="E19598" s="235">
        <v>120000</v>
      </c>
      <c r="F19598" s="235"/>
      <c r="G19598" s="235">
        <f t="shared" si="312"/>
        <v>-120000</v>
      </c>
      <c r="H19598" s="708" t="s">
        <v>12935</v>
      </c>
    </row>
    <row r="19599" spans="1:8" ht="15" customHeight="1" x14ac:dyDescent="0.2">
      <c r="A19599" s="732">
        <v>45418</v>
      </c>
      <c r="B19599" s="173" t="s">
        <v>9504</v>
      </c>
      <c r="C19599" s="173" t="s">
        <v>11727</v>
      </c>
      <c r="D19599" s="227" t="s">
        <v>12946</v>
      </c>
      <c r="E19599" s="235">
        <v>69932</v>
      </c>
      <c r="F19599" s="235"/>
      <c r="G19599" s="235">
        <f t="shared" si="312"/>
        <v>-69932</v>
      </c>
      <c r="H19599" s="708" t="s">
        <v>12935</v>
      </c>
    </row>
    <row r="19600" spans="1:8" ht="15" customHeight="1" x14ac:dyDescent="0.2">
      <c r="A19600" s="732">
        <v>45418</v>
      </c>
      <c r="B19600" s="173" t="s">
        <v>11874</v>
      </c>
      <c r="C19600" s="173" t="s">
        <v>7465</v>
      </c>
      <c r="D19600" s="227" t="s">
        <v>12922</v>
      </c>
      <c r="E19600" s="235">
        <v>900000</v>
      </c>
      <c r="F19600" s="235"/>
      <c r="G19600" s="235">
        <f t="shared" si="312"/>
        <v>-900000</v>
      </c>
      <c r="H19600" s="708" t="s">
        <v>12935</v>
      </c>
    </row>
    <row r="19601" spans="1:8" ht="15" customHeight="1" x14ac:dyDescent="0.2">
      <c r="A19601" s="732">
        <v>45418</v>
      </c>
      <c r="B19601" s="173" t="s">
        <v>11874</v>
      </c>
      <c r="C19601" s="173" t="s">
        <v>7465</v>
      </c>
      <c r="D19601" s="227" t="s">
        <v>12922</v>
      </c>
      <c r="E19601" s="235">
        <v>924000</v>
      </c>
      <c r="F19601" s="235"/>
      <c r="G19601" s="235">
        <f t="shared" si="312"/>
        <v>-924000</v>
      </c>
      <c r="H19601" s="708" t="s">
        <v>12935</v>
      </c>
    </row>
    <row r="19602" spans="1:8" ht="15" customHeight="1" x14ac:dyDescent="0.2">
      <c r="A19602" s="732">
        <v>45420</v>
      </c>
      <c r="B19602" s="173" t="s">
        <v>37</v>
      </c>
      <c r="C19602" s="550" t="s">
        <v>3002</v>
      </c>
      <c r="D19602" s="739" t="s">
        <v>12948</v>
      </c>
      <c r="E19602" s="551">
        <v>20525</v>
      </c>
      <c r="F19602" s="235"/>
      <c r="G19602" s="235">
        <f t="shared" si="312"/>
        <v>-20525</v>
      </c>
      <c r="H19602" s="708" t="s">
        <v>12935</v>
      </c>
    </row>
    <row r="19603" spans="1:8" ht="15" customHeight="1" x14ac:dyDescent="0.2">
      <c r="A19603" s="732">
        <v>45420</v>
      </c>
      <c r="B19603" s="173" t="s">
        <v>3944</v>
      </c>
      <c r="C19603" s="550" t="s">
        <v>3002</v>
      </c>
      <c r="D19603" s="739" t="s">
        <v>12948</v>
      </c>
      <c r="E19603" s="551">
        <v>35364</v>
      </c>
      <c r="F19603" s="235"/>
      <c r="G19603" s="235">
        <f t="shared" si="312"/>
        <v>-35364</v>
      </c>
      <c r="H19603" s="708" t="s">
        <v>12935</v>
      </c>
    </row>
    <row r="19604" spans="1:8" ht="15" x14ac:dyDescent="0.2">
      <c r="A19604" s="732">
        <v>45420</v>
      </c>
      <c r="B19604" s="173" t="s">
        <v>3945</v>
      </c>
      <c r="C19604" s="550" t="s">
        <v>3002</v>
      </c>
      <c r="D19604" s="739" t="s">
        <v>12948</v>
      </c>
      <c r="E19604" s="551">
        <v>32760</v>
      </c>
      <c r="F19604" s="235"/>
      <c r="G19604" s="235">
        <f t="shared" si="312"/>
        <v>-32760</v>
      </c>
      <c r="H19604" s="708" t="s">
        <v>12935</v>
      </c>
    </row>
    <row r="19605" spans="1:8" ht="15" x14ac:dyDescent="0.2">
      <c r="A19605" s="732">
        <v>45425</v>
      </c>
      <c r="B19605" s="173" t="s">
        <v>10899</v>
      </c>
      <c r="C19605" s="173" t="s">
        <v>4321</v>
      </c>
      <c r="D19605" s="227" t="s">
        <v>13056</v>
      </c>
      <c r="E19605" s="235">
        <v>640444</v>
      </c>
      <c r="F19605" s="235"/>
      <c r="G19605" s="235">
        <f t="shared" si="312"/>
        <v>-640444</v>
      </c>
      <c r="H19605" s="708" t="s">
        <v>12935</v>
      </c>
    </row>
    <row r="19606" spans="1:8" ht="15" x14ac:dyDescent="0.2">
      <c r="A19606" s="732">
        <v>45436</v>
      </c>
      <c r="B19606" s="173" t="s">
        <v>11077</v>
      </c>
      <c r="C19606" s="550" t="s">
        <v>12027</v>
      </c>
      <c r="D19606" s="739" t="s">
        <v>13120</v>
      </c>
      <c r="E19606" s="551">
        <v>90000</v>
      </c>
      <c r="F19606" s="235"/>
      <c r="G19606" s="235">
        <f t="shared" si="312"/>
        <v>-90000</v>
      </c>
      <c r="H19606" s="708" t="s">
        <v>12935</v>
      </c>
    </row>
    <row r="19607" spans="1:8" ht="15" x14ac:dyDescent="0.2">
      <c r="A19607" s="732">
        <v>45436</v>
      </c>
      <c r="B19607" s="173" t="s">
        <v>11717</v>
      </c>
      <c r="C19607" s="550" t="s">
        <v>12027</v>
      </c>
      <c r="D19607" s="739" t="s">
        <v>13120</v>
      </c>
      <c r="E19607" s="551">
        <v>10000</v>
      </c>
      <c r="F19607" s="235"/>
      <c r="G19607" s="235">
        <f t="shared" si="312"/>
        <v>-10000</v>
      </c>
      <c r="H19607" s="708" t="s">
        <v>12935</v>
      </c>
    </row>
    <row r="19608" spans="1:8" ht="15" x14ac:dyDescent="0.2">
      <c r="A19608" s="732">
        <v>45436</v>
      </c>
      <c r="B19608" s="173" t="s">
        <v>13292</v>
      </c>
      <c r="C19608" s="550" t="s">
        <v>12027</v>
      </c>
      <c r="D19608" s="739" t="s">
        <v>13120</v>
      </c>
      <c r="E19608" s="551">
        <v>200000</v>
      </c>
      <c r="F19608" s="235"/>
      <c r="G19608" s="235">
        <f t="shared" si="312"/>
        <v>-200000</v>
      </c>
      <c r="H19608" s="708" t="s">
        <v>12935</v>
      </c>
    </row>
    <row r="19609" spans="1:8" ht="15" x14ac:dyDescent="0.2">
      <c r="A19609" s="732">
        <v>45441</v>
      </c>
      <c r="B19609" s="173" t="s">
        <v>10229</v>
      </c>
      <c r="C19609" s="173" t="s">
        <v>12274</v>
      </c>
      <c r="D19609" s="227" t="s">
        <v>13153</v>
      </c>
      <c r="E19609" s="235">
        <v>22000</v>
      </c>
      <c r="F19609" s="235"/>
      <c r="G19609" s="235">
        <f t="shared" si="312"/>
        <v>-22000</v>
      </c>
      <c r="H19609" s="708" t="s">
        <v>12935</v>
      </c>
    </row>
    <row r="19610" spans="1:8" ht="15" x14ac:dyDescent="0.2">
      <c r="A19610" s="732">
        <v>45443</v>
      </c>
      <c r="B19610" s="173" t="s">
        <v>12339</v>
      </c>
      <c r="C19610" s="173" t="s">
        <v>12282</v>
      </c>
      <c r="D19610" s="227" t="s">
        <v>13161</v>
      </c>
      <c r="E19610" s="235">
        <v>150000</v>
      </c>
      <c r="F19610" s="235"/>
      <c r="G19610" s="235">
        <f t="shared" si="312"/>
        <v>-150000</v>
      </c>
      <c r="H19610" s="708" t="s">
        <v>12935</v>
      </c>
    </row>
    <row r="19611" spans="1:8" ht="24" x14ac:dyDescent="0.2">
      <c r="A19611" s="732">
        <v>45443</v>
      </c>
      <c r="B19611" s="173" t="s">
        <v>3945</v>
      </c>
      <c r="C19611" s="173" t="s">
        <v>13162</v>
      </c>
      <c r="D19611" s="227" t="s">
        <v>13163</v>
      </c>
      <c r="E19611" s="235">
        <v>600000</v>
      </c>
      <c r="F19611" s="235"/>
      <c r="G19611" s="235">
        <f t="shared" si="312"/>
        <v>-600000</v>
      </c>
      <c r="H19611" s="708" t="s">
        <v>12935</v>
      </c>
    </row>
    <row r="19612" spans="1:8" ht="15" x14ac:dyDescent="0.2">
      <c r="A19612" s="729">
        <v>45414</v>
      </c>
      <c r="B19612" s="93" t="s">
        <v>11077</v>
      </c>
      <c r="C19612" s="93" t="s">
        <v>558</v>
      </c>
      <c r="D19612" s="800" t="s">
        <v>12944</v>
      </c>
      <c r="E19612" s="175"/>
      <c r="F19612" s="175">
        <v>1000000</v>
      </c>
      <c r="G19612" s="175">
        <f t="shared" si="312"/>
        <v>1000000</v>
      </c>
      <c r="H19612" s="701" t="s">
        <v>12935</v>
      </c>
    </row>
    <row r="19613" spans="1:8" ht="15" x14ac:dyDescent="0.2">
      <c r="A19613" s="729">
        <v>45414</v>
      </c>
      <c r="B19613" s="93" t="s">
        <v>11077</v>
      </c>
      <c r="C19613" s="93" t="s">
        <v>558</v>
      </c>
      <c r="D19613" s="800" t="s">
        <v>12944</v>
      </c>
      <c r="E19613" s="175"/>
      <c r="F19613" s="175">
        <v>1000000</v>
      </c>
      <c r="G19613" s="175">
        <f t="shared" si="312"/>
        <v>1000000</v>
      </c>
      <c r="H19613" s="701" t="s">
        <v>12935</v>
      </c>
    </row>
    <row r="19614" spans="1:8" ht="15" x14ac:dyDescent="0.2">
      <c r="A19614" s="729">
        <v>45414</v>
      </c>
      <c r="B19614" s="90" t="s">
        <v>11123</v>
      </c>
      <c r="C19614" s="93" t="s">
        <v>558</v>
      </c>
      <c r="D19614" s="799" t="s">
        <v>12922</v>
      </c>
      <c r="E19614" s="91"/>
      <c r="F19614" s="91">
        <v>900000</v>
      </c>
      <c r="G19614" s="91">
        <f t="shared" si="312"/>
        <v>900000</v>
      </c>
      <c r="H19614" s="701" t="s">
        <v>12935</v>
      </c>
    </row>
    <row r="19615" spans="1:8" ht="15" x14ac:dyDescent="0.2">
      <c r="A19615" s="729">
        <v>45414</v>
      </c>
      <c r="B19615" s="90" t="s">
        <v>11123</v>
      </c>
      <c r="C19615" s="93" t="s">
        <v>558</v>
      </c>
      <c r="D19615" s="799" t="s">
        <v>12922</v>
      </c>
      <c r="E19615" s="91"/>
      <c r="F19615" s="91">
        <v>924000</v>
      </c>
      <c r="G19615" s="91">
        <f t="shared" si="312"/>
        <v>924000</v>
      </c>
      <c r="H19615" s="701" t="s">
        <v>12935</v>
      </c>
    </row>
    <row r="19616" spans="1:8" ht="15" x14ac:dyDescent="0.2">
      <c r="A19616" s="729">
        <v>45421</v>
      </c>
      <c r="B19616" s="93" t="s">
        <v>3944</v>
      </c>
      <c r="C19616" s="93" t="s">
        <v>558</v>
      </c>
      <c r="D19616" s="890" t="s">
        <v>12957</v>
      </c>
      <c r="E19616" s="175"/>
      <c r="F19616" s="175">
        <v>333522</v>
      </c>
      <c r="G19616" s="91">
        <f t="shared" si="312"/>
        <v>333522</v>
      </c>
      <c r="H19616" s="701" t="s">
        <v>12935</v>
      </c>
    </row>
    <row r="19617" spans="1:8" ht="15" x14ac:dyDescent="0.2">
      <c r="A19617" s="729">
        <v>45421</v>
      </c>
      <c r="B19617" s="93" t="s">
        <v>3944</v>
      </c>
      <c r="C19617" s="93" t="s">
        <v>558</v>
      </c>
      <c r="D19617" s="890" t="s">
        <v>12958</v>
      </c>
      <c r="E19617" s="175"/>
      <c r="F19617" s="175">
        <v>333522</v>
      </c>
      <c r="G19617" s="91">
        <f t="shared" si="312"/>
        <v>333522</v>
      </c>
      <c r="H19617" s="701" t="s">
        <v>12935</v>
      </c>
    </row>
    <row r="19618" spans="1:8" ht="15" x14ac:dyDescent="0.2">
      <c r="A19618" s="729">
        <v>45421</v>
      </c>
      <c r="B19618" s="93" t="s">
        <v>3944</v>
      </c>
      <c r="C19618" s="93" t="s">
        <v>558</v>
      </c>
      <c r="D19618" s="890" t="s">
        <v>12959</v>
      </c>
      <c r="E19618" s="175"/>
      <c r="F19618" s="175">
        <v>333522</v>
      </c>
      <c r="G19618" s="91">
        <f t="shared" si="312"/>
        <v>333522</v>
      </c>
      <c r="H19618" s="701" t="s">
        <v>12935</v>
      </c>
    </row>
    <row r="19619" spans="1:8" ht="15" x14ac:dyDescent="0.2">
      <c r="A19619" s="729">
        <v>45422</v>
      </c>
      <c r="B19619" s="93" t="s">
        <v>10573</v>
      </c>
      <c r="C19619" s="93" t="s">
        <v>558</v>
      </c>
      <c r="D19619" s="890" t="s">
        <v>13031</v>
      </c>
      <c r="E19619" s="175"/>
      <c r="F19619" s="175">
        <v>10328660</v>
      </c>
      <c r="G19619" s="91">
        <f t="shared" si="312"/>
        <v>10328660</v>
      </c>
      <c r="H19619" s="701" t="s">
        <v>12935</v>
      </c>
    </row>
    <row r="19620" spans="1:8" ht="15" x14ac:dyDescent="0.2">
      <c r="A19620" s="729">
        <v>45422</v>
      </c>
      <c r="B19620" s="93" t="s">
        <v>3945</v>
      </c>
      <c r="C19620" s="93" t="s">
        <v>558</v>
      </c>
      <c r="D19620" s="890" t="s">
        <v>13033</v>
      </c>
      <c r="E19620" s="175"/>
      <c r="F19620" s="175">
        <v>359992</v>
      </c>
      <c r="G19620" s="91">
        <f t="shared" si="312"/>
        <v>359992</v>
      </c>
      <c r="H19620" s="701" t="s">
        <v>12935</v>
      </c>
    </row>
    <row r="19621" spans="1:8" ht="15" x14ac:dyDescent="0.2">
      <c r="A19621" s="729">
        <v>45423</v>
      </c>
      <c r="B19621" s="93" t="s">
        <v>3945</v>
      </c>
      <c r="C19621" s="93" t="s">
        <v>558</v>
      </c>
      <c r="D19621" s="890" t="s">
        <v>13034</v>
      </c>
      <c r="E19621" s="175"/>
      <c r="F19621" s="175">
        <v>93000</v>
      </c>
      <c r="G19621" s="91">
        <f t="shared" si="312"/>
        <v>93000</v>
      </c>
      <c r="H19621" s="701" t="s">
        <v>12935</v>
      </c>
    </row>
    <row r="19622" spans="1:8" ht="15" x14ac:dyDescent="0.2">
      <c r="A19622" s="729">
        <v>45425</v>
      </c>
      <c r="B19622" s="93" t="s">
        <v>13000</v>
      </c>
      <c r="C19622" s="93" t="s">
        <v>558</v>
      </c>
      <c r="D19622" s="890" t="s">
        <v>13035</v>
      </c>
      <c r="E19622" s="175"/>
      <c r="F19622" s="175">
        <v>200000</v>
      </c>
      <c r="G19622" s="91">
        <f t="shared" si="312"/>
        <v>200000</v>
      </c>
      <c r="H19622" s="701" t="s">
        <v>12935</v>
      </c>
    </row>
    <row r="19623" spans="1:8" ht="15" x14ac:dyDescent="0.2">
      <c r="A19623" s="729">
        <v>45426</v>
      </c>
      <c r="B19623" s="93" t="s">
        <v>10899</v>
      </c>
      <c r="C19623" s="93" t="s">
        <v>558</v>
      </c>
      <c r="D19623" s="890" t="s">
        <v>13055</v>
      </c>
      <c r="E19623" s="175"/>
      <c r="F19623" s="175">
        <v>640444</v>
      </c>
      <c r="G19623" s="91">
        <f t="shared" si="312"/>
        <v>640444</v>
      </c>
      <c r="H19623" s="701" t="s">
        <v>12935</v>
      </c>
    </row>
    <row r="19624" spans="1:8" ht="17.25" customHeight="1" x14ac:dyDescent="0.2">
      <c r="A19624" s="729">
        <v>45430</v>
      </c>
      <c r="B19624" s="93" t="s">
        <v>11077</v>
      </c>
      <c r="C19624" s="93" t="s">
        <v>558</v>
      </c>
      <c r="D19624" s="800" t="s">
        <v>12944</v>
      </c>
      <c r="E19624" s="175"/>
      <c r="F19624" s="175">
        <v>400000</v>
      </c>
      <c r="G19624" s="175">
        <f t="shared" si="312"/>
        <v>400000</v>
      </c>
      <c r="H19624" s="701" t="s">
        <v>12935</v>
      </c>
    </row>
    <row r="19625" spans="1:8" ht="17.25" customHeight="1" x14ac:dyDescent="0.2">
      <c r="A19625" s="729">
        <v>45430</v>
      </c>
      <c r="B19625" s="93" t="s">
        <v>11077</v>
      </c>
      <c r="C19625" s="93" t="s">
        <v>558</v>
      </c>
      <c r="D19625" s="800" t="s">
        <v>12944</v>
      </c>
      <c r="E19625" s="175"/>
      <c r="F19625" s="175">
        <v>154000</v>
      </c>
      <c r="G19625" s="175">
        <f t="shared" si="312"/>
        <v>154000</v>
      </c>
      <c r="H19625" s="701" t="s">
        <v>12935</v>
      </c>
    </row>
    <row r="19626" spans="1:8" ht="15" x14ac:dyDescent="0.2">
      <c r="A19626" s="729">
        <v>45430</v>
      </c>
      <c r="B19626" s="93" t="s">
        <v>11077</v>
      </c>
      <c r="C19626" s="93" t="s">
        <v>558</v>
      </c>
      <c r="D19626" s="800" t="s">
        <v>12944</v>
      </c>
      <c r="E19626" s="175"/>
      <c r="F19626" s="175">
        <v>200000</v>
      </c>
      <c r="G19626" s="175">
        <f t="shared" si="312"/>
        <v>200000</v>
      </c>
      <c r="H19626" s="701" t="s">
        <v>12935</v>
      </c>
    </row>
    <row r="19627" spans="1:8" ht="15" x14ac:dyDescent="0.2">
      <c r="A19627" s="729">
        <v>45430</v>
      </c>
      <c r="B19627" s="93" t="s">
        <v>11077</v>
      </c>
      <c r="C19627" s="93" t="s">
        <v>558</v>
      </c>
      <c r="D19627" s="800" t="s">
        <v>12944</v>
      </c>
      <c r="E19627" s="175"/>
      <c r="F19627" s="175">
        <v>22000</v>
      </c>
      <c r="G19627" s="175">
        <f t="shared" si="312"/>
        <v>22000</v>
      </c>
      <c r="H19627" s="701" t="s">
        <v>12935</v>
      </c>
    </row>
    <row r="19628" spans="1:8" ht="15" x14ac:dyDescent="0.2">
      <c r="A19628" s="729">
        <v>45434</v>
      </c>
      <c r="B19628" s="93" t="s">
        <v>10899</v>
      </c>
      <c r="C19628" s="93" t="s">
        <v>558</v>
      </c>
      <c r="D19628" s="800" t="s">
        <v>13152</v>
      </c>
      <c r="E19628" s="175"/>
      <c r="F19628" s="175">
        <v>300000</v>
      </c>
      <c r="G19628" s="175">
        <f t="shared" si="312"/>
        <v>300000</v>
      </c>
      <c r="H19628" s="701" t="s">
        <v>12935</v>
      </c>
    </row>
    <row r="19629" spans="1:8" ht="24" x14ac:dyDescent="0.2">
      <c r="A19629" s="729">
        <v>45434</v>
      </c>
      <c r="B19629" s="93" t="s">
        <v>8041</v>
      </c>
      <c r="C19629" s="93" t="s">
        <v>558</v>
      </c>
      <c r="D19629" s="800" t="s">
        <v>13101</v>
      </c>
      <c r="E19629" s="175"/>
      <c r="F19629" s="175">
        <v>670318</v>
      </c>
      <c r="G19629" s="175">
        <f t="shared" si="312"/>
        <v>670318</v>
      </c>
      <c r="H19629" s="701" t="s">
        <v>12935</v>
      </c>
    </row>
    <row r="19630" spans="1:8" ht="15" x14ac:dyDescent="0.2">
      <c r="A19630" s="729">
        <v>45434</v>
      </c>
      <c r="B19630" s="93" t="s">
        <v>8041</v>
      </c>
      <c r="C19630" s="1054" t="s">
        <v>558</v>
      </c>
      <c r="D19630" s="896" t="s">
        <v>12017</v>
      </c>
      <c r="E19630" s="642">
        <v>6700</v>
      </c>
      <c r="F19630" s="175"/>
      <c r="G19630" s="175">
        <f t="shared" si="312"/>
        <v>-6700</v>
      </c>
      <c r="H19630" s="701" t="s">
        <v>12935</v>
      </c>
    </row>
    <row r="19631" spans="1:8" ht="15" x14ac:dyDescent="0.2">
      <c r="A19631" s="729">
        <v>45436</v>
      </c>
      <c r="B19631" s="93" t="s">
        <v>13103</v>
      </c>
      <c r="C19631" s="93" t="s">
        <v>558</v>
      </c>
      <c r="D19631" s="800" t="s">
        <v>13102</v>
      </c>
      <c r="E19631" s="175"/>
      <c r="F19631" s="175">
        <v>1520392</v>
      </c>
      <c r="G19631" s="175">
        <f t="shared" si="312"/>
        <v>1520392</v>
      </c>
      <c r="H19631" s="701" t="s">
        <v>12935</v>
      </c>
    </row>
    <row r="19632" spans="1:8" ht="15" x14ac:dyDescent="0.2">
      <c r="A19632" s="729">
        <v>45441</v>
      </c>
      <c r="B19632" s="93" t="s">
        <v>37</v>
      </c>
      <c r="C19632" s="93" t="s">
        <v>558</v>
      </c>
      <c r="D19632" s="890" t="s">
        <v>13125</v>
      </c>
      <c r="E19632" s="175"/>
      <c r="F19632" s="175">
        <v>246087</v>
      </c>
      <c r="G19632" s="175">
        <f t="shared" si="312"/>
        <v>246087</v>
      </c>
      <c r="H19632" s="701" t="s">
        <v>12935</v>
      </c>
    </row>
    <row r="19633" spans="1:8" ht="15" x14ac:dyDescent="0.2">
      <c r="A19633" s="729">
        <v>45441</v>
      </c>
      <c r="B19633" s="93" t="s">
        <v>37</v>
      </c>
      <c r="C19633" s="93" t="s">
        <v>558</v>
      </c>
      <c r="D19633" s="890" t="s">
        <v>13126</v>
      </c>
      <c r="E19633" s="175"/>
      <c r="F19633" s="175">
        <v>246087</v>
      </c>
      <c r="G19633" s="175">
        <f t="shared" si="312"/>
        <v>246087</v>
      </c>
      <c r="H19633" s="701" t="s">
        <v>12935</v>
      </c>
    </row>
    <row r="19634" spans="1:8" ht="15" x14ac:dyDescent="0.2">
      <c r="A19634" s="729">
        <v>45441</v>
      </c>
      <c r="B19634" s="93" t="s">
        <v>37</v>
      </c>
      <c r="C19634" s="93" t="s">
        <v>558</v>
      </c>
      <c r="D19634" s="890" t="s">
        <v>13127</v>
      </c>
      <c r="E19634" s="175"/>
      <c r="F19634" s="175">
        <v>246087</v>
      </c>
      <c r="G19634" s="175">
        <f t="shared" si="312"/>
        <v>246087</v>
      </c>
      <c r="H19634" s="701" t="s">
        <v>12935</v>
      </c>
    </row>
    <row r="19635" spans="1:8" ht="24" x14ac:dyDescent="0.2">
      <c r="A19635" s="729">
        <v>45441</v>
      </c>
      <c r="B19635" s="93" t="s">
        <v>11717</v>
      </c>
      <c r="C19635" s="93" t="s">
        <v>558</v>
      </c>
      <c r="D19635" s="896" t="s">
        <v>13769</v>
      </c>
      <c r="E19635" s="642">
        <v>72145</v>
      </c>
      <c r="F19635" s="175"/>
      <c r="G19635" s="175">
        <f t="shared" si="312"/>
        <v>-72145</v>
      </c>
      <c r="H19635" s="701" t="s">
        <v>12935</v>
      </c>
    </row>
    <row r="19636" spans="1:8" ht="24" x14ac:dyDescent="0.2">
      <c r="A19636" s="729">
        <v>45441</v>
      </c>
      <c r="B19636" s="93" t="s">
        <v>11077</v>
      </c>
      <c r="C19636" s="93" t="s">
        <v>558</v>
      </c>
      <c r="D19636" s="800" t="s">
        <v>13130</v>
      </c>
      <c r="E19636" s="175"/>
      <c r="F19636" s="175">
        <v>1400000</v>
      </c>
      <c r="G19636" s="175">
        <f t="shared" si="312"/>
        <v>1400000</v>
      </c>
      <c r="H19636" s="701" t="s">
        <v>12935</v>
      </c>
    </row>
    <row r="19637" spans="1:8" ht="24" customHeight="1" x14ac:dyDescent="0.2">
      <c r="A19637" s="729">
        <v>45441</v>
      </c>
      <c r="B19637" s="93" t="s">
        <v>11077</v>
      </c>
      <c r="C19637" s="93" t="s">
        <v>558</v>
      </c>
      <c r="D19637" s="800" t="s">
        <v>13131</v>
      </c>
      <c r="E19637" s="175"/>
      <c r="F19637" s="175">
        <v>1000000</v>
      </c>
      <c r="G19637" s="175">
        <f t="shared" si="312"/>
        <v>1000000</v>
      </c>
      <c r="H19637" s="701" t="s">
        <v>12935</v>
      </c>
    </row>
    <row r="19638" spans="1:8" ht="15" customHeight="1" x14ac:dyDescent="0.2">
      <c r="A19638" s="733">
        <v>45444</v>
      </c>
      <c r="B19638" s="40" t="s">
        <v>13177</v>
      </c>
      <c r="C19638" s="62" t="s">
        <v>13178</v>
      </c>
      <c r="D19638" s="107" t="s">
        <v>13179</v>
      </c>
      <c r="E19638" s="57">
        <v>40000</v>
      </c>
      <c r="F19638" s="57"/>
      <c r="G19638" s="125">
        <f t="shared" si="312"/>
        <v>-40000</v>
      </c>
      <c r="H19638" s="704" t="s">
        <v>13170</v>
      </c>
    </row>
    <row r="19639" spans="1:8" ht="15" customHeight="1" x14ac:dyDescent="0.2">
      <c r="A19639" s="733">
        <v>45444</v>
      </c>
      <c r="B19639" s="40" t="s">
        <v>11614</v>
      </c>
      <c r="C19639" s="62" t="s">
        <v>391</v>
      </c>
      <c r="D19639" s="107" t="s">
        <v>13180</v>
      </c>
      <c r="E19639" s="57">
        <v>35000</v>
      </c>
      <c r="F19639" s="57"/>
      <c r="G19639" s="125">
        <f t="shared" si="312"/>
        <v>-35000</v>
      </c>
      <c r="H19639" s="704" t="s">
        <v>13170</v>
      </c>
    </row>
    <row r="19640" spans="1:8" ht="15" x14ac:dyDescent="0.2">
      <c r="A19640" s="733">
        <v>45444</v>
      </c>
      <c r="B19640" s="40" t="s">
        <v>10176</v>
      </c>
      <c r="C19640" s="62" t="s">
        <v>13181</v>
      </c>
      <c r="D19640" s="107" t="s">
        <v>13237</v>
      </c>
      <c r="E19640" s="57">
        <v>14000</v>
      </c>
      <c r="F19640" s="57"/>
      <c r="G19640" s="125">
        <f t="shared" si="312"/>
        <v>-14000</v>
      </c>
      <c r="H19640" s="704" t="s">
        <v>13170</v>
      </c>
    </row>
    <row r="19641" spans="1:8" ht="15" x14ac:dyDescent="0.2">
      <c r="A19641" s="733">
        <v>45444</v>
      </c>
      <c r="B19641" s="40" t="s">
        <v>12345</v>
      </c>
      <c r="C19641" s="62" t="s">
        <v>13181</v>
      </c>
      <c r="D19641" s="107" t="s">
        <v>13237</v>
      </c>
      <c r="E19641" s="57">
        <v>15000</v>
      </c>
      <c r="F19641" s="57"/>
      <c r="G19641" s="125">
        <f t="shared" si="312"/>
        <v>-15000</v>
      </c>
      <c r="H19641" s="704" t="s">
        <v>13170</v>
      </c>
    </row>
    <row r="19642" spans="1:8" ht="15" x14ac:dyDescent="0.2">
      <c r="A19642" s="733">
        <v>45444</v>
      </c>
      <c r="B19642" s="40" t="s">
        <v>11717</v>
      </c>
      <c r="C19642" s="62" t="s">
        <v>13181</v>
      </c>
      <c r="D19642" s="107" t="s">
        <v>13237</v>
      </c>
      <c r="E19642" s="57">
        <v>4000</v>
      </c>
      <c r="F19642" s="57"/>
      <c r="G19642" s="125">
        <f t="shared" si="312"/>
        <v>-4000</v>
      </c>
      <c r="H19642" s="704" t="s">
        <v>13170</v>
      </c>
    </row>
    <row r="19643" spans="1:8" ht="15" x14ac:dyDescent="0.2">
      <c r="A19643" s="733">
        <v>45444</v>
      </c>
      <c r="B19643" s="40" t="s">
        <v>3945</v>
      </c>
      <c r="C19643" s="62" t="s">
        <v>6422</v>
      </c>
      <c r="D19643" s="107" t="s">
        <v>13182</v>
      </c>
      <c r="E19643" s="57">
        <v>50000</v>
      </c>
      <c r="F19643" s="57"/>
      <c r="G19643" s="125">
        <f t="shared" si="312"/>
        <v>-50000</v>
      </c>
      <c r="H19643" s="704" t="s">
        <v>13170</v>
      </c>
    </row>
    <row r="19644" spans="1:8" ht="15" x14ac:dyDescent="0.2">
      <c r="A19644" s="733">
        <v>45444</v>
      </c>
      <c r="B19644" s="40" t="s">
        <v>3945</v>
      </c>
      <c r="C19644" s="62" t="s">
        <v>13183</v>
      </c>
      <c r="D19644" s="107" t="s">
        <v>13184</v>
      </c>
      <c r="E19644" s="57">
        <v>235000</v>
      </c>
      <c r="F19644" s="57"/>
      <c r="G19644" s="125">
        <f t="shared" si="312"/>
        <v>-235000</v>
      </c>
      <c r="H19644" s="704" t="s">
        <v>13170</v>
      </c>
    </row>
    <row r="19645" spans="1:8" ht="15" x14ac:dyDescent="0.2">
      <c r="A19645" s="733">
        <v>45444</v>
      </c>
      <c r="B19645" s="40" t="s">
        <v>12399</v>
      </c>
      <c r="C19645" s="62" t="s">
        <v>8369</v>
      </c>
      <c r="D19645" s="107" t="s">
        <v>369</v>
      </c>
      <c r="E19645" s="57">
        <v>5000</v>
      </c>
      <c r="F19645" s="57"/>
      <c r="G19645" s="125">
        <f t="shared" si="312"/>
        <v>-5000</v>
      </c>
      <c r="H19645" s="704" t="s">
        <v>13170</v>
      </c>
    </row>
    <row r="19646" spans="1:8" ht="15" x14ac:dyDescent="0.2">
      <c r="A19646" s="733">
        <v>45444</v>
      </c>
      <c r="B19646" s="1069" t="s">
        <v>11077</v>
      </c>
      <c r="C19646" s="1048" t="s">
        <v>793</v>
      </c>
      <c r="D19646" s="1070" t="s">
        <v>12801</v>
      </c>
      <c r="E19646" s="1071">
        <v>50000</v>
      </c>
      <c r="F19646" s="57"/>
      <c r="G19646" s="125">
        <f t="shared" si="312"/>
        <v>-50000</v>
      </c>
      <c r="H19646" s="704" t="s">
        <v>13170</v>
      </c>
    </row>
    <row r="19647" spans="1:8" ht="15" x14ac:dyDescent="0.2">
      <c r="A19647" s="733">
        <v>45444</v>
      </c>
      <c r="B19647" s="1069" t="s">
        <v>10176</v>
      </c>
      <c r="C19647" s="1048" t="s">
        <v>793</v>
      </c>
      <c r="D19647" s="1070" t="s">
        <v>8428</v>
      </c>
      <c r="E19647" s="1071">
        <v>5000</v>
      </c>
      <c r="F19647" s="57"/>
      <c r="G19647" s="125">
        <f t="shared" si="312"/>
        <v>-5000</v>
      </c>
      <c r="H19647" s="704" t="s">
        <v>13170</v>
      </c>
    </row>
    <row r="19648" spans="1:8" ht="15" x14ac:dyDescent="0.2">
      <c r="A19648" s="733">
        <v>45444</v>
      </c>
      <c r="B19648" s="1069" t="s">
        <v>12399</v>
      </c>
      <c r="C19648" s="1048" t="s">
        <v>793</v>
      </c>
      <c r="D19648" s="1070" t="s">
        <v>12194</v>
      </c>
      <c r="E19648" s="1071">
        <v>50000</v>
      </c>
      <c r="F19648" s="57"/>
      <c r="G19648" s="125">
        <f t="shared" si="312"/>
        <v>-50000</v>
      </c>
      <c r="H19648" s="704" t="s">
        <v>13170</v>
      </c>
    </row>
    <row r="19649" spans="1:8" ht="15" x14ac:dyDescent="0.2">
      <c r="A19649" s="733">
        <v>45444</v>
      </c>
      <c r="B19649" s="1069" t="s">
        <v>103</v>
      </c>
      <c r="C19649" s="1048" t="s">
        <v>793</v>
      </c>
      <c r="D19649" s="1070" t="s">
        <v>12802</v>
      </c>
      <c r="E19649" s="1071">
        <v>105000</v>
      </c>
      <c r="F19649" s="57"/>
      <c r="G19649" s="125">
        <f t="shared" si="312"/>
        <v>-105000</v>
      </c>
      <c r="H19649" s="704" t="s">
        <v>13170</v>
      </c>
    </row>
    <row r="19650" spans="1:8" ht="15" x14ac:dyDescent="0.2">
      <c r="A19650" s="733">
        <v>45444</v>
      </c>
      <c r="B19650" s="1069" t="s">
        <v>12399</v>
      </c>
      <c r="C19650" s="1048" t="s">
        <v>793</v>
      </c>
      <c r="D19650" s="1070" t="s">
        <v>10746</v>
      </c>
      <c r="E19650" s="1071">
        <v>79000</v>
      </c>
      <c r="F19650" s="57"/>
      <c r="G19650" s="125">
        <f t="shared" si="312"/>
        <v>-79000</v>
      </c>
      <c r="H19650" s="704" t="s">
        <v>13170</v>
      </c>
    </row>
    <row r="19651" spans="1:8" ht="15" x14ac:dyDescent="0.2">
      <c r="A19651" s="733">
        <v>45444</v>
      </c>
      <c r="B19651" s="1069" t="s">
        <v>103</v>
      </c>
      <c r="C19651" s="1048" t="s">
        <v>793</v>
      </c>
      <c r="D19651" s="1070" t="s">
        <v>10134</v>
      </c>
      <c r="E19651" s="1071">
        <v>278330</v>
      </c>
      <c r="F19651" s="57"/>
      <c r="G19651" s="125">
        <f t="shared" ref="G19651:G19714" si="314">F19651-E19651</f>
        <v>-278330</v>
      </c>
      <c r="H19651" s="704" t="s">
        <v>13170</v>
      </c>
    </row>
    <row r="19652" spans="1:8" ht="15" x14ac:dyDescent="0.2">
      <c r="A19652" s="733">
        <v>45444</v>
      </c>
      <c r="B19652" s="1069" t="s">
        <v>11077</v>
      </c>
      <c r="C19652" s="1048" t="s">
        <v>793</v>
      </c>
      <c r="D19652" s="1070" t="s">
        <v>12818</v>
      </c>
      <c r="E19652" s="1071">
        <v>45900</v>
      </c>
      <c r="F19652" s="57"/>
      <c r="G19652" s="125">
        <f t="shared" si="314"/>
        <v>-45900</v>
      </c>
      <c r="H19652" s="704" t="s">
        <v>13170</v>
      </c>
    </row>
    <row r="19653" spans="1:8" ht="15" x14ac:dyDescent="0.2">
      <c r="A19653" s="733">
        <v>45444</v>
      </c>
      <c r="B19653" s="1069" t="s">
        <v>12399</v>
      </c>
      <c r="C19653" s="1048" t="s">
        <v>793</v>
      </c>
      <c r="D19653" s="1070" t="s">
        <v>13176</v>
      </c>
      <c r="E19653" s="1071">
        <v>50330</v>
      </c>
      <c r="F19653" s="57"/>
      <c r="G19653" s="125">
        <f t="shared" si="314"/>
        <v>-50330</v>
      </c>
      <c r="H19653" s="704" t="s">
        <v>13170</v>
      </c>
    </row>
    <row r="19654" spans="1:8" ht="15" x14ac:dyDescent="0.2">
      <c r="A19654" s="733">
        <v>45446</v>
      </c>
      <c r="B19654" s="1069" t="s">
        <v>12345</v>
      </c>
      <c r="C19654" s="1048" t="s">
        <v>793</v>
      </c>
      <c r="D19654" s="1070" t="s">
        <v>13186</v>
      </c>
      <c r="E19654" s="1071">
        <v>166630</v>
      </c>
      <c r="F19654" s="57"/>
      <c r="G19654" s="125">
        <f t="shared" si="314"/>
        <v>-166630</v>
      </c>
      <c r="H19654" s="704" t="s">
        <v>13170</v>
      </c>
    </row>
    <row r="19655" spans="1:8" ht="15" x14ac:dyDescent="0.2">
      <c r="A19655" s="733">
        <v>45446</v>
      </c>
      <c r="B19655" s="1069" t="s">
        <v>11077</v>
      </c>
      <c r="C19655" s="1048" t="s">
        <v>793</v>
      </c>
      <c r="D19655" s="1070" t="s">
        <v>13187</v>
      </c>
      <c r="E19655" s="1071">
        <v>70770</v>
      </c>
      <c r="F19655" s="57"/>
      <c r="G19655" s="125">
        <f t="shared" si="314"/>
        <v>-70770</v>
      </c>
      <c r="H19655" s="704" t="s">
        <v>13170</v>
      </c>
    </row>
    <row r="19656" spans="1:8" ht="15" x14ac:dyDescent="0.2">
      <c r="A19656" s="733">
        <v>45447</v>
      </c>
      <c r="B19656" s="1069" t="s">
        <v>12399</v>
      </c>
      <c r="C19656" s="1048" t="s">
        <v>793</v>
      </c>
      <c r="D19656" s="1070" t="s">
        <v>13190</v>
      </c>
      <c r="E19656" s="1071">
        <v>174970</v>
      </c>
      <c r="F19656" s="57"/>
      <c r="G19656" s="125">
        <f t="shared" si="314"/>
        <v>-174970</v>
      </c>
      <c r="H19656" s="704" t="s">
        <v>13170</v>
      </c>
    </row>
    <row r="19657" spans="1:8" ht="15" x14ac:dyDescent="0.2">
      <c r="A19657" s="733">
        <v>45447</v>
      </c>
      <c r="B19657" s="1069" t="s">
        <v>37</v>
      </c>
      <c r="C19657" s="1048" t="s">
        <v>793</v>
      </c>
      <c r="D19657" s="1070" t="s">
        <v>11823</v>
      </c>
      <c r="E19657" s="1071">
        <v>187830</v>
      </c>
      <c r="F19657" s="57"/>
      <c r="G19657" s="125">
        <f t="shared" si="314"/>
        <v>-187830</v>
      </c>
      <c r="H19657" s="704" t="s">
        <v>13170</v>
      </c>
    </row>
    <row r="19658" spans="1:8" ht="15" x14ac:dyDescent="0.2">
      <c r="A19658" s="733">
        <v>45447</v>
      </c>
      <c r="B19658" s="1069" t="s">
        <v>11874</v>
      </c>
      <c r="C19658" s="1048" t="s">
        <v>793</v>
      </c>
      <c r="D19658" s="1070" t="s">
        <v>13191</v>
      </c>
      <c r="E19658" s="1071">
        <v>62710</v>
      </c>
      <c r="F19658" s="57"/>
      <c r="G19658" s="125">
        <f t="shared" si="314"/>
        <v>-62710</v>
      </c>
      <c r="H19658" s="704" t="s">
        <v>13170</v>
      </c>
    </row>
    <row r="19659" spans="1:8" ht="15" x14ac:dyDescent="0.2">
      <c r="A19659" s="733">
        <v>45447</v>
      </c>
      <c r="B19659" s="1069" t="s">
        <v>3945</v>
      </c>
      <c r="C19659" s="1048" t="s">
        <v>793</v>
      </c>
      <c r="D19659" s="1070" t="s">
        <v>12082</v>
      </c>
      <c r="E19659" s="1071">
        <v>137420</v>
      </c>
      <c r="F19659" s="57"/>
      <c r="G19659" s="125">
        <f t="shared" si="314"/>
        <v>-137420</v>
      </c>
      <c r="H19659" s="704" t="s">
        <v>13170</v>
      </c>
    </row>
    <row r="19660" spans="1:8" ht="15" x14ac:dyDescent="0.2">
      <c r="A19660" s="733">
        <v>45447</v>
      </c>
      <c r="B19660" s="1069" t="s">
        <v>3944</v>
      </c>
      <c r="C19660" s="1048" t="s">
        <v>793</v>
      </c>
      <c r="D19660" s="1070" t="s">
        <v>12388</v>
      </c>
      <c r="E19660" s="1071">
        <v>134710</v>
      </c>
      <c r="F19660" s="57"/>
      <c r="G19660" s="125">
        <f t="shared" si="314"/>
        <v>-134710</v>
      </c>
      <c r="H19660" s="704" t="s">
        <v>13170</v>
      </c>
    </row>
    <row r="19661" spans="1:8" ht="15" x14ac:dyDescent="0.2">
      <c r="A19661" s="733">
        <v>45447</v>
      </c>
      <c r="B19661" s="1069" t="s">
        <v>11077</v>
      </c>
      <c r="C19661" s="1048" t="s">
        <v>793</v>
      </c>
      <c r="D19661" s="1070" t="s">
        <v>11825</v>
      </c>
      <c r="E19661" s="1071">
        <v>41820</v>
      </c>
      <c r="F19661" s="57"/>
      <c r="G19661" s="125">
        <f t="shared" si="314"/>
        <v>-41820</v>
      </c>
      <c r="H19661" s="704" t="s">
        <v>13170</v>
      </c>
    </row>
    <row r="19662" spans="1:8" ht="15" x14ac:dyDescent="0.2">
      <c r="A19662" s="733">
        <v>45447</v>
      </c>
      <c r="B19662" s="1069" t="s">
        <v>11717</v>
      </c>
      <c r="C19662" s="1048" t="s">
        <v>793</v>
      </c>
      <c r="D19662" s="1070" t="s">
        <v>13194</v>
      </c>
      <c r="E19662" s="1071">
        <v>52660</v>
      </c>
      <c r="F19662" s="57"/>
      <c r="G19662" s="125">
        <f t="shared" si="314"/>
        <v>-52660</v>
      </c>
      <c r="H19662" s="704" t="s">
        <v>13170</v>
      </c>
    </row>
    <row r="19663" spans="1:8" ht="15" x14ac:dyDescent="0.2">
      <c r="A19663" s="733">
        <v>45447</v>
      </c>
      <c r="B19663" s="1069" t="s">
        <v>12345</v>
      </c>
      <c r="C19663" s="1048" t="s">
        <v>793</v>
      </c>
      <c r="D19663" s="1070" t="s">
        <v>3065</v>
      </c>
      <c r="E19663" s="1071">
        <v>21000</v>
      </c>
      <c r="F19663" s="57"/>
      <c r="G19663" s="125">
        <f t="shared" si="314"/>
        <v>-21000</v>
      </c>
      <c r="H19663" s="704" t="s">
        <v>13170</v>
      </c>
    </row>
    <row r="19664" spans="1:8" ht="15" x14ac:dyDescent="0.2">
      <c r="A19664" s="733">
        <v>45447</v>
      </c>
      <c r="B19664" s="1069" t="s">
        <v>3945</v>
      </c>
      <c r="C19664" s="1048" t="s">
        <v>793</v>
      </c>
      <c r="D19664" s="1070" t="s">
        <v>8427</v>
      </c>
      <c r="E19664" s="1071">
        <v>28000</v>
      </c>
      <c r="F19664" s="57"/>
      <c r="G19664" s="125">
        <f t="shared" si="314"/>
        <v>-28000</v>
      </c>
      <c r="H19664" s="704" t="s">
        <v>13170</v>
      </c>
    </row>
    <row r="19665" spans="1:8" ht="15" x14ac:dyDescent="0.2">
      <c r="A19665" s="733">
        <v>45447</v>
      </c>
      <c r="B19665" s="1069" t="s">
        <v>12606</v>
      </c>
      <c r="C19665" s="1048" t="s">
        <v>793</v>
      </c>
      <c r="D19665" s="1070" t="s">
        <v>13195</v>
      </c>
      <c r="E19665" s="1071">
        <v>108860</v>
      </c>
      <c r="F19665" s="57"/>
      <c r="G19665" s="125">
        <f t="shared" si="314"/>
        <v>-108860</v>
      </c>
      <c r="H19665" s="704" t="s">
        <v>13170</v>
      </c>
    </row>
    <row r="19666" spans="1:8" ht="15" x14ac:dyDescent="0.2">
      <c r="A19666" s="733">
        <v>45448</v>
      </c>
      <c r="B19666" s="1069" t="s">
        <v>11717</v>
      </c>
      <c r="C19666" s="1048" t="s">
        <v>793</v>
      </c>
      <c r="D19666" s="1070" t="s">
        <v>12384</v>
      </c>
      <c r="E19666" s="1071">
        <v>663140</v>
      </c>
      <c r="F19666" s="57"/>
      <c r="G19666" s="125">
        <f t="shared" si="314"/>
        <v>-663140</v>
      </c>
      <c r="H19666" s="704" t="s">
        <v>13170</v>
      </c>
    </row>
    <row r="19667" spans="1:8" ht="15" x14ac:dyDescent="0.2">
      <c r="A19667" s="733">
        <v>45449</v>
      </c>
      <c r="B19667" s="1069" t="s">
        <v>11077</v>
      </c>
      <c r="C19667" s="1048" t="s">
        <v>793</v>
      </c>
      <c r="D19667" s="1070" t="s">
        <v>10744</v>
      </c>
      <c r="E19667" s="1071">
        <v>51600</v>
      </c>
      <c r="F19667" s="57"/>
      <c r="G19667" s="125">
        <f t="shared" si="314"/>
        <v>-51600</v>
      </c>
      <c r="H19667" s="704" t="s">
        <v>13170</v>
      </c>
    </row>
    <row r="19668" spans="1:8" ht="15" x14ac:dyDescent="0.2">
      <c r="A19668" s="733">
        <v>45450</v>
      </c>
      <c r="B19668" s="1069" t="s">
        <v>13292</v>
      </c>
      <c r="C19668" s="1048" t="s">
        <v>793</v>
      </c>
      <c r="D19668" s="1070" t="s">
        <v>13209</v>
      </c>
      <c r="E19668" s="1071">
        <v>58050</v>
      </c>
      <c r="F19668" s="57"/>
      <c r="G19668" s="125">
        <f t="shared" si="314"/>
        <v>-58050</v>
      </c>
      <c r="H19668" s="704" t="s">
        <v>13170</v>
      </c>
    </row>
    <row r="19669" spans="1:8" ht="15" customHeight="1" x14ac:dyDescent="0.2">
      <c r="A19669" s="733">
        <v>45449</v>
      </c>
      <c r="B19669" s="1069" t="s">
        <v>12399</v>
      </c>
      <c r="C19669" s="1048" t="s">
        <v>793</v>
      </c>
      <c r="D19669" s="1070" t="s">
        <v>13207</v>
      </c>
      <c r="E19669" s="1071">
        <v>70000</v>
      </c>
      <c r="F19669" s="57"/>
      <c r="G19669" s="125">
        <f t="shared" si="314"/>
        <v>-70000</v>
      </c>
      <c r="H19669" s="704" t="s">
        <v>13170</v>
      </c>
    </row>
    <row r="19670" spans="1:8" ht="15" customHeight="1" x14ac:dyDescent="0.2">
      <c r="A19670" s="733">
        <v>45451</v>
      </c>
      <c r="B19670" s="1069" t="s">
        <v>11717</v>
      </c>
      <c r="C19670" s="1048" t="s">
        <v>793</v>
      </c>
      <c r="D19670" s="1070" t="s">
        <v>13211</v>
      </c>
      <c r="E19670" s="1071">
        <v>61350</v>
      </c>
      <c r="F19670" s="57"/>
      <c r="G19670" s="125">
        <f t="shared" si="314"/>
        <v>-61350</v>
      </c>
      <c r="H19670" s="704" t="s">
        <v>13170</v>
      </c>
    </row>
    <row r="19671" spans="1:8" ht="15" customHeight="1" x14ac:dyDescent="0.2">
      <c r="A19671" s="733">
        <v>45451</v>
      </c>
      <c r="B19671" s="1069" t="s">
        <v>11717</v>
      </c>
      <c r="C19671" s="1048" t="s">
        <v>793</v>
      </c>
      <c r="D19671" s="1070" t="s">
        <v>13212</v>
      </c>
      <c r="E19671" s="1071">
        <v>27100</v>
      </c>
      <c r="F19671" s="57"/>
      <c r="G19671" s="125">
        <f t="shared" si="314"/>
        <v>-27100</v>
      </c>
      <c r="H19671" s="704" t="s">
        <v>13170</v>
      </c>
    </row>
    <row r="19672" spans="1:8" ht="15" customHeight="1" x14ac:dyDescent="0.2">
      <c r="A19672" s="733">
        <v>45453</v>
      </c>
      <c r="B19672" s="1048" t="s">
        <v>3945</v>
      </c>
      <c r="C19672" s="1048" t="s">
        <v>793</v>
      </c>
      <c r="D19672" s="1070" t="s">
        <v>13215</v>
      </c>
      <c r="E19672" s="1071">
        <v>20000</v>
      </c>
      <c r="F19672" s="57"/>
      <c r="G19672" s="125">
        <f t="shared" si="314"/>
        <v>-20000</v>
      </c>
      <c r="H19672" s="704" t="s">
        <v>13170</v>
      </c>
    </row>
    <row r="19673" spans="1:8" ht="15" customHeight="1" x14ac:dyDescent="0.2">
      <c r="A19673" s="733">
        <v>45457</v>
      </c>
      <c r="B19673" s="1069" t="s">
        <v>11077</v>
      </c>
      <c r="C19673" s="1048" t="s">
        <v>793</v>
      </c>
      <c r="D19673" s="1070" t="s">
        <v>13286</v>
      </c>
      <c r="E19673" s="1071">
        <v>18500</v>
      </c>
      <c r="F19673" s="57"/>
      <c r="G19673" s="125">
        <f t="shared" si="314"/>
        <v>-18500</v>
      </c>
      <c r="H19673" s="704" t="s">
        <v>13170</v>
      </c>
    </row>
    <row r="19674" spans="1:8" ht="15" customHeight="1" x14ac:dyDescent="0.2">
      <c r="A19674" s="733">
        <v>45444</v>
      </c>
      <c r="B19674" s="40" t="s">
        <v>11077</v>
      </c>
      <c r="C19674" s="62" t="s">
        <v>391</v>
      </c>
      <c r="D19674" s="107" t="s">
        <v>13175</v>
      </c>
      <c r="E19674" s="57">
        <v>1500</v>
      </c>
      <c r="F19674" s="57"/>
      <c r="G19674" s="125">
        <f t="shared" si="314"/>
        <v>-1500</v>
      </c>
      <c r="H19674" s="704" t="s">
        <v>13170</v>
      </c>
    </row>
    <row r="19675" spans="1:8" ht="15" customHeight="1" x14ac:dyDescent="0.2">
      <c r="A19675" s="733">
        <v>45444</v>
      </c>
      <c r="B19675" s="40" t="s">
        <v>103</v>
      </c>
      <c r="C19675" s="62" t="s">
        <v>2671</v>
      </c>
      <c r="D19675" s="107" t="s">
        <v>8115</v>
      </c>
      <c r="E19675" s="57">
        <v>2000</v>
      </c>
      <c r="F19675" s="57"/>
      <c r="G19675" s="125">
        <f t="shared" si="314"/>
        <v>-2000</v>
      </c>
      <c r="H19675" s="704" t="s">
        <v>13170</v>
      </c>
    </row>
    <row r="19676" spans="1:8" ht="15" customHeight="1" x14ac:dyDescent="0.2">
      <c r="A19676" s="733">
        <v>45444</v>
      </c>
      <c r="B19676" s="40" t="s">
        <v>103</v>
      </c>
      <c r="C19676" s="62" t="s">
        <v>103</v>
      </c>
      <c r="D19676" s="107" t="s">
        <v>10208</v>
      </c>
      <c r="E19676" s="57">
        <v>2000</v>
      </c>
      <c r="F19676" s="57"/>
      <c r="G19676" s="125">
        <f t="shared" si="314"/>
        <v>-2000</v>
      </c>
      <c r="H19676" s="704" t="s">
        <v>13170</v>
      </c>
    </row>
    <row r="19677" spans="1:8" ht="15" customHeight="1" x14ac:dyDescent="0.2">
      <c r="A19677" s="733">
        <v>45444</v>
      </c>
      <c r="B19677" s="40" t="s">
        <v>12596</v>
      </c>
      <c r="C19677" s="62" t="s">
        <v>10981</v>
      </c>
      <c r="D19677" s="107" t="s">
        <v>13114</v>
      </c>
      <c r="E19677" s="57">
        <v>50000</v>
      </c>
      <c r="F19677" s="57"/>
      <c r="G19677" s="125">
        <f t="shared" si="314"/>
        <v>-50000</v>
      </c>
      <c r="H19677" s="704" t="s">
        <v>13170</v>
      </c>
    </row>
    <row r="19678" spans="1:8" ht="15" customHeight="1" x14ac:dyDescent="0.2">
      <c r="A19678" s="733">
        <v>45444</v>
      </c>
      <c r="B19678" s="40" t="s">
        <v>12339</v>
      </c>
      <c r="C19678" s="62" t="s">
        <v>391</v>
      </c>
      <c r="D19678" s="107" t="s">
        <v>13245</v>
      </c>
      <c r="E19678" s="57">
        <v>200000</v>
      </c>
      <c r="F19678" s="57"/>
      <c r="G19678" s="125">
        <f t="shared" si="314"/>
        <v>-200000</v>
      </c>
      <c r="H19678" s="704" t="s">
        <v>13170</v>
      </c>
    </row>
    <row r="19679" spans="1:8" ht="15" customHeight="1" x14ac:dyDescent="0.2">
      <c r="A19679" s="733">
        <v>45445</v>
      </c>
      <c r="B19679" s="40" t="s">
        <v>103</v>
      </c>
      <c r="C19679" s="62" t="s">
        <v>391</v>
      </c>
      <c r="D19679" s="107" t="s">
        <v>13188</v>
      </c>
      <c r="E19679" s="57">
        <v>40000</v>
      </c>
      <c r="F19679" s="57"/>
      <c r="G19679" s="125">
        <f t="shared" si="314"/>
        <v>-40000</v>
      </c>
      <c r="H19679" s="704" t="s">
        <v>13170</v>
      </c>
    </row>
    <row r="19680" spans="1:8" ht="15" customHeight="1" x14ac:dyDescent="0.2">
      <c r="A19680" s="733">
        <v>45446</v>
      </c>
      <c r="B19680" s="40" t="s">
        <v>37</v>
      </c>
      <c r="C19680" s="62" t="s">
        <v>3840</v>
      </c>
      <c r="D19680" s="107" t="s">
        <v>13185</v>
      </c>
      <c r="E19680" s="57">
        <v>50000</v>
      </c>
      <c r="F19680" s="57"/>
      <c r="G19680" s="125">
        <f t="shared" si="314"/>
        <v>-50000</v>
      </c>
      <c r="H19680" s="704" t="s">
        <v>13170</v>
      </c>
    </row>
    <row r="19681" spans="1:8" ht="15" customHeight="1" x14ac:dyDescent="0.2">
      <c r="A19681" s="733">
        <v>45446</v>
      </c>
      <c r="B19681" s="40" t="s">
        <v>11717</v>
      </c>
      <c r="C19681" s="62" t="s">
        <v>5740</v>
      </c>
      <c r="D19681" s="107" t="s">
        <v>369</v>
      </c>
      <c r="E19681" s="57">
        <v>1000</v>
      </c>
      <c r="F19681" s="57"/>
      <c r="G19681" s="125">
        <f t="shared" si="314"/>
        <v>-1000</v>
      </c>
      <c r="H19681" s="704" t="s">
        <v>13170</v>
      </c>
    </row>
    <row r="19682" spans="1:8" ht="15" customHeight="1" x14ac:dyDescent="0.2">
      <c r="A19682" s="733">
        <v>45446</v>
      </c>
      <c r="B19682" s="40" t="s">
        <v>11717</v>
      </c>
      <c r="C19682" s="62" t="s">
        <v>12990</v>
      </c>
      <c r="D19682" s="107" t="s">
        <v>13111</v>
      </c>
      <c r="E19682" s="57">
        <v>37000</v>
      </c>
      <c r="F19682" s="57"/>
      <c r="G19682" s="125">
        <f t="shared" si="314"/>
        <v>-37000</v>
      </c>
      <c r="H19682" s="704" t="s">
        <v>13170</v>
      </c>
    </row>
    <row r="19683" spans="1:8" ht="15" customHeight="1" x14ac:dyDescent="0.2">
      <c r="A19683" s="733">
        <v>45446</v>
      </c>
      <c r="B19683" s="40" t="s">
        <v>103</v>
      </c>
      <c r="C19683" s="62" t="s">
        <v>103</v>
      </c>
      <c r="D19683" s="107" t="s">
        <v>10208</v>
      </c>
      <c r="E19683" s="57">
        <v>5000</v>
      </c>
      <c r="F19683" s="57"/>
      <c r="G19683" s="125">
        <f t="shared" si="314"/>
        <v>-5000</v>
      </c>
      <c r="H19683" s="704" t="s">
        <v>13170</v>
      </c>
    </row>
    <row r="19684" spans="1:8" ht="15" customHeight="1" x14ac:dyDescent="0.2">
      <c r="A19684" s="733">
        <v>45446</v>
      </c>
      <c r="B19684" s="40" t="s">
        <v>12339</v>
      </c>
      <c r="C19684" s="62" t="s">
        <v>391</v>
      </c>
      <c r="D19684" s="107" t="s">
        <v>13189</v>
      </c>
      <c r="E19684" s="57">
        <v>35000</v>
      </c>
      <c r="F19684" s="57"/>
      <c r="G19684" s="125">
        <f t="shared" si="314"/>
        <v>-35000</v>
      </c>
      <c r="H19684" s="704" t="s">
        <v>13170</v>
      </c>
    </row>
    <row r="19685" spans="1:8" ht="15" customHeight="1" x14ac:dyDescent="0.2">
      <c r="A19685" s="733">
        <v>45447</v>
      </c>
      <c r="B19685" s="40" t="s">
        <v>37</v>
      </c>
      <c r="C19685" s="62" t="s">
        <v>391</v>
      </c>
      <c r="D19685" s="107" t="s">
        <v>6696</v>
      </c>
      <c r="E19685" s="57">
        <v>3000</v>
      </c>
      <c r="F19685" s="57"/>
      <c r="G19685" s="125">
        <f t="shared" si="314"/>
        <v>-3000</v>
      </c>
      <c r="H19685" s="704" t="s">
        <v>13170</v>
      </c>
    </row>
    <row r="19686" spans="1:8" ht="15" customHeight="1" x14ac:dyDescent="0.2">
      <c r="A19686" s="733">
        <v>45447</v>
      </c>
      <c r="B19686" s="40" t="s">
        <v>37</v>
      </c>
      <c r="C19686" s="62" t="s">
        <v>391</v>
      </c>
      <c r="D19686" s="107" t="s">
        <v>13192</v>
      </c>
      <c r="E19686" s="57">
        <v>2000</v>
      </c>
      <c r="F19686" s="57"/>
      <c r="G19686" s="125">
        <f t="shared" si="314"/>
        <v>-2000</v>
      </c>
      <c r="H19686" s="704" t="s">
        <v>13170</v>
      </c>
    </row>
    <row r="19687" spans="1:8" ht="15" customHeight="1" x14ac:dyDescent="0.2">
      <c r="A19687" s="733">
        <v>45447</v>
      </c>
      <c r="B19687" s="40" t="s">
        <v>103</v>
      </c>
      <c r="C19687" s="62" t="s">
        <v>103</v>
      </c>
      <c r="D19687" s="107" t="s">
        <v>10208</v>
      </c>
      <c r="E19687" s="57">
        <v>3000</v>
      </c>
      <c r="F19687" s="57"/>
      <c r="G19687" s="125">
        <f t="shared" si="314"/>
        <v>-3000</v>
      </c>
      <c r="H19687" s="704" t="s">
        <v>13170</v>
      </c>
    </row>
    <row r="19688" spans="1:8" ht="15" customHeight="1" x14ac:dyDescent="0.2">
      <c r="A19688" s="733">
        <v>45447</v>
      </c>
      <c r="B19688" s="40" t="s">
        <v>9512</v>
      </c>
      <c r="C19688" s="62" t="s">
        <v>13196</v>
      </c>
      <c r="D19688" s="107" t="s">
        <v>13197</v>
      </c>
      <c r="E19688" s="57">
        <v>37000</v>
      </c>
      <c r="F19688" s="57"/>
      <c r="G19688" s="125">
        <f t="shared" si="314"/>
        <v>-37000</v>
      </c>
      <c r="H19688" s="704" t="s">
        <v>13170</v>
      </c>
    </row>
    <row r="19689" spans="1:8" ht="15" customHeight="1" x14ac:dyDescent="0.2">
      <c r="A19689" s="733">
        <v>45447</v>
      </c>
      <c r="B19689" s="40" t="s">
        <v>3945</v>
      </c>
      <c r="C19689" s="62" t="s">
        <v>285</v>
      </c>
      <c r="D19689" s="107" t="s">
        <v>13198</v>
      </c>
      <c r="E19689" s="57">
        <v>500</v>
      </c>
      <c r="F19689" s="57"/>
      <c r="G19689" s="125">
        <f t="shared" si="314"/>
        <v>-500</v>
      </c>
      <c r="H19689" s="704" t="s">
        <v>13170</v>
      </c>
    </row>
    <row r="19690" spans="1:8" ht="15" customHeight="1" x14ac:dyDescent="0.2">
      <c r="A19690" s="733">
        <v>45447</v>
      </c>
      <c r="B19690" s="40" t="s">
        <v>10899</v>
      </c>
      <c r="C19690" s="62" t="s">
        <v>7221</v>
      </c>
      <c r="D19690" s="107" t="s">
        <v>13200</v>
      </c>
      <c r="E19690" s="57">
        <v>250000</v>
      </c>
      <c r="F19690" s="57"/>
      <c r="G19690" s="125">
        <f t="shared" si="314"/>
        <v>-250000</v>
      </c>
      <c r="H19690" s="704" t="s">
        <v>13170</v>
      </c>
    </row>
    <row r="19691" spans="1:8" ht="15" customHeight="1" x14ac:dyDescent="0.2">
      <c r="A19691" s="733">
        <v>45447</v>
      </c>
      <c r="B19691" s="40" t="s">
        <v>13110</v>
      </c>
      <c r="C19691" s="62" t="s">
        <v>7221</v>
      </c>
      <c r="D19691" s="107" t="s">
        <v>13200</v>
      </c>
      <c r="E19691" s="57">
        <v>250000</v>
      </c>
      <c r="F19691" s="57"/>
      <c r="G19691" s="125">
        <f t="shared" si="314"/>
        <v>-250000</v>
      </c>
      <c r="H19691" s="704" t="s">
        <v>13170</v>
      </c>
    </row>
    <row r="19692" spans="1:8" ht="15" customHeight="1" x14ac:dyDescent="0.2">
      <c r="A19692" s="733">
        <v>45447</v>
      </c>
      <c r="B19692" s="40" t="s">
        <v>10229</v>
      </c>
      <c r="C19692" s="62" t="s">
        <v>13199</v>
      </c>
      <c r="D19692" s="107" t="s">
        <v>12434</v>
      </c>
      <c r="E19692" s="57">
        <v>132500</v>
      </c>
      <c r="F19692" s="57"/>
      <c r="G19692" s="125">
        <f t="shared" si="314"/>
        <v>-132500</v>
      </c>
      <c r="H19692" s="704" t="s">
        <v>13170</v>
      </c>
    </row>
    <row r="19693" spans="1:8" ht="15" customHeight="1" x14ac:dyDescent="0.2">
      <c r="A19693" s="733">
        <v>45447</v>
      </c>
      <c r="B19693" s="40" t="s">
        <v>11077</v>
      </c>
      <c r="C19693" s="62" t="s">
        <v>391</v>
      </c>
      <c r="D19693" s="107" t="s">
        <v>9914</v>
      </c>
      <c r="E19693" s="57">
        <v>15540</v>
      </c>
      <c r="F19693" s="57"/>
      <c r="G19693" s="125">
        <f t="shared" si="314"/>
        <v>-15540</v>
      </c>
      <c r="H19693" s="704" t="s">
        <v>13170</v>
      </c>
    </row>
    <row r="19694" spans="1:8" ht="15" customHeight="1" x14ac:dyDescent="0.2">
      <c r="A19694" s="733">
        <v>45448</v>
      </c>
      <c r="B19694" s="40" t="s">
        <v>25</v>
      </c>
      <c r="C19694" s="62" t="s">
        <v>4064</v>
      </c>
      <c r="D19694" s="107" t="s">
        <v>9683</v>
      </c>
      <c r="E19694" s="57">
        <v>2500</v>
      </c>
      <c r="F19694" s="57"/>
      <c r="G19694" s="125">
        <f t="shared" si="314"/>
        <v>-2500</v>
      </c>
      <c r="H19694" s="704" t="s">
        <v>13170</v>
      </c>
    </row>
    <row r="19695" spans="1:8" ht="15" customHeight="1" x14ac:dyDescent="0.2">
      <c r="A19695" s="733">
        <v>45448</v>
      </c>
      <c r="B19695" s="40" t="s">
        <v>10229</v>
      </c>
      <c r="C19695" s="669" t="s">
        <v>2189</v>
      </c>
      <c r="D19695" s="911" t="s">
        <v>13283</v>
      </c>
      <c r="E19695" s="584">
        <v>5000</v>
      </c>
      <c r="F19695" s="57"/>
      <c r="G19695" s="125">
        <f t="shared" si="314"/>
        <v>-5000</v>
      </c>
      <c r="H19695" s="704" t="s">
        <v>13170</v>
      </c>
    </row>
    <row r="19696" spans="1:8" ht="15" x14ac:dyDescent="0.2">
      <c r="A19696" s="733">
        <v>45448</v>
      </c>
      <c r="B19696" s="40" t="s">
        <v>12399</v>
      </c>
      <c r="C19696" s="669" t="s">
        <v>2189</v>
      </c>
      <c r="D19696" s="911" t="s">
        <v>13283</v>
      </c>
      <c r="E19696" s="584">
        <v>3000</v>
      </c>
      <c r="F19696" s="57"/>
      <c r="G19696" s="125">
        <f t="shared" si="314"/>
        <v>-3000</v>
      </c>
      <c r="H19696" s="704" t="s">
        <v>13170</v>
      </c>
    </row>
    <row r="19697" spans="1:8" ht="15" x14ac:dyDescent="0.2">
      <c r="A19697" s="733">
        <v>45448</v>
      </c>
      <c r="B19697" s="40" t="s">
        <v>11123</v>
      </c>
      <c r="C19697" s="669" t="s">
        <v>2189</v>
      </c>
      <c r="D19697" s="911" t="s">
        <v>13283</v>
      </c>
      <c r="E19697" s="584">
        <v>4000</v>
      </c>
      <c r="F19697" s="57"/>
      <c r="G19697" s="125">
        <f t="shared" si="314"/>
        <v>-4000</v>
      </c>
      <c r="H19697" s="704" t="s">
        <v>13170</v>
      </c>
    </row>
    <row r="19698" spans="1:8" ht="15" x14ac:dyDescent="0.2">
      <c r="A19698" s="733">
        <v>45448</v>
      </c>
      <c r="B19698" s="40" t="s">
        <v>13110</v>
      </c>
      <c r="C19698" s="669" t="s">
        <v>2189</v>
      </c>
      <c r="D19698" s="911" t="s">
        <v>13283</v>
      </c>
      <c r="E19698" s="584">
        <v>3000</v>
      </c>
      <c r="F19698" s="57"/>
      <c r="G19698" s="125">
        <f t="shared" si="314"/>
        <v>-3000</v>
      </c>
      <c r="H19698" s="704" t="s">
        <v>13170</v>
      </c>
    </row>
    <row r="19699" spans="1:8" ht="15" x14ac:dyDescent="0.2">
      <c r="A19699" s="733">
        <v>45448</v>
      </c>
      <c r="B19699" s="40" t="s">
        <v>10176</v>
      </c>
      <c r="C19699" s="62" t="s">
        <v>9761</v>
      </c>
      <c r="D19699" s="107" t="s">
        <v>13201</v>
      </c>
      <c r="E19699" s="57">
        <v>3800</v>
      </c>
      <c r="F19699" s="57"/>
      <c r="G19699" s="125">
        <f t="shared" si="314"/>
        <v>-3800</v>
      </c>
      <c r="H19699" s="704" t="s">
        <v>13170</v>
      </c>
    </row>
    <row r="19700" spans="1:8" ht="15" x14ac:dyDescent="0.2">
      <c r="A19700" s="733">
        <v>45448</v>
      </c>
      <c r="B19700" s="40" t="s">
        <v>10898</v>
      </c>
      <c r="C19700" s="62" t="s">
        <v>5740</v>
      </c>
      <c r="D19700" s="107" t="s">
        <v>369</v>
      </c>
      <c r="E19700" s="57">
        <v>1300</v>
      </c>
      <c r="F19700" s="57"/>
      <c r="G19700" s="125">
        <f t="shared" si="314"/>
        <v>-1300</v>
      </c>
      <c r="H19700" s="704" t="s">
        <v>13170</v>
      </c>
    </row>
    <row r="19701" spans="1:8" ht="15" x14ac:dyDescent="0.2">
      <c r="A19701" s="733">
        <v>45449</v>
      </c>
      <c r="B19701" s="40" t="s">
        <v>11717</v>
      </c>
      <c r="C19701" s="62" t="s">
        <v>1494</v>
      </c>
      <c r="D19701" s="107" t="s">
        <v>13208</v>
      </c>
      <c r="E19701" s="57">
        <v>9180</v>
      </c>
      <c r="F19701" s="57"/>
      <c r="G19701" s="125">
        <f t="shared" si="314"/>
        <v>-9180</v>
      </c>
      <c r="H19701" s="704" t="s">
        <v>13170</v>
      </c>
    </row>
    <row r="19702" spans="1:8" ht="15" x14ac:dyDescent="0.2">
      <c r="A19702" s="733">
        <v>45449</v>
      </c>
      <c r="B19702" s="40" t="s">
        <v>13110</v>
      </c>
      <c r="C19702" s="62" t="s">
        <v>5409</v>
      </c>
      <c r="D19702" s="107" t="s">
        <v>12397</v>
      </c>
      <c r="E19702" s="57">
        <v>5000</v>
      </c>
      <c r="F19702" s="57"/>
      <c r="G19702" s="125">
        <f t="shared" si="314"/>
        <v>-5000</v>
      </c>
      <c r="H19702" s="704" t="s">
        <v>13170</v>
      </c>
    </row>
    <row r="19703" spans="1:8" ht="15" x14ac:dyDescent="0.2">
      <c r="A19703" s="733">
        <v>45450</v>
      </c>
      <c r="B19703" s="62" t="s">
        <v>13292</v>
      </c>
      <c r="C19703" s="62" t="s">
        <v>5740</v>
      </c>
      <c r="D19703" s="107" t="s">
        <v>369</v>
      </c>
      <c r="E19703" s="57">
        <v>1500</v>
      </c>
      <c r="F19703" s="57"/>
      <c r="G19703" s="125">
        <f t="shared" si="314"/>
        <v>-1500</v>
      </c>
      <c r="H19703" s="704" t="s">
        <v>13170</v>
      </c>
    </row>
    <row r="19704" spans="1:8" ht="15" x14ac:dyDescent="0.2">
      <c r="A19704" s="733">
        <v>45450</v>
      </c>
      <c r="B19704" s="40" t="s">
        <v>13110</v>
      </c>
      <c r="C19704" s="62" t="s">
        <v>391</v>
      </c>
      <c r="D19704" s="107" t="s">
        <v>13210</v>
      </c>
      <c r="E19704" s="57">
        <v>3000</v>
      </c>
      <c r="F19704" s="57"/>
      <c r="G19704" s="125">
        <f t="shared" si="314"/>
        <v>-3000</v>
      </c>
      <c r="H19704" s="704" t="s">
        <v>13170</v>
      </c>
    </row>
    <row r="19705" spans="1:8" ht="15" x14ac:dyDescent="0.2">
      <c r="A19705" s="733">
        <v>45450</v>
      </c>
      <c r="B19705" s="40" t="s">
        <v>103</v>
      </c>
      <c r="C19705" s="62" t="s">
        <v>103</v>
      </c>
      <c r="D19705" s="107" t="s">
        <v>10208</v>
      </c>
      <c r="E19705" s="57">
        <v>2000</v>
      </c>
      <c r="F19705" s="57"/>
      <c r="G19705" s="125">
        <f t="shared" si="314"/>
        <v>-2000</v>
      </c>
      <c r="H19705" s="704" t="s">
        <v>13170</v>
      </c>
    </row>
    <row r="19706" spans="1:8" ht="15" x14ac:dyDescent="0.2">
      <c r="A19706" s="733">
        <v>45450</v>
      </c>
      <c r="B19706" s="40" t="s">
        <v>11874</v>
      </c>
      <c r="C19706" s="62" t="s">
        <v>5740</v>
      </c>
      <c r="D19706" s="107" t="s">
        <v>369</v>
      </c>
      <c r="E19706" s="57">
        <v>3000</v>
      </c>
      <c r="F19706" s="57"/>
      <c r="G19706" s="125">
        <f t="shared" si="314"/>
        <v>-3000</v>
      </c>
      <c r="H19706" s="704" t="s">
        <v>13170</v>
      </c>
    </row>
    <row r="19707" spans="1:8" ht="15" x14ac:dyDescent="0.2">
      <c r="A19707" s="733">
        <v>45450</v>
      </c>
      <c r="B19707" s="40" t="s">
        <v>13253</v>
      </c>
      <c r="C19707" s="62" t="s">
        <v>5409</v>
      </c>
      <c r="D19707" s="107" t="s">
        <v>369</v>
      </c>
      <c r="E19707" s="57">
        <v>10000</v>
      </c>
      <c r="F19707" s="57"/>
      <c r="G19707" s="125">
        <f t="shared" si="314"/>
        <v>-10000</v>
      </c>
      <c r="H19707" s="704" t="s">
        <v>13170</v>
      </c>
    </row>
    <row r="19708" spans="1:8" ht="15" x14ac:dyDescent="0.2">
      <c r="A19708" s="733">
        <v>45451</v>
      </c>
      <c r="B19708" s="40" t="s">
        <v>103</v>
      </c>
      <c r="C19708" s="62" t="s">
        <v>103</v>
      </c>
      <c r="D19708" s="107" t="s">
        <v>10208</v>
      </c>
      <c r="E19708" s="57">
        <v>2000</v>
      </c>
      <c r="F19708" s="57"/>
      <c r="G19708" s="125">
        <f t="shared" si="314"/>
        <v>-2000</v>
      </c>
      <c r="H19708" s="704" t="s">
        <v>13170</v>
      </c>
    </row>
    <row r="19709" spans="1:8" ht="15" x14ac:dyDescent="0.2">
      <c r="A19709" s="733">
        <v>45451</v>
      </c>
      <c r="B19709" s="40" t="s">
        <v>11717</v>
      </c>
      <c r="C19709" s="62" t="s">
        <v>13213</v>
      </c>
      <c r="D19709" s="107" t="s">
        <v>13214</v>
      </c>
      <c r="E19709" s="57">
        <v>5000</v>
      </c>
      <c r="F19709" s="57"/>
      <c r="G19709" s="125">
        <f t="shared" si="314"/>
        <v>-5000</v>
      </c>
      <c r="H19709" s="704" t="s">
        <v>13170</v>
      </c>
    </row>
    <row r="19710" spans="1:8" ht="15" x14ac:dyDescent="0.2">
      <c r="A19710" s="733">
        <v>45451</v>
      </c>
      <c r="B19710" s="40" t="s">
        <v>103</v>
      </c>
      <c r="C19710" s="62" t="s">
        <v>1494</v>
      </c>
      <c r="D19710" s="107" t="s">
        <v>369</v>
      </c>
      <c r="E19710" s="57">
        <v>2750</v>
      </c>
      <c r="F19710" s="57"/>
      <c r="G19710" s="125">
        <f t="shared" si="314"/>
        <v>-2750</v>
      </c>
      <c r="H19710" s="704" t="s">
        <v>13170</v>
      </c>
    </row>
    <row r="19711" spans="1:8" ht="15" customHeight="1" x14ac:dyDescent="0.2">
      <c r="A19711" s="733">
        <v>45450</v>
      </c>
      <c r="B19711" s="40" t="s">
        <v>103</v>
      </c>
      <c r="C19711" s="62" t="s">
        <v>13247</v>
      </c>
      <c r="D19711" s="107" t="s">
        <v>10718</v>
      </c>
      <c r="E19711" s="57">
        <v>250000</v>
      </c>
      <c r="F19711" s="57"/>
      <c r="G19711" s="125">
        <f t="shared" si="314"/>
        <v>-250000</v>
      </c>
      <c r="H19711" s="704" t="s">
        <v>13170</v>
      </c>
    </row>
    <row r="19712" spans="1:8" ht="15" x14ac:dyDescent="0.2">
      <c r="A19712" s="733">
        <v>45451</v>
      </c>
      <c r="B19712" s="40" t="s">
        <v>11077</v>
      </c>
      <c r="C19712" s="62" t="s">
        <v>10981</v>
      </c>
      <c r="D19712" s="107" t="s">
        <v>13233</v>
      </c>
      <c r="E19712" s="57">
        <v>83000</v>
      </c>
      <c r="F19712" s="57"/>
      <c r="G19712" s="125">
        <f t="shared" si="314"/>
        <v>-83000</v>
      </c>
      <c r="H19712" s="704" t="s">
        <v>13170</v>
      </c>
    </row>
    <row r="19713" spans="1:8" ht="15" x14ac:dyDescent="0.2">
      <c r="A19713" s="733">
        <v>45453</v>
      </c>
      <c r="B19713" s="40" t="s">
        <v>103</v>
      </c>
      <c r="C19713" s="62" t="s">
        <v>103</v>
      </c>
      <c r="D19713" s="107" t="s">
        <v>10208</v>
      </c>
      <c r="E19713" s="57">
        <v>3500</v>
      </c>
      <c r="F19713" s="57"/>
      <c r="G19713" s="125">
        <f t="shared" si="314"/>
        <v>-3500</v>
      </c>
      <c r="H19713" s="704" t="s">
        <v>13170</v>
      </c>
    </row>
    <row r="19714" spans="1:8" ht="15" x14ac:dyDescent="0.2">
      <c r="A19714" s="733">
        <v>45453</v>
      </c>
      <c r="B19714" s="62" t="s">
        <v>10468</v>
      </c>
      <c r="C19714" s="62" t="s">
        <v>12282</v>
      </c>
      <c r="D19714" s="107" t="s">
        <v>1156</v>
      </c>
      <c r="E19714" s="57">
        <v>10000</v>
      </c>
      <c r="F19714" s="57"/>
      <c r="G19714" s="125">
        <f t="shared" si="314"/>
        <v>-10000</v>
      </c>
      <c r="H19714" s="704" t="s">
        <v>13170</v>
      </c>
    </row>
    <row r="19715" spans="1:8" ht="15" x14ac:dyDescent="0.2">
      <c r="A19715" s="733">
        <v>45453</v>
      </c>
      <c r="B19715" s="62" t="s">
        <v>25</v>
      </c>
      <c r="C19715" s="62" t="s">
        <v>212</v>
      </c>
      <c r="D19715" s="107" t="s">
        <v>13216</v>
      </c>
      <c r="E19715" s="57">
        <v>7900</v>
      </c>
      <c r="F19715" s="57"/>
      <c r="G19715" s="125">
        <f t="shared" ref="G19715:G19778" si="315">F19715-E19715</f>
        <v>-7900</v>
      </c>
      <c r="H19715" s="704" t="s">
        <v>13170</v>
      </c>
    </row>
    <row r="19716" spans="1:8" ht="15" x14ac:dyDescent="0.2">
      <c r="A19716" s="733">
        <v>45453</v>
      </c>
      <c r="B19716" s="62" t="s">
        <v>11874</v>
      </c>
      <c r="C19716" s="62" t="s">
        <v>12282</v>
      </c>
      <c r="D19716" s="107" t="s">
        <v>13218</v>
      </c>
      <c r="E19716" s="57">
        <v>40000</v>
      </c>
      <c r="F19716" s="57"/>
      <c r="G19716" s="125">
        <f t="shared" si="315"/>
        <v>-40000</v>
      </c>
      <c r="H19716" s="704" t="s">
        <v>13170</v>
      </c>
    </row>
    <row r="19717" spans="1:8" ht="15" x14ac:dyDescent="0.2">
      <c r="A19717" s="733">
        <v>45453</v>
      </c>
      <c r="B19717" s="40" t="s">
        <v>12339</v>
      </c>
      <c r="C19717" s="62" t="s">
        <v>12081</v>
      </c>
      <c r="D19717" s="107" t="s">
        <v>13219</v>
      </c>
      <c r="E19717" s="57">
        <v>247325</v>
      </c>
      <c r="F19717" s="57"/>
      <c r="G19717" s="125">
        <f t="shared" si="315"/>
        <v>-247325</v>
      </c>
      <c r="H19717" s="704" t="s">
        <v>13170</v>
      </c>
    </row>
    <row r="19718" spans="1:8" ht="15" x14ac:dyDescent="0.2">
      <c r="A19718" s="733">
        <v>45453</v>
      </c>
      <c r="B19718" s="40" t="s">
        <v>12754</v>
      </c>
      <c r="C19718" s="62" t="s">
        <v>12081</v>
      </c>
      <c r="D19718" s="107" t="s">
        <v>13220</v>
      </c>
      <c r="E19718" s="57">
        <v>288500</v>
      </c>
      <c r="F19718" s="57"/>
      <c r="G19718" s="125">
        <f t="shared" si="315"/>
        <v>-288500</v>
      </c>
      <c r="H19718" s="704" t="s">
        <v>13170</v>
      </c>
    </row>
    <row r="19719" spans="1:8" ht="15" x14ac:dyDescent="0.2">
      <c r="A19719" s="733">
        <v>45453</v>
      </c>
      <c r="B19719" s="40" t="s">
        <v>11063</v>
      </c>
      <c r="C19719" s="62" t="s">
        <v>12081</v>
      </c>
      <c r="D19719" s="107" t="s">
        <v>13221</v>
      </c>
      <c r="E19719" s="57">
        <v>41812</v>
      </c>
      <c r="F19719" s="57"/>
      <c r="G19719" s="125">
        <f t="shared" si="315"/>
        <v>-41812</v>
      </c>
      <c r="H19719" s="704" t="s">
        <v>13170</v>
      </c>
    </row>
    <row r="19720" spans="1:8" ht="15" x14ac:dyDescent="0.2">
      <c r="A19720" s="733">
        <v>45453</v>
      </c>
      <c r="B19720" s="40" t="s">
        <v>11717</v>
      </c>
      <c r="C19720" s="62" t="s">
        <v>11094</v>
      </c>
      <c r="D19720" s="107" t="s">
        <v>13222</v>
      </c>
      <c r="E19720" s="57">
        <v>25000</v>
      </c>
      <c r="F19720" s="57"/>
      <c r="G19720" s="125">
        <f t="shared" si="315"/>
        <v>-25000</v>
      </c>
      <c r="H19720" s="704" t="s">
        <v>13170</v>
      </c>
    </row>
    <row r="19721" spans="1:8" ht="15" x14ac:dyDescent="0.2">
      <c r="A19721" s="733">
        <v>45453</v>
      </c>
      <c r="B19721" s="40" t="s">
        <v>11874</v>
      </c>
      <c r="C19721" s="62" t="s">
        <v>5409</v>
      </c>
      <c r="D19721" s="107" t="s">
        <v>13246</v>
      </c>
      <c r="E19721" s="57">
        <v>8000</v>
      </c>
      <c r="F19721" s="57"/>
      <c r="G19721" s="125">
        <f t="shared" si="315"/>
        <v>-8000</v>
      </c>
      <c r="H19721" s="704" t="s">
        <v>13170</v>
      </c>
    </row>
    <row r="19722" spans="1:8" ht="15" x14ac:dyDescent="0.2">
      <c r="A19722" s="733">
        <v>45453</v>
      </c>
      <c r="B19722" s="40" t="s">
        <v>11077</v>
      </c>
      <c r="C19722" s="62" t="s">
        <v>13231</v>
      </c>
      <c r="D19722" s="107" t="s">
        <v>13232</v>
      </c>
      <c r="E19722" s="57">
        <v>10200</v>
      </c>
      <c r="F19722" s="57"/>
      <c r="G19722" s="125">
        <f t="shared" si="315"/>
        <v>-10200</v>
      </c>
      <c r="H19722" s="704" t="s">
        <v>13170</v>
      </c>
    </row>
    <row r="19723" spans="1:8" ht="15" x14ac:dyDescent="0.2">
      <c r="A19723" s="733">
        <v>45453</v>
      </c>
      <c r="B19723" s="40" t="s">
        <v>13177</v>
      </c>
      <c r="C19723" s="62" t="s">
        <v>5409</v>
      </c>
      <c r="D19723" s="107" t="s">
        <v>369</v>
      </c>
      <c r="E19723" s="57">
        <v>5000</v>
      </c>
      <c r="F19723" s="57"/>
      <c r="G19723" s="125">
        <f t="shared" si="315"/>
        <v>-5000</v>
      </c>
      <c r="H19723" s="704" t="s">
        <v>13170</v>
      </c>
    </row>
    <row r="19724" spans="1:8" ht="15" x14ac:dyDescent="0.2">
      <c r="A19724" s="733">
        <v>45453</v>
      </c>
      <c r="B19724" s="40" t="s">
        <v>11077</v>
      </c>
      <c r="C19724" s="669" t="s">
        <v>8391</v>
      </c>
      <c r="D19724" s="911" t="s">
        <v>13236</v>
      </c>
      <c r="E19724" s="584">
        <v>250000</v>
      </c>
      <c r="F19724" s="57"/>
      <c r="G19724" s="125">
        <f t="shared" si="315"/>
        <v>-250000</v>
      </c>
      <c r="H19724" s="704" t="s">
        <v>13170</v>
      </c>
    </row>
    <row r="19725" spans="1:8" ht="15" x14ac:dyDescent="0.2">
      <c r="A19725" s="733">
        <v>45453</v>
      </c>
      <c r="B19725" s="40" t="s">
        <v>11717</v>
      </c>
      <c r="C19725" s="669" t="s">
        <v>8391</v>
      </c>
      <c r="D19725" s="911" t="s">
        <v>13236</v>
      </c>
      <c r="E19725" s="584">
        <v>250000</v>
      </c>
      <c r="F19725" s="57"/>
      <c r="G19725" s="125">
        <f t="shared" si="315"/>
        <v>-250000</v>
      </c>
      <c r="H19725" s="704" t="s">
        <v>13170</v>
      </c>
    </row>
    <row r="19726" spans="1:8" ht="15" x14ac:dyDescent="0.2">
      <c r="A19726" s="733">
        <v>45454</v>
      </c>
      <c r="B19726" s="40" t="s">
        <v>13110</v>
      </c>
      <c r="C19726" s="62" t="s">
        <v>10981</v>
      </c>
      <c r="D19726" s="107" t="s">
        <v>13228</v>
      </c>
      <c r="E19726" s="57">
        <v>11300</v>
      </c>
      <c r="F19726" s="57"/>
      <c r="G19726" s="125">
        <f t="shared" si="315"/>
        <v>-11300</v>
      </c>
      <c r="H19726" s="704" t="s">
        <v>13170</v>
      </c>
    </row>
    <row r="19727" spans="1:8" ht="15" x14ac:dyDescent="0.2">
      <c r="A19727" s="733">
        <v>45454</v>
      </c>
      <c r="B19727" s="62" t="s">
        <v>13292</v>
      </c>
      <c r="C19727" s="62" t="s">
        <v>10981</v>
      </c>
      <c r="D19727" s="107" t="s">
        <v>13229</v>
      </c>
      <c r="E19727" s="57">
        <v>1700</v>
      </c>
      <c r="F19727" s="57"/>
      <c r="G19727" s="125">
        <f t="shared" si="315"/>
        <v>-1700</v>
      </c>
      <c r="H19727" s="704" t="s">
        <v>13170</v>
      </c>
    </row>
    <row r="19728" spans="1:8" ht="15" x14ac:dyDescent="0.2">
      <c r="A19728" s="733">
        <v>45454</v>
      </c>
      <c r="B19728" s="62" t="s">
        <v>13292</v>
      </c>
      <c r="C19728" s="62" t="s">
        <v>10981</v>
      </c>
      <c r="D19728" s="107" t="s">
        <v>13230</v>
      </c>
      <c r="E19728" s="57">
        <v>3860</v>
      </c>
      <c r="F19728" s="57"/>
      <c r="G19728" s="125">
        <f t="shared" si="315"/>
        <v>-3860</v>
      </c>
      <c r="H19728" s="704" t="s">
        <v>13170</v>
      </c>
    </row>
    <row r="19729" spans="1:8" ht="15" x14ac:dyDescent="0.2">
      <c r="A19729" s="733">
        <v>45454</v>
      </c>
      <c r="B19729" s="40" t="s">
        <v>11123</v>
      </c>
      <c r="C19729" s="669" t="s">
        <v>2189</v>
      </c>
      <c r="D19729" s="911" t="s">
        <v>13282</v>
      </c>
      <c r="E19729" s="584">
        <v>9000</v>
      </c>
      <c r="F19729" s="57"/>
      <c r="G19729" s="125">
        <f t="shared" si="315"/>
        <v>-9000</v>
      </c>
      <c r="H19729" s="704" t="s">
        <v>13170</v>
      </c>
    </row>
    <row r="19730" spans="1:8" ht="15" x14ac:dyDescent="0.2">
      <c r="A19730" s="733">
        <v>45454</v>
      </c>
      <c r="B19730" s="40" t="s">
        <v>12399</v>
      </c>
      <c r="C19730" s="669" t="s">
        <v>2189</v>
      </c>
      <c r="D19730" s="911" t="s">
        <v>13282</v>
      </c>
      <c r="E19730" s="584">
        <v>2000</v>
      </c>
      <c r="F19730" s="57"/>
      <c r="G19730" s="125">
        <f t="shared" si="315"/>
        <v>-2000</v>
      </c>
      <c r="H19730" s="704" t="s">
        <v>13170</v>
      </c>
    </row>
    <row r="19731" spans="1:8" ht="15" x14ac:dyDescent="0.2">
      <c r="A19731" s="733">
        <v>45454</v>
      </c>
      <c r="B19731" s="40" t="s">
        <v>13110</v>
      </c>
      <c r="C19731" s="669" t="s">
        <v>2189</v>
      </c>
      <c r="D19731" s="911" t="s">
        <v>13282</v>
      </c>
      <c r="E19731" s="584">
        <v>1000</v>
      </c>
      <c r="F19731" s="57"/>
      <c r="G19731" s="125">
        <f t="shared" si="315"/>
        <v>-1000</v>
      </c>
      <c r="H19731" s="704" t="s">
        <v>13170</v>
      </c>
    </row>
    <row r="19732" spans="1:8" ht="15" x14ac:dyDescent="0.2">
      <c r="A19732" s="733">
        <v>45454</v>
      </c>
      <c r="B19732" s="40" t="s">
        <v>13225</v>
      </c>
      <c r="C19732" s="669" t="s">
        <v>2189</v>
      </c>
      <c r="D19732" s="911" t="s">
        <v>13282</v>
      </c>
      <c r="E19732" s="584">
        <v>1000</v>
      </c>
      <c r="F19732" s="57"/>
      <c r="G19732" s="125">
        <f t="shared" si="315"/>
        <v>-1000</v>
      </c>
      <c r="H19732" s="704" t="s">
        <v>13170</v>
      </c>
    </row>
    <row r="19733" spans="1:8" ht="15" x14ac:dyDescent="0.2">
      <c r="A19733" s="733">
        <v>45454</v>
      </c>
      <c r="B19733" s="40" t="s">
        <v>103</v>
      </c>
      <c r="C19733" s="62" t="s">
        <v>103</v>
      </c>
      <c r="D19733" s="107" t="s">
        <v>10208</v>
      </c>
      <c r="E19733" s="57">
        <v>5000</v>
      </c>
      <c r="F19733" s="57"/>
      <c r="G19733" s="125">
        <f t="shared" si="315"/>
        <v>-5000</v>
      </c>
      <c r="H19733" s="704" t="s">
        <v>13170</v>
      </c>
    </row>
    <row r="19734" spans="1:8" ht="15" x14ac:dyDescent="0.2">
      <c r="A19734" s="733">
        <v>45454</v>
      </c>
      <c r="B19734" s="40" t="s">
        <v>11717</v>
      </c>
      <c r="C19734" s="62" t="s">
        <v>10981</v>
      </c>
      <c r="D19734" s="107" t="s">
        <v>13238</v>
      </c>
      <c r="E19734" s="57">
        <v>4380</v>
      </c>
      <c r="F19734" s="57"/>
      <c r="G19734" s="125">
        <f t="shared" si="315"/>
        <v>-4380</v>
      </c>
      <c r="H19734" s="704" t="s">
        <v>13170</v>
      </c>
    </row>
    <row r="19735" spans="1:8" ht="15" x14ac:dyDescent="0.2">
      <c r="A19735" s="733">
        <v>45454</v>
      </c>
      <c r="B19735" s="40" t="s">
        <v>25</v>
      </c>
      <c r="C19735" s="62" t="s">
        <v>2107</v>
      </c>
      <c r="D19735" s="107" t="s">
        <v>13239</v>
      </c>
      <c r="E19735" s="57">
        <v>5000</v>
      </c>
      <c r="F19735" s="57"/>
      <c r="G19735" s="125">
        <f t="shared" si="315"/>
        <v>-5000</v>
      </c>
      <c r="H19735" s="704" t="s">
        <v>13170</v>
      </c>
    </row>
    <row r="19736" spans="1:8" ht="15" x14ac:dyDescent="0.2">
      <c r="A19736" s="733">
        <v>45454</v>
      </c>
      <c r="B19736" s="40" t="s">
        <v>11717</v>
      </c>
      <c r="C19736" s="62" t="s">
        <v>10981</v>
      </c>
      <c r="D19736" s="107" t="s">
        <v>13238</v>
      </c>
      <c r="E19736" s="57">
        <v>1840</v>
      </c>
      <c r="F19736" s="57"/>
      <c r="G19736" s="125">
        <f t="shared" si="315"/>
        <v>-1840</v>
      </c>
      <c r="H19736" s="704" t="s">
        <v>13170</v>
      </c>
    </row>
    <row r="19737" spans="1:8" ht="15" x14ac:dyDescent="0.2">
      <c r="A19737" s="733">
        <v>45454</v>
      </c>
      <c r="B19737" s="40" t="s">
        <v>3945</v>
      </c>
      <c r="C19737" s="62" t="s">
        <v>10981</v>
      </c>
      <c r="D19737" s="107" t="s">
        <v>13254</v>
      </c>
      <c r="E19737" s="57">
        <v>10500</v>
      </c>
      <c r="F19737" s="57"/>
      <c r="G19737" s="125">
        <f t="shared" si="315"/>
        <v>-10500</v>
      </c>
      <c r="H19737" s="704" t="s">
        <v>13170</v>
      </c>
    </row>
    <row r="19738" spans="1:8" ht="15" x14ac:dyDescent="0.2">
      <c r="A19738" s="733">
        <v>45454</v>
      </c>
      <c r="B19738" s="40" t="s">
        <v>103</v>
      </c>
      <c r="C19738" s="62" t="s">
        <v>103</v>
      </c>
      <c r="D19738" s="107" t="s">
        <v>10208</v>
      </c>
      <c r="E19738" s="57">
        <v>3000</v>
      </c>
      <c r="F19738" s="57"/>
      <c r="G19738" s="125">
        <f t="shared" si="315"/>
        <v>-3000</v>
      </c>
      <c r="H19738" s="704" t="s">
        <v>13170</v>
      </c>
    </row>
    <row r="19739" spans="1:8" ht="15" x14ac:dyDescent="0.2">
      <c r="A19739" s="733">
        <v>45454</v>
      </c>
      <c r="B19739" s="40" t="s">
        <v>12339</v>
      </c>
      <c r="C19739" s="62" t="s">
        <v>10981</v>
      </c>
      <c r="D19739" s="107" t="s">
        <v>13255</v>
      </c>
      <c r="E19739" s="57">
        <v>40000</v>
      </c>
      <c r="F19739" s="57"/>
      <c r="G19739" s="125">
        <f t="shared" si="315"/>
        <v>-40000</v>
      </c>
      <c r="H19739" s="704" t="s">
        <v>13170</v>
      </c>
    </row>
    <row r="19740" spans="1:8" ht="15" x14ac:dyDescent="0.2">
      <c r="A19740" s="733">
        <v>45454</v>
      </c>
      <c r="B19740" s="40" t="s">
        <v>13110</v>
      </c>
      <c r="C19740" s="62" t="s">
        <v>13257</v>
      </c>
      <c r="D19740" s="107" t="s">
        <v>13258</v>
      </c>
      <c r="E19740" s="57">
        <v>200000</v>
      </c>
      <c r="F19740" s="57"/>
      <c r="G19740" s="125">
        <f t="shared" si="315"/>
        <v>-200000</v>
      </c>
      <c r="H19740" s="704" t="s">
        <v>13170</v>
      </c>
    </row>
    <row r="19741" spans="1:8" ht="15" x14ac:dyDescent="0.2">
      <c r="A19741" s="733">
        <v>45454</v>
      </c>
      <c r="B19741" s="40" t="s">
        <v>13110</v>
      </c>
      <c r="C19741" s="62" t="s">
        <v>13257</v>
      </c>
      <c r="D19741" s="107" t="s">
        <v>13258</v>
      </c>
      <c r="E19741" s="57">
        <v>200000</v>
      </c>
      <c r="F19741" s="57"/>
      <c r="G19741" s="125">
        <f t="shared" si="315"/>
        <v>-200000</v>
      </c>
      <c r="H19741" s="704" t="s">
        <v>13170</v>
      </c>
    </row>
    <row r="19742" spans="1:8" ht="15" x14ac:dyDescent="0.2">
      <c r="A19742" s="733">
        <v>45454</v>
      </c>
      <c r="B19742" s="40" t="s">
        <v>11717</v>
      </c>
      <c r="C19742" s="62" t="s">
        <v>13259</v>
      </c>
      <c r="D19742" s="107" t="s">
        <v>13256</v>
      </c>
      <c r="E19742" s="57">
        <v>200000</v>
      </c>
      <c r="F19742" s="57"/>
      <c r="G19742" s="125">
        <f t="shared" si="315"/>
        <v>-200000</v>
      </c>
      <c r="H19742" s="704" t="s">
        <v>13170</v>
      </c>
    </row>
    <row r="19743" spans="1:8" ht="15" x14ac:dyDescent="0.2">
      <c r="A19743" s="733">
        <v>45454</v>
      </c>
      <c r="B19743" s="583" t="s">
        <v>11077</v>
      </c>
      <c r="C19743" s="669" t="s">
        <v>6422</v>
      </c>
      <c r="D19743" s="911" t="s">
        <v>13260</v>
      </c>
      <c r="E19743" s="584">
        <v>65000</v>
      </c>
      <c r="F19743" s="57"/>
      <c r="G19743" s="125">
        <f t="shared" si="315"/>
        <v>-65000</v>
      </c>
      <c r="H19743" s="704" t="s">
        <v>13170</v>
      </c>
    </row>
    <row r="19744" spans="1:8" ht="15" x14ac:dyDescent="0.2">
      <c r="A19744" s="733">
        <v>45454</v>
      </c>
      <c r="B19744" s="583" t="s">
        <v>13000</v>
      </c>
      <c r="C19744" s="669" t="s">
        <v>6422</v>
      </c>
      <c r="D19744" s="911" t="s">
        <v>13260</v>
      </c>
      <c r="E19744" s="584">
        <v>35000</v>
      </c>
      <c r="F19744" s="57"/>
      <c r="G19744" s="125">
        <f t="shared" si="315"/>
        <v>-35000</v>
      </c>
      <c r="H19744" s="704" t="s">
        <v>13170</v>
      </c>
    </row>
    <row r="19745" spans="1:8" ht="15" x14ac:dyDescent="0.2">
      <c r="A19745" s="733">
        <v>45454</v>
      </c>
      <c r="B19745" s="62" t="s">
        <v>13292</v>
      </c>
      <c r="C19745" s="62" t="s">
        <v>13261</v>
      </c>
      <c r="D19745" s="107" t="s">
        <v>13262</v>
      </c>
      <c r="E19745" s="57">
        <v>193760</v>
      </c>
      <c r="F19745" s="57"/>
      <c r="G19745" s="125">
        <f t="shared" si="315"/>
        <v>-193760</v>
      </c>
      <c r="H19745" s="704" t="s">
        <v>13170</v>
      </c>
    </row>
    <row r="19746" spans="1:8" ht="15" x14ac:dyDescent="0.2">
      <c r="A19746" s="733">
        <v>45454</v>
      </c>
      <c r="B19746" s="40" t="s">
        <v>12683</v>
      </c>
      <c r="C19746" s="62" t="s">
        <v>6584</v>
      </c>
      <c r="D19746" s="107" t="s">
        <v>13263</v>
      </c>
      <c r="E19746" s="57">
        <v>300000</v>
      </c>
      <c r="F19746" s="57"/>
      <c r="G19746" s="125">
        <f t="shared" si="315"/>
        <v>-300000</v>
      </c>
      <c r="H19746" s="704" t="s">
        <v>13170</v>
      </c>
    </row>
    <row r="19747" spans="1:8" ht="15" x14ac:dyDescent="0.2">
      <c r="A19747" s="733">
        <v>45454</v>
      </c>
      <c r="B19747" s="40" t="s">
        <v>12399</v>
      </c>
      <c r="C19747" s="62" t="s">
        <v>11098</v>
      </c>
      <c r="D19747" s="107" t="s">
        <v>13264</v>
      </c>
      <c r="E19747" s="57">
        <v>2000000</v>
      </c>
      <c r="F19747" s="57"/>
      <c r="G19747" s="125">
        <f t="shared" si="315"/>
        <v>-2000000</v>
      </c>
      <c r="H19747" s="704" t="s">
        <v>13170</v>
      </c>
    </row>
    <row r="19748" spans="1:8" ht="15" x14ac:dyDescent="0.2">
      <c r="A19748" s="733">
        <v>45454</v>
      </c>
      <c r="B19748" s="40" t="s">
        <v>12339</v>
      </c>
      <c r="C19748" s="62" t="s">
        <v>11415</v>
      </c>
      <c r="D19748" s="107" t="s">
        <v>10718</v>
      </c>
      <c r="E19748" s="57">
        <v>100000</v>
      </c>
      <c r="F19748" s="57"/>
      <c r="G19748" s="125">
        <f t="shared" si="315"/>
        <v>-100000</v>
      </c>
      <c r="H19748" s="704" t="s">
        <v>13170</v>
      </c>
    </row>
    <row r="19749" spans="1:8" ht="15" x14ac:dyDescent="0.2">
      <c r="A19749" s="733">
        <v>45455</v>
      </c>
      <c r="B19749" s="40" t="s">
        <v>11077</v>
      </c>
      <c r="C19749" s="62" t="s">
        <v>5740</v>
      </c>
      <c r="D19749" s="107" t="s">
        <v>369</v>
      </c>
      <c r="E19749" s="57">
        <v>1200</v>
      </c>
      <c r="F19749" s="57"/>
      <c r="G19749" s="125">
        <f t="shared" si="315"/>
        <v>-1200</v>
      </c>
      <c r="H19749" s="704" t="s">
        <v>13170</v>
      </c>
    </row>
    <row r="19750" spans="1:8" ht="15" x14ac:dyDescent="0.2">
      <c r="A19750" s="733">
        <v>45455</v>
      </c>
      <c r="B19750" s="40" t="s">
        <v>103</v>
      </c>
      <c r="C19750" s="62" t="s">
        <v>103</v>
      </c>
      <c r="D19750" s="107" t="s">
        <v>10208</v>
      </c>
      <c r="E19750" s="57">
        <v>5000</v>
      </c>
      <c r="F19750" s="57"/>
      <c r="G19750" s="125">
        <f t="shared" si="315"/>
        <v>-5000</v>
      </c>
      <c r="H19750" s="704" t="s">
        <v>13170</v>
      </c>
    </row>
    <row r="19751" spans="1:8" ht="15" x14ac:dyDescent="0.2">
      <c r="A19751" s="733">
        <v>45455</v>
      </c>
      <c r="B19751" s="40" t="s">
        <v>12399</v>
      </c>
      <c r="C19751" s="62" t="s">
        <v>12004</v>
      </c>
      <c r="D19751" s="107" t="s">
        <v>10718</v>
      </c>
      <c r="E19751" s="57">
        <v>300000</v>
      </c>
      <c r="F19751" s="57"/>
      <c r="G19751" s="125">
        <f t="shared" si="315"/>
        <v>-300000</v>
      </c>
      <c r="H19751" s="704" t="s">
        <v>13170</v>
      </c>
    </row>
    <row r="19752" spans="1:8" ht="15" x14ac:dyDescent="0.2">
      <c r="A19752" s="733">
        <v>45455</v>
      </c>
      <c r="B19752" s="40" t="s">
        <v>11874</v>
      </c>
      <c r="C19752" s="62" t="s">
        <v>10897</v>
      </c>
      <c r="D19752" s="107" t="s">
        <v>13265</v>
      </c>
      <c r="E19752" s="57">
        <v>80000</v>
      </c>
      <c r="F19752" s="57"/>
      <c r="G19752" s="125">
        <f t="shared" si="315"/>
        <v>-80000</v>
      </c>
      <c r="H19752" s="704" t="s">
        <v>13170</v>
      </c>
    </row>
    <row r="19753" spans="1:8" ht="15" x14ac:dyDescent="0.2">
      <c r="A19753" s="733">
        <v>45456</v>
      </c>
      <c r="B19753" s="40" t="s">
        <v>11717</v>
      </c>
      <c r="C19753" s="62" t="s">
        <v>5740</v>
      </c>
      <c r="D19753" s="107" t="s">
        <v>369</v>
      </c>
      <c r="E19753" s="57">
        <v>800</v>
      </c>
      <c r="F19753" s="57"/>
      <c r="G19753" s="125">
        <f t="shared" si="315"/>
        <v>-800</v>
      </c>
      <c r="H19753" s="704" t="s">
        <v>13170</v>
      </c>
    </row>
    <row r="19754" spans="1:8" ht="15" x14ac:dyDescent="0.2">
      <c r="A19754" s="733">
        <v>45456</v>
      </c>
      <c r="B19754" s="40" t="s">
        <v>12683</v>
      </c>
      <c r="C19754" s="62" t="s">
        <v>6584</v>
      </c>
      <c r="D19754" s="107" t="s">
        <v>13263</v>
      </c>
      <c r="E19754" s="57">
        <v>200000</v>
      </c>
      <c r="F19754" s="57"/>
      <c r="G19754" s="125">
        <f t="shared" si="315"/>
        <v>-200000</v>
      </c>
      <c r="H19754" s="704" t="s">
        <v>13170</v>
      </c>
    </row>
    <row r="19755" spans="1:8" ht="15" x14ac:dyDescent="0.2">
      <c r="A19755" s="733">
        <v>45456</v>
      </c>
      <c r="B19755" s="40" t="s">
        <v>8873</v>
      </c>
      <c r="C19755" s="62" t="s">
        <v>13268</v>
      </c>
      <c r="D19755" s="107" t="s">
        <v>6925</v>
      </c>
      <c r="E19755" s="57">
        <v>150000</v>
      </c>
      <c r="F19755" s="57"/>
      <c r="G19755" s="125">
        <f t="shared" si="315"/>
        <v>-150000</v>
      </c>
      <c r="H19755" s="704" t="s">
        <v>13170</v>
      </c>
    </row>
    <row r="19756" spans="1:8" ht="15" x14ac:dyDescent="0.2">
      <c r="A19756" s="733">
        <v>45456</v>
      </c>
      <c r="B19756" s="40" t="s">
        <v>13110</v>
      </c>
      <c r="C19756" s="62" t="s">
        <v>5740</v>
      </c>
      <c r="D19756" s="107" t="s">
        <v>13269</v>
      </c>
      <c r="E19756" s="57">
        <v>5000</v>
      </c>
      <c r="F19756" s="57"/>
      <c r="G19756" s="125">
        <f t="shared" si="315"/>
        <v>-5000</v>
      </c>
      <c r="H19756" s="704" t="s">
        <v>13170</v>
      </c>
    </row>
    <row r="19757" spans="1:8" ht="15" x14ac:dyDescent="0.2">
      <c r="A19757" s="733">
        <v>45456</v>
      </c>
      <c r="B19757" s="40" t="s">
        <v>3945</v>
      </c>
      <c r="C19757" s="62" t="s">
        <v>13162</v>
      </c>
      <c r="D19757" s="107" t="s">
        <v>13270</v>
      </c>
      <c r="E19757" s="57">
        <v>150000</v>
      </c>
      <c r="F19757" s="57"/>
      <c r="G19757" s="125">
        <f t="shared" si="315"/>
        <v>-150000</v>
      </c>
      <c r="H19757" s="704" t="s">
        <v>13170</v>
      </c>
    </row>
    <row r="19758" spans="1:8" ht="15" x14ac:dyDescent="0.2">
      <c r="A19758" s="733">
        <v>45456</v>
      </c>
      <c r="B19758" s="40" t="s">
        <v>11874</v>
      </c>
      <c r="C19758" s="62" t="s">
        <v>13271</v>
      </c>
      <c r="D19758" s="107" t="s">
        <v>1156</v>
      </c>
      <c r="E19758" s="57">
        <v>250000</v>
      </c>
      <c r="F19758" s="57"/>
      <c r="G19758" s="125">
        <f t="shared" si="315"/>
        <v>-250000</v>
      </c>
      <c r="H19758" s="704" t="s">
        <v>13170</v>
      </c>
    </row>
    <row r="19759" spans="1:8" ht="15" x14ac:dyDescent="0.2">
      <c r="A19759" s="733">
        <v>45456</v>
      </c>
      <c r="B19759" s="40" t="s">
        <v>10176</v>
      </c>
      <c r="C19759" s="62" t="s">
        <v>13272</v>
      </c>
      <c r="D19759" s="107" t="s">
        <v>13307</v>
      </c>
      <c r="E19759" s="57">
        <v>12500</v>
      </c>
      <c r="F19759" s="57"/>
      <c r="G19759" s="125">
        <f t="shared" si="315"/>
        <v>-12500</v>
      </c>
      <c r="H19759" s="704" t="s">
        <v>13170</v>
      </c>
    </row>
    <row r="19760" spans="1:8" ht="15" x14ac:dyDescent="0.2">
      <c r="A19760" s="733">
        <v>45456</v>
      </c>
      <c r="B19760" s="40" t="s">
        <v>12399</v>
      </c>
      <c r="C19760" s="62" t="s">
        <v>11279</v>
      </c>
      <c r="D19760" s="107" t="s">
        <v>1156</v>
      </c>
      <c r="E19760" s="57">
        <v>120000</v>
      </c>
      <c r="F19760" s="57"/>
      <c r="G19760" s="125">
        <f t="shared" si="315"/>
        <v>-120000</v>
      </c>
      <c r="H19760" s="704" t="s">
        <v>13170</v>
      </c>
    </row>
    <row r="19761" spans="1:8" ht="15" x14ac:dyDescent="0.2">
      <c r="A19761" s="733">
        <v>45456</v>
      </c>
      <c r="B19761" s="40" t="s">
        <v>12399</v>
      </c>
      <c r="C19761" s="62" t="s">
        <v>669</v>
      </c>
      <c r="D19761" s="107" t="s">
        <v>13273</v>
      </c>
      <c r="E19761" s="57">
        <v>54400</v>
      </c>
      <c r="F19761" s="57"/>
      <c r="G19761" s="125">
        <f t="shared" si="315"/>
        <v>-54400</v>
      </c>
      <c r="H19761" s="704" t="s">
        <v>13170</v>
      </c>
    </row>
    <row r="19762" spans="1:8" ht="15" x14ac:dyDescent="0.2">
      <c r="A19762" s="733">
        <v>45456</v>
      </c>
      <c r="B19762" s="40" t="s">
        <v>11874</v>
      </c>
      <c r="C19762" s="62" t="s">
        <v>7465</v>
      </c>
      <c r="D19762" s="107" t="s">
        <v>13274</v>
      </c>
      <c r="E19762" s="57">
        <v>500000</v>
      </c>
      <c r="F19762" s="57"/>
      <c r="G19762" s="125">
        <f t="shared" si="315"/>
        <v>-500000</v>
      </c>
      <c r="H19762" s="704" t="s">
        <v>13170</v>
      </c>
    </row>
    <row r="19763" spans="1:8" ht="15" x14ac:dyDescent="0.2">
      <c r="A19763" s="733">
        <v>45456</v>
      </c>
      <c r="B19763" s="40" t="s">
        <v>10176</v>
      </c>
      <c r="C19763" s="669" t="s">
        <v>378</v>
      </c>
      <c r="D19763" s="911" t="s">
        <v>13276</v>
      </c>
      <c r="E19763" s="584">
        <v>7183</v>
      </c>
      <c r="F19763" s="57"/>
      <c r="G19763" s="125">
        <f t="shared" si="315"/>
        <v>-7183</v>
      </c>
      <c r="H19763" s="704" t="s">
        <v>13170</v>
      </c>
    </row>
    <row r="19764" spans="1:8" ht="15" x14ac:dyDescent="0.2">
      <c r="A19764" s="733">
        <v>45456</v>
      </c>
      <c r="B19764" s="40" t="s">
        <v>6503</v>
      </c>
      <c r="C19764" s="669" t="s">
        <v>378</v>
      </c>
      <c r="D19764" s="911" t="s">
        <v>13276</v>
      </c>
      <c r="E19764" s="584">
        <v>9034</v>
      </c>
      <c r="F19764" s="57"/>
      <c r="G19764" s="125">
        <f t="shared" si="315"/>
        <v>-9034</v>
      </c>
      <c r="H19764" s="704" t="s">
        <v>13170</v>
      </c>
    </row>
    <row r="19765" spans="1:8" ht="15" x14ac:dyDescent="0.2">
      <c r="A19765" s="733">
        <v>45456</v>
      </c>
      <c r="B19765" s="40" t="s">
        <v>8556</v>
      </c>
      <c r="C19765" s="669" t="s">
        <v>378</v>
      </c>
      <c r="D19765" s="911" t="s">
        <v>13276</v>
      </c>
      <c r="E19765" s="584">
        <v>5194</v>
      </c>
      <c r="F19765" s="57"/>
      <c r="G19765" s="125">
        <f t="shared" si="315"/>
        <v>-5194</v>
      </c>
      <c r="H19765" s="704" t="s">
        <v>13170</v>
      </c>
    </row>
    <row r="19766" spans="1:8" ht="15" x14ac:dyDescent="0.2">
      <c r="A19766" s="733">
        <v>45456</v>
      </c>
      <c r="B19766" s="40" t="s">
        <v>11077</v>
      </c>
      <c r="C19766" s="669" t="s">
        <v>378</v>
      </c>
      <c r="D19766" s="911" t="s">
        <v>13276</v>
      </c>
      <c r="E19766" s="584">
        <v>81179</v>
      </c>
      <c r="F19766" s="57"/>
      <c r="G19766" s="125">
        <f t="shared" si="315"/>
        <v>-81179</v>
      </c>
      <c r="H19766" s="704" t="s">
        <v>13170</v>
      </c>
    </row>
    <row r="19767" spans="1:8" ht="15" x14ac:dyDescent="0.2">
      <c r="A19767" s="733">
        <v>45456</v>
      </c>
      <c r="B19767" s="40" t="s">
        <v>10229</v>
      </c>
      <c r="C19767" s="669" t="s">
        <v>378</v>
      </c>
      <c r="D19767" s="911" t="s">
        <v>13276</v>
      </c>
      <c r="E19767" s="584">
        <v>21030</v>
      </c>
      <c r="F19767" s="57"/>
      <c r="G19767" s="125">
        <f t="shared" si="315"/>
        <v>-21030</v>
      </c>
      <c r="H19767" s="704" t="s">
        <v>13170</v>
      </c>
    </row>
    <row r="19768" spans="1:8" ht="15" x14ac:dyDescent="0.2">
      <c r="A19768" s="733">
        <v>45456</v>
      </c>
      <c r="B19768" s="40" t="s">
        <v>10899</v>
      </c>
      <c r="C19768" s="669" t="s">
        <v>378</v>
      </c>
      <c r="D19768" s="911" t="s">
        <v>13276</v>
      </c>
      <c r="E19768" s="584">
        <v>5434</v>
      </c>
      <c r="F19768" s="57"/>
      <c r="G19768" s="125">
        <f t="shared" si="315"/>
        <v>-5434</v>
      </c>
      <c r="H19768" s="704" t="s">
        <v>13170</v>
      </c>
    </row>
    <row r="19769" spans="1:8" ht="15" x14ac:dyDescent="0.2">
      <c r="A19769" s="733">
        <v>45456</v>
      </c>
      <c r="B19769" s="40" t="s">
        <v>11596</v>
      </c>
      <c r="C19769" s="669" t="s">
        <v>378</v>
      </c>
      <c r="D19769" s="911" t="s">
        <v>13276</v>
      </c>
      <c r="E19769" s="584">
        <v>10407</v>
      </c>
      <c r="F19769" s="57"/>
      <c r="G19769" s="125">
        <f t="shared" si="315"/>
        <v>-10407</v>
      </c>
      <c r="H19769" s="704" t="s">
        <v>13170</v>
      </c>
    </row>
    <row r="19770" spans="1:8" ht="15" x14ac:dyDescent="0.2">
      <c r="A19770" s="733">
        <v>45456</v>
      </c>
      <c r="B19770" s="40" t="s">
        <v>11498</v>
      </c>
      <c r="C19770" s="669" t="s">
        <v>378</v>
      </c>
      <c r="D19770" s="911" t="s">
        <v>13276</v>
      </c>
      <c r="E19770" s="584">
        <v>43136</v>
      </c>
      <c r="F19770" s="57"/>
      <c r="G19770" s="125">
        <f t="shared" si="315"/>
        <v>-43136</v>
      </c>
      <c r="H19770" s="704" t="s">
        <v>13170</v>
      </c>
    </row>
    <row r="19771" spans="1:8" ht="15" x14ac:dyDescent="0.2">
      <c r="A19771" s="733">
        <v>45456</v>
      </c>
      <c r="B19771" s="40" t="s">
        <v>12182</v>
      </c>
      <c r="C19771" s="669" t="s">
        <v>378</v>
      </c>
      <c r="D19771" s="911" t="s">
        <v>13276</v>
      </c>
      <c r="E19771" s="584">
        <v>2016</v>
      </c>
      <c r="F19771" s="57"/>
      <c r="G19771" s="125">
        <f t="shared" si="315"/>
        <v>-2016</v>
      </c>
      <c r="H19771" s="704" t="s">
        <v>13170</v>
      </c>
    </row>
    <row r="19772" spans="1:8" ht="15" x14ac:dyDescent="0.2">
      <c r="A19772" s="733">
        <v>45456</v>
      </c>
      <c r="B19772" s="40" t="s">
        <v>12399</v>
      </c>
      <c r="C19772" s="669" t="s">
        <v>378</v>
      </c>
      <c r="D19772" s="911" t="s">
        <v>13276</v>
      </c>
      <c r="E19772" s="584">
        <v>387</v>
      </c>
      <c r="F19772" s="57"/>
      <c r="G19772" s="125">
        <f t="shared" si="315"/>
        <v>-387</v>
      </c>
      <c r="H19772" s="704" t="s">
        <v>13170</v>
      </c>
    </row>
    <row r="19773" spans="1:8" ht="15" x14ac:dyDescent="0.2">
      <c r="A19773" s="733">
        <v>45457</v>
      </c>
      <c r="B19773" s="40" t="s">
        <v>3945</v>
      </c>
      <c r="C19773" s="62" t="s">
        <v>13162</v>
      </c>
      <c r="D19773" s="107" t="s">
        <v>13277</v>
      </c>
      <c r="E19773" s="57">
        <v>50000</v>
      </c>
      <c r="F19773" s="57"/>
      <c r="G19773" s="125">
        <f t="shared" si="315"/>
        <v>-50000</v>
      </c>
      <c r="H19773" s="704" t="s">
        <v>13170</v>
      </c>
    </row>
    <row r="19774" spans="1:8" ht="15" x14ac:dyDescent="0.2">
      <c r="A19774" s="733">
        <v>45457</v>
      </c>
      <c r="B19774" s="40" t="s">
        <v>13110</v>
      </c>
      <c r="C19774" s="62" t="s">
        <v>391</v>
      </c>
      <c r="D19774" s="107" t="s">
        <v>13278</v>
      </c>
      <c r="E19774" s="57">
        <v>600</v>
      </c>
      <c r="F19774" s="57"/>
      <c r="G19774" s="125">
        <f t="shared" si="315"/>
        <v>-600</v>
      </c>
      <c r="H19774" s="704" t="s">
        <v>13170</v>
      </c>
    </row>
    <row r="19775" spans="1:8" ht="15" x14ac:dyDescent="0.2">
      <c r="A19775" s="733">
        <v>45457</v>
      </c>
      <c r="B19775" s="40" t="s">
        <v>12399</v>
      </c>
      <c r="C19775" s="62" t="s">
        <v>9868</v>
      </c>
      <c r="D19775" s="107" t="s">
        <v>13280</v>
      </c>
      <c r="E19775" s="57">
        <v>215140</v>
      </c>
      <c r="F19775" s="57"/>
      <c r="G19775" s="125">
        <f t="shared" si="315"/>
        <v>-215140</v>
      </c>
      <c r="H19775" s="704" t="s">
        <v>13170</v>
      </c>
    </row>
    <row r="19776" spans="1:8" ht="15" x14ac:dyDescent="0.2">
      <c r="A19776" s="733">
        <v>45457</v>
      </c>
      <c r="B19776" s="40" t="s">
        <v>3945</v>
      </c>
      <c r="C19776" s="62" t="s">
        <v>12832</v>
      </c>
      <c r="D19776" s="107" t="s">
        <v>13279</v>
      </c>
      <c r="E19776" s="57">
        <v>30000</v>
      </c>
      <c r="F19776" s="57"/>
      <c r="G19776" s="125">
        <f t="shared" si="315"/>
        <v>-30000</v>
      </c>
      <c r="H19776" s="704" t="s">
        <v>13170</v>
      </c>
    </row>
    <row r="19777" spans="1:8" ht="15" x14ac:dyDescent="0.2">
      <c r="A19777" s="733">
        <v>45457</v>
      </c>
      <c r="B19777" s="40" t="s">
        <v>12399</v>
      </c>
      <c r="C19777" s="62" t="s">
        <v>13284</v>
      </c>
      <c r="D19777" s="107" t="s">
        <v>13285</v>
      </c>
      <c r="E19777" s="57">
        <v>52000</v>
      </c>
      <c r="F19777" s="57"/>
      <c r="G19777" s="125">
        <f t="shared" si="315"/>
        <v>-52000</v>
      </c>
      <c r="H19777" s="704" t="s">
        <v>13170</v>
      </c>
    </row>
    <row r="19778" spans="1:8" ht="15" x14ac:dyDescent="0.2">
      <c r="A19778" s="733">
        <v>45457</v>
      </c>
      <c r="B19778" s="40" t="s">
        <v>103</v>
      </c>
      <c r="C19778" s="62" t="s">
        <v>103</v>
      </c>
      <c r="D19778" s="107" t="s">
        <v>10208</v>
      </c>
      <c r="E19778" s="57">
        <v>4000</v>
      </c>
      <c r="F19778" s="57"/>
      <c r="G19778" s="125">
        <f t="shared" si="315"/>
        <v>-4000</v>
      </c>
      <c r="H19778" s="704" t="s">
        <v>13170</v>
      </c>
    </row>
    <row r="19779" spans="1:8" ht="15" customHeight="1" x14ac:dyDescent="0.2">
      <c r="A19779" s="733">
        <v>45457</v>
      </c>
      <c r="B19779" s="40" t="s">
        <v>13110</v>
      </c>
      <c r="C19779" s="62" t="s">
        <v>285</v>
      </c>
      <c r="D19779" s="107" t="s">
        <v>8482</v>
      </c>
      <c r="E19779" s="57">
        <v>500</v>
      </c>
      <c r="F19779" s="57"/>
      <c r="G19779" s="125">
        <f t="shared" ref="G19779:G19843" si="316">F19779-E19779</f>
        <v>-500</v>
      </c>
      <c r="H19779" s="704" t="s">
        <v>13170</v>
      </c>
    </row>
    <row r="19780" spans="1:8" ht="15" x14ac:dyDescent="0.2">
      <c r="A19780" s="733">
        <v>45457</v>
      </c>
      <c r="B19780" s="40" t="s">
        <v>10229</v>
      </c>
      <c r="C19780" s="62" t="s">
        <v>2189</v>
      </c>
      <c r="D19780" s="107" t="s">
        <v>1156</v>
      </c>
      <c r="E19780" s="57">
        <v>10000</v>
      </c>
      <c r="F19780" s="57"/>
      <c r="G19780" s="125">
        <f t="shared" si="316"/>
        <v>-10000</v>
      </c>
      <c r="H19780" s="704" t="s">
        <v>13170</v>
      </c>
    </row>
    <row r="19781" spans="1:8" ht="15" x14ac:dyDescent="0.2">
      <c r="A19781" s="733">
        <v>45457</v>
      </c>
      <c r="B19781" s="40" t="s">
        <v>25</v>
      </c>
      <c r="C19781" s="62" t="s">
        <v>8148</v>
      </c>
      <c r="D19781" s="107" t="s">
        <v>6342</v>
      </c>
      <c r="E19781" s="57">
        <v>3090</v>
      </c>
      <c r="F19781" s="57"/>
      <c r="G19781" s="125">
        <f t="shared" si="316"/>
        <v>-3090</v>
      </c>
      <c r="H19781" s="704" t="s">
        <v>13170</v>
      </c>
    </row>
    <row r="19782" spans="1:8" ht="15" x14ac:dyDescent="0.2">
      <c r="A19782" s="733">
        <v>45457</v>
      </c>
      <c r="B19782" s="40" t="s">
        <v>103</v>
      </c>
      <c r="C19782" s="62" t="s">
        <v>8148</v>
      </c>
      <c r="D19782" s="107" t="s">
        <v>6342</v>
      </c>
      <c r="E19782" s="57">
        <v>9435</v>
      </c>
      <c r="F19782" s="57"/>
      <c r="G19782" s="125">
        <f t="shared" si="316"/>
        <v>-9435</v>
      </c>
      <c r="H19782" s="704" t="s">
        <v>13170</v>
      </c>
    </row>
    <row r="19783" spans="1:8" ht="15" x14ac:dyDescent="0.2">
      <c r="A19783" s="733">
        <v>45457</v>
      </c>
      <c r="B19783" s="40" t="s">
        <v>11077</v>
      </c>
      <c r="C19783" s="62" t="s">
        <v>6782</v>
      </c>
      <c r="D19783" s="107" t="s">
        <v>1156</v>
      </c>
      <c r="E19783" s="57">
        <v>250000</v>
      </c>
      <c r="F19783" s="57"/>
      <c r="G19783" s="125">
        <f t="shared" si="316"/>
        <v>-250000</v>
      </c>
      <c r="H19783" s="704" t="s">
        <v>13170</v>
      </c>
    </row>
    <row r="19784" spans="1:8" ht="15" x14ac:dyDescent="0.2">
      <c r="A19784" s="733">
        <v>45457</v>
      </c>
      <c r="B19784" s="40" t="s">
        <v>25</v>
      </c>
      <c r="C19784" s="62" t="s">
        <v>2427</v>
      </c>
      <c r="D19784" s="107" t="s">
        <v>13476</v>
      </c>
      <c r="E19784" s="57">
        <v>98000</v>
      </c>
      <c r="F19784" s="57"/>
      <c r="G19784" s="125">
        <f t="shared" si="316"/>
        <v>-98000</v>
      </c>
      <c r="H19784" s="704" t="s">
        <v>13170</v>
      </c>
    </row>
    <row r="19785" spans="1:8" ht="15" x14ac:dyDescent="0.2">
      <c r="A19785" s="733">
        <v>45458</v>
      </c>
      <c r="B19785" s="40" t="s">
        <v>6503</v>
      </c>
      <c r="C19785" s="62" t="s">
        <v>13287</v>
      </c>
      <c r="D19785" s="107" t="s">
        <v>1156</v>
      </c>
      <c r="E19785" s="57">
        <v>22000</v>
      </c>
      <c r="F19785" s="57"/>
      <c r="G19785" s="125">
        <f t="shared" si="316"/>
        <v>-22000</v>
      </c>
      <c r="H19785" s="704" t="s">
        <v>13170</v>
      </c>
    </row>
    <row r="19786" spans="1:8" ht="15" x14ac:dyDescent="0.2">
      <c r="A19786" s="733">
        <v>45458</v>
      </c>
      <c r="B19786" s="40" t="s">
        <v>11077</v>
      </c>
      <c r="C19786" s="62" t="s">
        <v>13287</v>
      </c>
      <c r="D19786" s="107" t="s">
        <v>1156</v>
      </c>
      <c r="E19786" s="57">
        <v>43600</v>
      </c>
      <c r="F19786" s="57"/>
      <c r="G19786" s="125">
        <f t="shared" si="316"/>
        <v>-43600</v>
      </c>
      <c r="H19786" s="704" t="s">
        <v>13170</v>
      </c>
    </row>
    <row r="19787" spans="1:8" ht="15" x14ac:dyDescent="0.2">
      <c r="A19787" s="733">
        <v>45458</v>
      </c>
      <c r="B19787" s="40" t="s">
        <v>12683</v>
      </c>
      <c r="C19787" s="62" t="s">
        <v>5386</v>
      </c>
      <c r="D19787" s="107" t="s">
        <v>13288</v>
      </c>
      <c r="E19787" s="57">
        <v>20000</v>
      </c>
      <c r="F19787" s="57"/>
      <c r="G19787" s="125">
        <f t="shared" si="316"/>
        <v>-20000</v>
      </c>
      <c r="H19787" s="704" t="s">
        <v>13170</v>
      </c>
    </row>
    <row r="19788" spans="1:8" ht="15" x14ac:dyDescent="0.2">
      <c r="A19788" s="733">
        <v>45458</v>
      </c>
      <c r="B19788" s="40" t="s">
        <v>3945</v>
      </c>
      <c r="C19788" s="62" t="s">
        <v>10981</v>
      </c>
      <c r="D19788" s="107" t="s">
        <v>13299</v>
      </c>
      <c r="E19788" s="57">
        <v>5000</v>
      </c>
      <c r="F19788" s="57"/>
      <c r="G19788" s="125">
        <f t="shared" si="316"/>
        <v>-5000</v>
      </c>
      <c r="H19788" s="704" t="s">
        <v>13170</v>
      </c>
    </row>
    <row r="19789" spans="1:8" ht="15" x14ac:dyDescent="0.2">
      <c r="A19789" s="733">
        <v>45458</v>
      </c>
      <c r="B19789" s="40" t="s">
        <v>3945</v>
      </c>
      <c r="C19789" s="62" t="s">
        <v>13300</v>
      </c>
      <c r="D19789" s="107" t="s">
        <v>13301</v>
      </c>
      <c r="E19789" s="57">
        <v>20000</v>
      </c>
      <c r="F19789" s="57"/>
      <c r="G19789" s="125">
        <f t="shared" si="316"/>
        <v>-20000</v>
      </c>
      <c r="H19789" s="704" t="s">
        <v>13170</v>
      </c>
    </row>
    <row r="19790" spans="1:8" ht="15" customHeight="1" x14ac:dyDescent="0.2">
      <c r="A19790" s="733">
        <v>45458</v>
      </c>
      <c r="B19790" s="40" t="s">
        <v>103</v>
      </c>
      <c r="C19790" s="62" t="s">
        <v>103</v>
      </c>
      <c r="D19790" s="107" t="s">
        <v>10208</v>
      </c>
      <c r="E19790" s="57">
        <v>2000</v>
      </c>
      <c r="F19790" s="57"/>
      <c r="G19790" s="125">
        <f t="shared" si="316"/>
        <v>-2000</v>
      </c>
      <c r="H19790" s="704" t="s">
        <v>13170</v>
      </c>
    </row>
    <row r="19791" spans="1:8" ht="15" customHeight="1" x14ac:dyDescent="0.2">
      <c r="A19791" s="733">
        <v>45463</v>
      </c>
      <c r="B19791" s="40" t="s">
        <v>103</v>
      </c>
      <c r="C19791" s="62" t="s">
        <v>103</v>
      </c>
      <c r="D19791" s="107" t="s">
        <v>10208</v>
      </c>
      <c r="E19791" s="57">
        <v>3000</v>
      </c>
      <c r="F19791" s="57"/>
      <c r="G19791" s="125">
        <f t="shared" si="316"/>
        <v>-3000</v>
      </c>
      <c r="H19791" s="704" t="s">
        <v>13170</v>
      </c>
    </row>
    <row r="19792" spans="1:8" ht="15" x14ac:dyDescent="0.2">
      <c r="A19792" s="733">
        <v>45463</v>
      </c>
      <c r="B19792" s="40" t="s">
        <v>37</v>
      </c>
      <c r="C19792" s="62" t="s">
        <v>5740</v>
      </c>
      <c r="D19792" s="107" t="s">
        <v>13302</v>
      </c>
      <c r="E19792" s="57">
        <v>300</v>
      </c>
      <c r="F19792" s="57"/>
      <c r="G19792" s="125">
        <f t="shared" si="316"/>
        <v>-300</v>
      </c>
      <c r="H19792" s="704" t="s">
        <v>13170</v>
      </c>
    </row>
    <row r="19793" spans="1:8" ht="15" x14ac:dyDescent="0.2">
      <c r="A19793" s="733">
        <v>45463</v>
      </c>
      <c r="B19793" s="1069" t="s">
        <v>12606</v>
      </c>
      <c r="C19793" s="1048" t="s">
        <v>793</v>
      </c>
      <c r="D19793" s="1070" t="s">
        <v>13303</v>
      </c>
      <c r="E19793" s="1071">
        <v>7060</v>
      </c>
      <c r="F19793" s="57"/>
      <c r="G19793" s="125">
        <f t="shared" si="316"/>
        <v>-7060</v>
      </c>
      <c r="H19793" s="704" t="s">
        <v>13170</v>
      </c>
    </row>
    <row r="19794" spans="1:8" ht="15" customHeight="1" x14ac:dyDescent="0.2">
      <c r="A19794" s="733">
        <v>45463</v>
      </c>
      <c r="B19794" s="40" t="s">
        <v>10898</v>
      </c>
      <c r="C19794" s="62" t="s">
        <v>8230</v>
      </c>
      <c r="D19794" s="107" t="s">
        <v>13304</v>
      </c>
      <c r="E19794" s="57">
        <v>11850</v>
      </c>
      <c r="F19794" s="57"/>
      <c r="G19794" s="125">
        <f t="shared" si="316"/>
        <v>-11850</v>
      </c>
      <c r="H19794" s="704" t="s">
        <v>13170</v>
      </c>
    </row>
    <row r="19795" spans="1:8" ht="15" x14ac:dyDescent="0.2">
      <c r="A19795" s="733">
        <v>45463</v>
      </c>
      <c r="B19795" s="40" t="s">
        <v>12399</v>
      </c>
      <c r="C19795" s="62" t="s">
        <v>5740</v>
      </c>
      <c r="D19795" s="107" t="s">
        <v>369</v>
      </c>
      <c r="E19795" s="57">
        <v>230</v>
      </c>
      <c r="F19795" s="57"/>
      <c r="G19795" s="125">
        <f t="shared" si="316"/>
        <v>-230</v>
      </c>
      <c r="H19795" s="704" t="s">
        <v>13170</v>
      </c>
    </row>
    <row r="19796" spans="1:8" ht="15" x14ac:dyDescent="0.2">
      <c r="A19796" s="733">
        <v>45464</v>
      </c>
      <c r="B19796" s="40" t="s">
        <v>103</v>
      </c>
      <c r="C19796" s="62" t="s">
        <v>103</v>
      </c>
      <c r="D19796" s="107" t="s">
        <v>10208</v>
      </c>
      <c r="E19796" s="57">
        <v>4000</v>
      </c>
      <c r="F19796" s="57"/>
      <c r="G19796" s="125">
        <f t="shared" si="316"/>
        <v>-4000</v>
      </c>
      <c r="H19796" s="704" t="s">
        <v>13170</v>
      </c>
    </row>
    <row r="19797" spans="1:8" ht="15" x14ac:dyDescent="0.2">
      <c r="A19797" s="733">
        <v>45464</v>
      </c>
      <c r="B19797" s="40" t="s">
        <v>6503</v>
      </c>
      <c r="C19797" s="62" t="s">
        <v>13305</v>
      </c>
      <c r="D19797" s="107" t="s">
        <v>13306</v>
      </c>
      <c r="E19797" s="57">
        <v>29210</v>
      </c>
      <c r="F19797" s="57"/>
      <c r="G19797" s="125">
        <f t="shared" si="316"/>
        <v>-29210</v>
      </c>
      <c r="H19797" s="704" t="s">
        <v>13170</v>
      </c>
    </row>
    <row r="19798" spans="1:8" ht="15" x14ac:dyDescent="0.2">
      <c r="A19798" s="733">
        <v>45464</v>
      </c>
      <c r="B19798" s="40" t="s">
        <v>11874</v>
      </c>
      <c r="C19798" s="62" t="s">
        <v>5740</v>
      </c>
      <c r="D19798" s="107" t="s">
        <v>369</v>
      </c>
      <c r="E19798" s="57">
        <v>450</v>
      </c>
      <c r="F19798" s="57"/>
      <c r="G19798" s="125">
        <f t="shared" si="316"/>
        <v>-450</v>
      </c>
      <c r="H19798" s="704" t="s">
        <v>13170</v>
      </c>
    </row>
    <row r="19799" spans="1:8" ht="15" x14ac:dyDescent="0.2">
      <c r="A19799" s="733">
        <v>45464</v>
      </c>
      <c r="B19799" s="40" t="s">
        <v>13110</v>
      </c>
      <c r="C19799" s="62" t="s">
        <v>11545</v>
      </c>
      <c r="D19799" s="107" t="s">
        <v>13310</v>
      </c>
      <c r="E19799" s="57">
        <v>23000</v>
      </c>
      <c r="F19799" s="57"/>
      <c r="G19799" s="125">
        <f t="shared" si="316"/>
        <v>-23000</v>
      </c>
      <c r="H19799" s="704" t="s">
        <v>13170</v>
      </c>
    </row>
    <row r="19800" spans="1:8" ht="15" customHeight="1" x14ac:dyDescent="0.2">
      <c r="A19800" s="733">
        <v>45464</v>
      </c>
      <c r="B19800" s="40" t="s">
        <v>13253</v>
      </c>
      <c r="C19800" s="62" t="s">
        <v>391</v>
      </c>
      <c r="D19800" s="107" t="s">
        <v>13314</v>
      </c>
      <c r="E19800" s="57">
        <v>1500</v>
      </c>
      <c r="F19800" s="57"/>
      <c r="G19800" s="125">
        <f t="shared" si="316"/>
        <v>-1500</v>
      </c>
      <c r="H19800" s="704" t="s">
        <v>13170</v>
      </c>
    </row>
    <row r="19801" spans="1:8" ht="15" customHeight="1" x14ac:dyDescent="0.2">
      <c r="A19801" s="733">
        <v>45465</v>
      </c>
      <c r="B19801" s="40" t="s">
        <v>11874</v>
      </c>
      <c r="C19801" s="62" t="s">
        <v>5740</v>
      </c>
      <c r="D19801" s="107" t="s">
        <v>1156</v>
      </c>
      <c r="E19801" s="57">
        <v>1600</v>
      </c>
      <c r="F19801" s="57"/>
      <c r="G19801" s="125">
        <f t="shared" si="316"/>
        <v>-1600</v>
      </c>
      <c r="H19801" s="704" t="s">
        <v>13170</v>
      </c>
    </row>
    <row r="19802" spans="1:8" ht="15" customHeight="1" x14ac:dyDescent="0.2">
      <c r="A19802" s="733">
        <v>45465</v>
      </c>
      <c r="B19802" s="40" t="s">
        <v>12399</v>
      </c>
      <c r="C19802" s="62" t="s">
        <v>5740</v>
      </c>
      <c r="D19802" s="107" t="s">
        <v>1156</v>
      </c>
      <c r="E19802" s="57">
        <v>2700</v>
      </c>
      <c r="F19802" s="57"/>
      <c r="G19802" s="125">
        <f t="shared" si="316"/>
        <v>-2700</v>
      </c>
      <c r="H19802" s="704" t="s">
        <v>13170</v>
      </c>
    </row>
    <row r="19803" spans="1:8" ht="15" customHeight="1" x14ac:dyDescent="0.2">
      <c r="A19803" s="733">
        <v>45465</v>
      </c>
      <c r="B19803" s="40" t="s">
        <v>13312</v>
      </c>
      <c r="C19803" s="62" t="s">
        <v>10981</v>
      </c>
      <c r="D19803" s="107" t="s">
        <v>13311</v>
      </c>
      <c r="E19803" s="57">
        <v>10000</v>
      </c>
      <c r="F19803" s="57"/>
      <c r="G19803" s="125">
        <f t="shared" si="316"/>
        <v>-10000</v>
      </c>
      <c r="H19803" s="704" t="s">
        <v>13170</v>
      </c>
    </row>
    <row r="19804" spans="1:8" ht="15" customHeight="1" x14ac:dyDescent="0.2">
      <c r="A19804" s="733">
        <v>45465</v>
      </c>
      <c r="B19804" s="40" t="s">
        <v>103</v>
      </c>
      <c r="C19804" s="62" t="s">
        <v>103</v>
      </c>
      <c r="D19804" s="107" t="s">
        <v>10208</v>
      </c>
      <c r="E19804" s="57">
        <v>4000</v>
      </c>
      <c r="F19804" s="57"/>
      <c r="G19804" s="125">
        <f t="shared" si="316"/>
        <v>-4000</v>
      </c>
      <c r="H19804" s="704" t="s">
        <v>13170</v>
      </c>
    </row>
    <row r="19805" spans="1:8" ht="15" customHeight="1" x14ac:dyDescent="0.2">
      <c r="A19805" s="733">
        <v>45465</v>
      </c>
      <c r="B19805" s="40" t="s">
        <v>13110</v>
      </c>
      <c r="C19805" s="62" t="s">
        <v>5740</v>
      </c>
      <c r="D19805" s="107" t="s">
        <v>369</v>
      </c>
      <c r="E19805" s="57">
        <v>2000</v>
      </c>
      <c r="F19805" s="57"/>
      <c r="G19805" s="125">
        <f t="shared" si="316"/>
        <v>-2000</v>
      </c>
      <c r="H19805" s="704" t="s">
        <v>13170</v>
      </c>
    </row>
    <row r="19806" spans="1:8" ht="15" customHeight="1" x14ac:dyDescent="0.2">
      <c r="A19806" s="733">
        <v>45465</v>
      </c>
      <c r="B19806" s="40" t="s">
        <v>13110</v>
      </c>
      <c r="C19806" s="62" t="s">
        <v>5386</v>
      </c>
      <c r="D19806" s="107" t="s">
        <v>369</v>
      </c>
      <c r="E19806" s="57">
        <v>13000</v>
      </c>
      <c r="F19806" s="57"/>
      <c r="G19806" s="125">
        <f t="shared" si="316"/>
        <v>-13000</v>
      </c>
      <c r="H19806" s="704" t="s">
        <v>13170</v>
      </c>
    </row>
    <row r="19807" spans="1:8" ht="15" customHeight="1" x14ac:dyDescent="0.2">
      <c r="A19807" s="733">
        <v>45465</v>
      </c>
      <c r="B19807" s="40" t="s">
        <v>13110</v>
      </c>
      <c r="C19807" s="62" t="s">
        <v>285</v>
      </c>
      <c r="D19807" s="107" t="s">
        <v>8660</v>
      </c>
      <c r="E19807" s="57">
        <v>1000</v>
      </c>
      <c r="F19807" s="57"/>
      <c r="G19807" s="125">
        <f t="shared" si="316"/>
        <v>-1000</v>
      </c>
      <c r="H19807" s="704" t="s">
        <v>13170</v>
      </c>
    </row>
    <row r="19808" spans="1:8" ht="15" customHeight="1" x14ac:dyDescent="0.2">
      <c r="A19808" s="733">
        <v>45467</v>
      </c>
      <c r="B19808" s="40" t="s">
        <v>13315</v>
      </c>
      <c r="C19808" s="62" t="s">
        <v>391</v>
      </c>
      <c r="D19808" s="107" t="s">
        <v>13316</v>
      </c>
      <c r="E19808" s="57">
        <v>1000</v>
      </c>
      <c r="F19808" s="57"/>
      <c r="G19808" s="125">
        <f t="shared" si="316"/>
        <v>-1000</v>
      </c>
      <c r="H19808" s="704" t="s">
        <v>13170</v>
      </c>
    </row>
    <row r="19809" spans="1:8" ht="15" customHeight="1" x14ac:dyDescent="0.2">
      <c r="A19809" s="733">
        <v>45467</v>
      </c>
      <c r="B19809" s="40" t="s">
        <v>12399</v>
      </c>
      <c r="C19809" s="62" t="s">
        <v>391</v>
      </c>
      <c r="D19809" s="107" t="s">
        <v>13317</v>
      </c>
      <c r="E19809" s="57">
        <v>1300</v>
      </c>
      <c r="F19809" s="57"/>
      <c r="G19809" s="125">
        <f t="shared" si="316"/>
        <v>-1300</v>
      </c>
      <c r="H19809" s="704" t="s">
        <v>13170</v>
      </c>
    </row>
    <row r="19810" spans="1:8" ht="15" customHeight="1" x14ac:dyDescent="0.2">
      <c r="A19810" s="733">
        <v>45467</v>
      </c>
      <c r="B19810" s="40" t="s">
        <v>11874</v>
      </c>
      <c r="C19810" s="62" t="s">
        <v>10981</v>
      </c>
      <c r="D19810" s="107" t="s">
        <v>13318</v>
      </c>
      <c r="E19810" s="57">
        <v>17500</v>
      </c>
      <c r="F19810" s="57"/>
      <c r="G19810" s="125">
        <f t="shared" si="316"/>
        <v>-17500</v>
      </c>
      <c r="H19810" s="704" t="s">
        <v>13170</v>
      </c>
    </row>
    <row r="19811" spans="1:8" ht="15" customHeight="1" x14ac:dyDescent="0.2">
      <c r="A19811" s="733">
        <v>45467</v>
      </c>
      <c r="B19811" s="40" t="s">
        <v>103</v>
      </c>
      <c r="C19811" s="62" t="s">
        <v>103</v>
      </c>
      <c r="D19811" s="107" t="s">
        <v>10208</v>
      </c>
      <c r="E19811" s="57">
        <v>5000</v>
      </c>
      <c r="F19811" s="57"/>
      <c r="G19811" s="125">
        <f t="shared" si="316"/>
        <v>-5000</v>
      </c>
      <c r="H19811" s="704" t="s">
        <v>13170</v>
      </c>
    </row>
    <row r="19812" spans="1:8" ht="15" customHeight="1" x14ac:dyDescent="0.2">
      <c r="A19812" s="733">
        <v>45467</v>
      </c>
      <c r="B19812" s="40" t="s">
        <v>12399</v>
      </c>
      <c r="C19812" s="62" t="s">
        <v>5740</v>
      </c>
      <c r="D19812" s="107" t="s">
        <v>369</v>
      </c>
      <c r="E19812" s="57">
        <v>270</v>
      </c>
      <c r="F19812" s="57"/>
      <c r="G19812" s="125">
        <f t="shared" si="316"/>
        <v>-270</v>
      </c>
      <c r="H19812" s="704" t="s">
        <v>13170</v>
      </c>
    </row>
    <row r="19813" spans="1:8" ht="15" x14ac:dyDescent="0.2">
      <c r="A19813" s="733">
        <v>45467</v>
      </c>
      <c r="B19813" s="40" t="s">
        <v>13315</v>
      </c>
      <c r="C19813" s="62" t="s">
        <v>5740</v>
      </c>
      <c r="D19813" s="107" t="s">
        <v>369</v>
      </c>
      <c r="E19813" s="57">
        <v>400</v>
      </c>
      <c r="F19813" s="57"/>
      <c r="G19813" s="125">
        <f t="shared" si="316"/>
        <v>-400</v>
      </c>
      <c r="H19813" s="704" t="s">
        <v>13170</v>
      </c>
    </row>
    <row r="19814" spans="1:8" ht="15" x14ac:dyDescent="0.2">
      <c r="A19814" s="733">
        <v>45467</v>
      </c>
      <c r="B19814" s="40" t="s">
        <v>12399</v>
      </c>
      <c r="C19814" s="62" t="s">
        <v>5740</v>
      </c>
      <c r="D19814" s="107" t="s">
        <v>369</v>
      </c>
      <c r="E19814" s="57">
        <v>1500</v>
      </c>
      <c r="F19814" s="57"/>
      <c r="G19814" s="125">
        <f t="shared" si="316"/>
        <v>-1500</v>
      </c>
      <c r="H19814" s="704" t="s">
        <v>13170</v>
      </c>
    </row>
    <row r="19815" spans="1:8" ht="15" x14ac:dyDescent="0.2">
      <c r="A19815" s="733">
        <v>45467</v>
      </c>
      <c r="B19815" s="40" t="s">
        <v>12606</v>
      </c>
      <c r="C19815" s="62" t="s">
        <v>10981</v>
      </c>
      <c r="D19815" s="107" t="s">
        <v>13320</v>
      </c>
      <c r="E19815" s="57">
        <v>210000</v>
      </c>
      <c r="F19815" s="57"/>
      <c r="G19815" s="125">
        <f t="shared" si="316"/>
        <v>-210000</v>
      </c>
      <c r="H19815" s="704" t="s">
        <v>13170</v>
      </c>
    </row>
    <row r="19816" spans="1:8" ht="15" x14ac:dyDescent="0.2">
      <c r="A19816" s="733">
        <v>45467</v>
      </c>
      <c r="B19816" s="40" t="s">
        <v>12399</v>
      </c>
      <c r="C19816" s="550" t="s">
        <v>10981</v>
      </c>
      <c r="D19816" s="891" t="s">
        <v>13321</v>
      </c>
      <c r="E19816" s="582">
        <v>237000</v>
      </c>
      <c r="F19816" s="57"/>
      <c r="G19816" s="125">
        <f t="shared" si="316"/>
        <v>-237000</v>
      </c>
      <c r="H19816" s="704" t="s">
        <v>13170</v>
      </c>
    </row>
    <row r="19817" spans="1:8" ht="15" x14ac:dyDescent="0.2">
      <c r="A19817" s="733">
        <v>45467</v>
      </c>
      <c r="B19817" s="40" t="s">
        <v>13110</v>
      </c>
      <c r="C19817" s="550" t="s">
        <v>10981</v>
      </c>
      <c r="D19817" s="891" t="s">
        <v>13321</v>
      </c>
      <c r="E19817" s="582">
        <v>237000</v>
      </c>
      <c r="F19817" s="57"/>
      <c r="G19817" s="125">
        <f t="shared" si="316"/>
        <v>-237000</v>
      </c>
      <c r="H19817" s="704" t="s">
        <v>13170</v>
      </c>
    </row>
    <row r="19818" spans="1:8" ht="15" x14ac:dyDescent="0.2">
      <c r="A19818" s="733">
        <v>45467</v>
      </c>
      <c r="B19818" s="40" t="s">
        <v>13253</v>
      </c>
      <c r="C19818" s="62" t="s">
        <v>8069</v>
      </c>
      <c r="D19818" s="107" t="s">
        <v>13319</v>
      </c>
      <c r="E19818" s="57">
        <v>50000</v>
      </c>
      <c r="F19818" s="57"/>
      <c r="G19818" s="125">
        <f t="shared" si="316"/>
        <v>-50000</v>
      </c>
      <c r="H19818" s="704" t="s">
        <v>13170</v>
      </c>
    </row>
    <row r="19819" spans="1:8" ht="15" x14ac:dyDescent="0.2">
      <c r="A19819" s="733">
        <v>45467</v>
      </c>
      <c r="B19819" s="40" t="s">
        <v>11874</v>
      </c>
      <c r="C19819" s="62" t="s">
        <v>391</v>
      </c>
      <c r="D19819" s="107" t="s">
        <v>4308</v>
      </c>
      <c r="E19819" s="57">
        <v>3800</v>
      </c>
      <c r="F19819" s="57"/>
      <c r="G19819" s="125">
        <f t="shared" si="316"/>
        <v>-3800</v>
      </c>
      <c r="H19819" s="704" t="s">
        <v>13170</v>
      </c>
    </row>
    <row r="19820" spans="1:8" ht="15" x14ac:dyDescent="0.2">
      <c r="A19820" s="733">
        <v>45467</v>
      </c>
      <c r="B19820" s="40" t="s">
        <v>25</v>
      </c>
      <c r="C19820" s="550" t="s">
        <v>8148</v>
      </c>
      <c r="D19820" s="891" t="s">
        <v>13361</v>
      </c>
      <c r="E19820" s="582">
        <f>29062+82316</f>
        <v>111378</v>
      </c>
      <c r="F19820" s="57"/>
      <c r="G19820" s="125">
        <f t="shared" si="316"/>
        <v>-111378</v>
      </c>
      <c r="H19820" s="704" t="s">
        <v>13170</v>
      </c>
    </row>
    <row r="19821" spans="1:8" ht="15" x14ac:dyDescent="0.2">
      <c r="A19821" s="733">
        <v>45467</v>
      </c>
      <c r="B19821" s="40" t="s">
        <v>103</v>
      </c>
      <c r="C19821" s="550" t="s">
        <v>8148</v>
      </c>
      <c r="D19821" s="891" t="s">
        <v>13361</v>
      </c>
      <c r="E19821" s="582">
        <f>70704+2874</f>
        <v>73578</v>
      </c>
      <c r="F19821" s="57"/>
      <c r="G19821" s="125">
        <f t="shared" si="316"/>
        <v>-73578</v>
      </c>
      <c r="H19821" s="704" t="s">
        <v>13170</v>
      </c>
    </row>
    <row r="19822" spans="1:8" ht="15" x14ac:dyDescent="0.2">
      <c r="A19822" s="733">
        <v>45468</v>
      </c>
      <c r="B19822" s="40" t="s">
        <v>12399</v>
      </c>
      <c r="C19822" s="62" t="s">
        <v>2189</v>
      </c>
      <c r="D19822" s="107" t="s">
        <v>1156</v>
      </c>
      <c r="E19822" s="57">
        <v>15000</v>
      </c>
      <c r="F19822" s="57"/>
      <c r="G19822" s="125">
        <f t="shared" si="316"/>
        <v>-15000</v>
      </c>
      <c r="H19822" s="704" t="s">
        <v>13170</v>
      </c>
    </row>
    <row r="19823" spans="1:8" ht="15" x14ac:dyDescent="0.2">
      <c r="A19823" s="733">
        <v>45468</v>
      </c>
      <c r="B19823" s="40" t="s">
        <v>13110</v>
      </c>
      <c r="C19823" s="62" t="s">
        <v>10981</v>
      </c>
      <c r="D19823" s="107" t="s">
        <v>13325</v>
      </c>
      <c r="E19823" s="57">
        <v>25600</v>
      </c>
      <c r="F19823" s="57"/>
      <c r="G19823" s="125">
        <f t="shared" si="316"/>
        <v>-25600</v>
      </c>
      <c r="H19823" s="704" t="s">
        <v>13170</v>
      </c>
    </row>
    <row r="19824" spans="1:8" ht="15" x14ac:dyDescent="0.2">
      <c r="A19824" s="733">
        <v>45468</v>
      </c>
      <c r="B19824" s="40" t="s">
        <v>13110</v>
      </c>
      <c r="C19824" s="62" t="s">
        <v>10981</v>
      </c>
      <c r="D19824" s="107" t="s">
        <v>13326</v>
      </c>
      <c r="E19824" s="57">
        <v>42000</v>
      </c>
      <c r="F19824" s="57"/>
      <c r="G19824" s="125">
        <f t="shared" si="316"/>
        <v>-42000</v>
      </c>
      <c r="H19824" s="704" t="s">
        <v>13170</v>
      </c>
    </row>
    <row r="19825" spans="1:8" ht="15" x14ac:dyDescent="0.2">
      <c r="A19825" s="733">
        <v>45468</v>
      </c>
      <c r="B19825" s="40" t="s">
        <v>103</v>
      </c>
      <c r="C19825" s="62" t="s">
        <v>103</v>
      </c>
      <c r="D19825" s="107" t="s">
        <v>10208</v>
      </c>
      <c r="E19825" s="57">
        <v>4000</v>
      </c>
      <c r="F19825" s="57"/>
      <c r="G19825" s="125">
        <f t="shared" si="316"/>
        <v>-4000</v>
      </c>
      <c r="H19825" s="704" t="s">
        <v>13170</v>
      </c>
    </row>
    <row r="19826" spans="1:8" ht="15" x14ac:dyDescent="0.2">
      <c r="A19826" s="733">
        <v>45468</v>
      </c>
      <c r="B19826" s="40" t="s">
        <v>12606</v>
      </c>
      <c r="C19826" s="62" t="s">
        <v>3103</v>
      </c>
      <c r="D19826" s="107" t="s">
        <v>7777</v>
      </c>
      <c r="E19826" s="57">
        <v>100000</v>
      </c>
      <c r="F19826" s="57"/>
      <c r="G19826" s="125">
        <f t="shared" si="316"/>
        <v>-100000</v>
      </c>
      <c r="H19826" s="704" t="s">
        <v>13170</v>
      </c>
    </row>
    <row r="19827" spans="1:8" ht="15" x14ac:dyDescent="0.2">
      <c r="A19827" s="733">
        <v>45468</v>
      </c>
      <c r="B19827" s="40" t="s">
        <v>11874</v>
      </c>
      <c r="C19827" s="62" t="s">
        <v>8369</v>
      </c>
      <c r="D19827" s="107" t="s">
        <v>13327</v>
      </c>
      <c r="E19827" s="57">
        <v>8000</v>
      </c>
      <c r="F19827" s="57"/>
      <c r="G19827" s="125">
        <f t="shared" si="316"/>
        <v>-8000</v>
      </c>
      <c r="H19827" s="704" t="s">
        <v>13170</v>
      </c>
    </row>
    <row r="19828" spans="1:8" ht="15" x14ac:dyDescent="0.2">
      <c r="A19828" s="733">
        <v>45468</v>
      </c>
      <c r="B19828" s="40" t="s">
        <v>13110</v>
      </c>
      <c r="C19828" s="62" t="s">
        <v>13328</v>
      </c>
      <c r="D19828" s="107" t="s">
        <v>13329</v>
      </c>
      <c r="E19828" s="57">
        <v>34000</v>
      </c>
      <c r="F19828" s="57"/>
      <c r="G19828" s="125">
        <f t="shared" si="316"/>
        <v>-34000</v>
      </c>
      <c r="H19828" s="704" t="s">
        <v>13170</v>
      </c>
    </row>
    <row r="19829" spans="1:8" ht="15" x14ac:dyDescent="0.2">
      <c r="A19829" s="733">
        <v>45468</v>
      </c>
      <c r="B19829" s="40" t="s">
        <v>13110</v>
      </c>
      <c r="C19829" s="62" t="s">
        <v>10981</v>
      </c>
      <c r="D19829" s="107" t="s">
        <v>13330</v>
      </c>
      <c r="E19829" s="57">
        <v>1000</v>
      </c>
      <c r="F19829" s="57"/>
      <c r="G19829" s="125">
        <f t="shared" si="316"/>
        <v>-1000</v>
      </c>
      <c r="H19829" s="704" t="s">
        <v>13170</v>
      </c>
    </row>
    <row r="19830" spans="1:8" ht="15" x14ac:dyDescent="0.2">
      <c r="A19830" s="733">
        <v>45468</v>
      </c>
      <c r="B19830" s="40" t="s">
        <v>12606</v>
      </c>
      <c r="C19830" s="62" t="s">
        <v>13331</v>
      </c>
      <c r="D19830" s="107" t="s">
        <v>13332</v>
      </c>
      <c r="E19830" s="57">
        <v>70000</v>
      </c>
      <c r="F19830" s="57"/>
      <c r="G19830" s="125">
        <f t="shared" si="316"/>
        <v>-70000</v>
      </c>
      <c r="H19830" s="704" t="s">
        <v>13170</v>
      </c>
    </row>
    <row r="19831" spans="1:8" ht="15" x14ac:dyDescent="0.2">
      <c r="A19831" s="733">
        <v>45468</v>
      </c>
      <c r="B19831" s="40" t="s">
        <v>13292</v>
      </c>
      <c r="C19831" s="62" t="s">
        <v>11442</v>
      </c>
      <c r="D19831" s="107" t="s">
        <v>13333</v>
      </c>
      <c r="E19831" s="57">
        <v>187340</v>
      </c>
      <c r="F19831" s="57"/>
      <c r="G19831" s="125">
        <f t="shared" si="316"/>
        <v>-187340</v>
      </c>
      <c r="H19831" s="704" t="s">
        <v>13170</v>
      </c>
    </row>
    <row r="19832" spans="1:8" ht="15" x14ac:dyDescent="0.2">
      <c r="A19832" s="733">
        <v>45468</v>
      </c>
      <c r="B19832" s="40" t="s">
        <v>13225</v>
      </c>
      <c r="C19832" s="62" t="s">
        <v>8089</v>
      </c>
      <c r="D19832" s="107" t="s">
        <v>13339</v>
      </c>
      <c r="E19832" s="57">
        <v>2000000</v>
      </c>
      <c r="F19832" s="57"/>
      <c r="G19832" s="125">
        <f t="shared" si="316"/>
        <v>-2000000</v>
      </c>
      <c r="H19832" s="704" t="s">
        <v>13170</v>
      </c>
    </row>
    <row r="19833" spans="1:8" ht="15" x14ac:dyDescent="0.2">
      <c r="A19833" s="733">
        <v>45468</v>
      </c>
      <c r="B19833" s="40" t="s">
        <v>13312</v>
      </c>
      <c r="C19833" s="62" t="s">
        <v>10981</v>
      </c>
      <c r="D19833" s="107" t="s">
        <v>13517</v>
      </c>
      <c r="E19833" s="57">
        <v>20000</v>
      </c>
      <c r="F19833" s="57"/>
      <c r="G19833" s="125">
        <f t="shared" si="316"/>
        <v>-20000</v>
      </c>
      <c r="H19833" s="704" t="s">
        <v>13170</v>
      </c>
    </row>
    <row r="19834" spans="1:8" ht="15" customHeight="1" x14ac:dyDescent="0.2">
      <c r="A19834" s="733">
        <v>45469</v>
      </c>
      <c r="B19834" s="40" t="s">
        <v>13110</v>
      </c>
      <c r="C19834" s="62" t="s">
        <v>5740</v>
      </c>
      <c r="D19834" s="107" t="s">
        <v>1156</v>
      </c>
      <c r="E19834" s="57">
        <v>3200</v>
      </c>
      <c r="F19834" s="57"/>
      <c r="G19834" s="125">
        <f t="shared" si="316"/>
        <v>-3200</v>
      </c>
      <c r="H19834" s="704" t="s">
        <v>13170</v>
      </c>
    </row>
    <row r="19835" spans="1:8" ht="15" customHeight="1" x14ac:dyDescent="0.2">
      <c r="A19835" s="733">
        <v>45469</v>
      </c>
      <c r="B19835" s="40" t="s">
        <v>13110</v>
      </c>
      <c r="C19835" s="62" t="s">
        <v>10981</v>
      </c>
      <c r="D19835" s="107" t="s">
        <v>13334</v>
      </c>
      <c r="E19835" s="57">
        <v>7050</v>
      </c>
      <c r="F19835" s="57"/>
      <c r="G19835" s="125">
        <f t="shared" si="316"/>
        <v>-7050</v>
      </c>
      <c r="H19835" s="704" t="s">
        <v>13170</v>
      </c>
    </row>
    <row r="19836" spans="1:8" ht="15" customHeight="1" x14ac:dyDescent="0.2">
      <c r="A19836" s="733">
        <v>45469</v>
      </c>
      <c r="B19836" s="40" t="s">
        <v>103</v>
      </c>
      <c r="C19836" s="62" t="s">
        <v>103</v>
      </c>
      <c r="D19836" s="107" t="s">
        <v>10208</v>
      </c>
      <c r="E19836" s="57">
        <v>3000</v>
      </c>
      <c r="F19836" s="57"/>
      <c r="G19836" s="125">
        <f t="shared" si="316"/>
        <v>-3000</v>
      </c>
      <c r="H19836" s="704" t="s">
        <v>13170</v>
      </c>
    </row>
    <row r="19837" spans="1:8" ht="15" x14ac:dyDescent="0.2">
      <c r="A19837" s="733">
        <v>45469</v>
      </c>
      <c r="B19837" s="40" t="s">
        <v>103</v>
      </c>
      <c r="C19837" s="62" t="s">
        <v>10981</v>
      </c>
      <c r="D19837" s="107" t="s">
        <v>13335</v>
      </c>
      <c r="E19837" s="57">
        <v>4280</v>
      </c>
      <c r="F19837" s="57"/>
      <c r="G19837" s="125">
        <f t="shared" si="316"/>
        <v>-4280</v>
      </c>
      <c r="H19837" s="704" t="s">
        <v>13170</v>
      </c>
    </row>
    <row r="19838" spans="1:8" ht="15" x14ac:dyDescent="0.2">
      <c r="A19838" s="733">
        <v>45469</v>
      </c>
      <c r="B19838" s="40" t="s">
        <v>13110</v>
      </c>
      <c r="C19838" s="669" t="s">
        <v>13336</v>
      </c>
      <c r="D19838" s="911" t="s">
        <v>13337</v>
      </c>
      <c r="E19838" s="584">
        <v>30000</v>
      </c>
      <c r="F19838" s="57"/>
      <c r="G19838" s="125">
        <f t="shared" si="316"/>
        <v>-30000</v>
      </c>
      <c r="H19838" s="704" t="s">
        <v>13170</v>
      </c>
    </row>
    <row r="19839" spans="1:8" ht="15" x14ac:dyDescent="0.2">
      <c r="A19839" s="733">
        <v>45469</v>
      </c>
      <c r="B19839" s="40" t="s">
        <v>12399</v>
      </c>
      <c r="C19839" s="669" t="s">
        <v>13336</v>
      </c>
      <c r="D19839" s="911" t="s">
        <v>13337</v>
      </c>
      <c r="E19839" s="584">
        <v>30000</v>
      </c>
      <c r="F19839" s="57"/>
      <c r="G19839" s="125">
        <f t="shared" si="316"/>
        <v>-30000</v>
      </c>
      <c r="H19839" s="704" t="s">
        <v>13170</v>
      </c>
    </row>
    <row r="19840" spans="1:8" ht="15" x14ac:dyDescent="0.2">
      <c r="A19840" s="733">
        <v>45469</v>
      </c>
      <c r="B19840" s="40" t="s">
        <v>11874</v>
      </c>
      <c r="C19840" s="62" t="s">
        <v>8230</v>
      </c>
      <c r="D19840" s="107" t="s">
        <v>13338</v>
      </c>
      <c r="E19840" s="57">
        <v>44000</v>
      </c>
      <c r="F19840" s="57"/>
      <c r="G19840" s="125">
        <f t="shared" si="316"/>
        <v>-44000</v>
      </c>
      <c r="H19840" s="704" t="s">
        <v>13170</v>
      </c>
    </row>
    <row r="19841" spans="1:8" ht="15" x14ac:dyDescent="0.2">
      <c r="A19841" s="733">
        <v>45469</v>
      </c>
      <c r="B19841" s="40" t="s">
        <v>12399</v>
      </c>
      <c r="C19841" s="62" t="s">
        <v>285</v>
      </c>
      <c r="D19841" s="107" t="s">
        <v>9892</v>
      </c>
      <c r="E19841" s="57">
        <v>500</v>
      </c>
      <c r="F19841" s="57"/>
      <c r="G19841" s="125">
        <f t="shared" si="316"/>
        <v>-500</v>
      </c>
      <c r="H19841" s="704" t="s">
        <v>13170</v>
      </c>
    </row>
    <row r="19842" spans="1:8" ht="15" x14ac:dyDescent="0.2">
      <c r="A19842" s="733">
        <v>45469</v>
      </c>
      <c r="B19842" s="40" t="s">
        <v>103</v>
      </c>
      <c r="C19842" s="62" t="s">
        <v>103</v>
      </c>
      <c r="D19842" s="107" t="s">
        <v>10208</v>
      </c>
      <c r="E19842" s="57">
        <v>4000</v>
      </c>
      <c r="F19842" s="57"/>
      <c r="G19842" s="125">
        <f t="shared" si="316"/>
        <v>-4000</v>
      </c>
      <c r="H19842" s="704" t="s">
        <v>13170</v>
      </c>
    </row>
    <row r="19843" spans="1:8" ht="15" x14ac:dyDescent="0.2">
      <c r="A19843" s="733">
        <v>45469</v>
      </c>
      <c r="B19843" s="40" t="s">
        <v>12399</v>
      </c>
      <c r="C19843" s="62" t="s">
        <v>12004</v>
      </c>
      <c r="D19843" s="107" t="s">
        <v>13345</v>
      </c>
      <c r="E19843" s="57">
        <v>500000</v>
      </c>
      <c r="F19843" s="57"/>
      <c r="G19843" s="125">
        <f t="shared" si="316"/>
        <v>-500000</v>
      </c>
      <c r="H19843" s="704" t="s">
        <v>13170</v>
      </c>
    </row>
    <row r="19844" spans="1:8" ht="15" x14ac:dyDescent="0.2">
      <c r="A19844" s="733">
        <v>45470</v>
      </c>
      <c r="B19844" s="40" t="s">
        <v>13225</v>
      </c>
      <c r="C19844" s="62" t="s">
        <v>5409</v>
      </c>
      <c r="D19844" s="107" t="s">
        <v>1156</v>
      </c>
      <c r="E19844" s="57">
        <v>10000</v>
      </c>
      <c r="F19844" s="57"/>
      <c r="G19844" s="125">
        <f t="shared" ref="G19844:G19908" si="317">F19844-E19844</f>
        <v>-10000</v>
      </c>
      <c r="H19844" s="704" t="s">
        <v>13170</v>
      </c>
    </row>
    <row r="19845" spans="1:8" ht="15" x14ac:dyDescent="0.2">
      <c r="A19845" s="1082">
        <v>45470</v>
      </c>
      <c r="B19845" s="69" t="s">
        <v>13225</v>
      </c>
      <c r="C19845" s="1083" t="s">
        <v>10981</v>
      </c>
      <c r="D19845" s="791" t="s">
        <v>13350</v>
      </c>
      <c r="E19845" s="70">
        <v>118000</v>
      </c>
      <c r="F19845" s="70"/>
      <c r="G19845" s="1084">
        <f t="shared" si="317"/>
        <v>-118000</v>
      </c>
      <c r="H19845" s="1085" t="s">
        <v>13170</v>
      </c>
    </row>
    <row r="19846" spans="1:8" ht="15" x14ac:dyDescent="0.2">
      <c r="A19846" s="733">
        <v>45470</v>
      </c>
      <c r="B19846" s="40" t="s">
        <v>13312</v>
      </c>
      <c r="C19846" s="62" t="s">
        <v>5740</v>
      </c>
      <c r="D19846" s="107" t="s">
        <v>1156</v>
      </c>
      <c r="E19846" s="57">
        <v>1800</v>
      </c>
      <c r="F19846" s="57"/>
      <c r="G19846" s="125">
        <f t="shared" si="317"/>
        <v>-1800</v>
      </c>
      <c r="H19846" s="704" t="s">
        <v>13170</v>
      </c>
    </row>
    <row r="19847" spans="1:8" ht="15" x14ac:dyDescent="0.2">
      <c r="A19847" s="733">
        <v>45470</v>
      </c>
      <c r="B19847" s="40" t="s">
        <v>13253</v>
      </c>
      <c r="C19847" s="62" t="s">
        <v>10981</v>
      </c>
      <c r="D19847" s="107" t="s">
        <v>13351</v>
      </c>
      <c r="E19847" s="57">
        <v>1750</v>
      </c>
      <c r="F19847" s="57"/>
      <c r="G19847" s="125">
        <f t="shared" si="317"/>
        <v>-1750</v>
      </c>
      <c r="H19847" s="704" t="s">
        <v>13170</v>
      </c>
    </row>
    <row r="19848" spans="1:8" ht="15" x14ac:dyDescent="0.2">
      <c r="A19848" s="733">
        <v>45470</v>
      </c>
      <c r="B19848" s="40" t="s">
        <v>11874</v>
      </c>
      <c r="C19848" s="62" t="s">
        <v>10981</v>
      </c>
      <c r="D19848" s="107" t="s">
        <v>13352</v>
      </c>
      <c r="E19848" s="57">
        <v>6500</v>
      </c>
      <c r="F19848" s="57"/>
      <c r="G19848" s="125">
        <f t="shared" si="317"/>
        <v>-6500</v>
      </c>
      <c r="H19848" s="704" t="s">
        <v>13170</v>
      </c>
    </row>
    <row r="19849" spans="1:8" ht="15" x14ac:dyDescent="0.2">
      <c r="A19849" s="733">
        <v>45470</v>
      </c>
      <c r="B19849" s="40" t="s">
        <v>103</v>
      </c>
      <c r="C19849" s="62" t="s">
        <v>103</v>
      </c>
      <c r="D19849" s="107" t="s">
        <v>10208</v>
      </c>
      <c r="E19849" s="57">
        <v>4000</v>
      </c>
      <c r="F19849" s="57"/>
      <c r="G19849" s="125">
        <f t="shared" si="317"/>
        <v>-4000</v>
      </c>
      <c r="H19849" s="704" t="s">
        <v>13170</v>
      </c>
    </row>
    <row r="19850" spans="1:8" ht="15" x14ac:dyDescent="0.2">
      <c r="A19850" s="733">
        <v>45470</v>
      </c>
      <c r="B19850" s="40" t="s">
        <v>10899</v>
      </c>
      <c r="C19850" s="62" t="s">
        <v>14094</v>
      </c>
      <c r="D19850" s="107" t="s">
        <v>13456</v>
      </c>
      <c r="E19850" s="57">
        <v>245000</v>
      </c>
      <c r="F19850" s="57"/>
      <c r="G19850" s="125">
        <f t="shared" si="317"/>
        <v>-245000</v>
      </c>
      <c r="H19850" s="704" t="s">
        <v>13170</v>
      </c>
    </row>
    <row r="19851" spans="1:8" ht="15" x14ac:dyDescent="0.2">
      <c r="A19851" s="733">
        <v>45470</v>
      </c>
      <c r="B19851" s="40" t="s">
        <v>11717</v>
      </c>
      <c r="C19851" s="62" t="s">
        <v>12926</v>
      </c>
      <c r="D19851" s="107" t="s">
        <v>13536</v>
      </c>
      <c r="E19851" s="57">
        <v>400000</v>
      </c>
      <c r="F19851" s="57"/>
      <c r="G19851" s="125">
        <f t="shared" si="317"/>
        <v>-400000</v>
      </c>
      <c r="H19851" s="704" t="s">
        <v>13170</v>
      </c>
    </row>
    <row r="19852" spans="1:8" ht="15" x14ac:dyDescent="0.2">
      <c r="A19852" s="733">
        <v>45471</v>
      </c>
      <c r="B19852" s="40" t="s">
        <v>11498</v>
      </c>
      <c r="C19852" s="669" t="s">
        <v>8391</v>
      </c>
      <c r="D19852" s="911" t="s">
        <v>13355</v>
      </c>
      <c r="E19852" s="584">
        <v>54293</v>
      </c>
      <c r="F19852" s="57"/>
      <c r="G19852" s="125">
        <f t="shared" si="317"/>
        <v>-54293</v>
      </c>
      <c r="H19852" s="704" t="s">
        <v>13170</v>
      </c>
    </row>
    <row r="19853" spans="1:8" ht="15" x14ac:dyDescent="0.2">
      <c r="A19853" s="733">
        <v>45471</v>
      </c>
      <c r="B19853" s="40" t="s">
        <v>11874</v>
      </c>
      <c r="C19853" s="669" t="s">
        <v>8391</v>
      </c>
      <c r="D19853" s="911" t="s">
        <v>13355</v>
      </c>
      <c r="E19853" s="584">
        <v>214017</v>
      </c>
      <c r="F19853" s="57"/>
      <c r="G19853" s="125">
        <f t="shared" si="317"/>
        <v>-214017</v>
      </c>
      <c r="H19853" s="704" t="s">
        <v>13170</v>
      </c>
    </row>
    <row r="19854" spans="1:8" ht="15" x14ac:dyDescent="0.2">
      <c r="A19854" s="733">
        <v>45471</v>
      </c>
      <c r="B19854" s="40" t="s">
        <v>12182</v>
      </c>
      <c r="C19854" s="669" t="s">
        <v>8391</v>
      </c>
      <c r="D19854" s="911" t="s">
        <v>13355</v>
      </c>
      <c r="E19854" s="584">
        <v>231690</v>
      </c>
      <c r="F19854" s="57"/>
      <c r="G19854" s="125">
        <f t="shared" si="317"/>
        <v>-231690</v>
      </c>
      <c r="H19854" s="704" t="s">
        <v>13170</v>
      </c>
    </row>
    <row r="19855" spans="1:8" s="681" customFormat="1" ht="16.5" customHeight="1" x14ac:dyDescent="0.25">
      <c r="A19855" s="733">
        <v>45471</v>
      </c>
      <c r="B19855" s="62" t="s">
        <v>13292</v>
      </c>
      <c r="C19855" s="1095" t="s">
        <v>13261</v>
      </c>
      <c r="D19855" s="1096" t="s">
        <v>13354</v>
      </c>
      <c r="E19855" s="1097">
        <v>87880</v>
      </c>
      <c r="F19855" s="125"/>
      <c r="G19855" s="125">
        <f t="shared" si="317"/>
        <v>-87880</v>
      </c>
      <c r="H19855" s="704" t="s">
        <v>13170</v>
      </c>
    </row>
    <row r="19856" spans="1:8" ht="15" x14ac:dyDescent="0.2">
      <c r="A19856" s="733">
        <v>45471</v>
      </c>
      <c r="B19856" s="40" t="s">
        <v>13110</v>
      </c>
      <c r="C19856" s="1095" t="s">
        <v>13261</v>
      </c>
      <c r="D19856" s="1096" t="s">
        <v>13354</v>
      </c>
      <c r="E19856" s="1097">
        <v>87880</v>
      </c>
      <c r="F19856" s="57"/>
      <c r="G19856" s="125">
        <f t="shared" si="317"/>
        <v>-87880</v>
      </c>
      <c r="H19856" s="704" t="s">
        <v>13170</v>
      </c>
    </row>
    <row r="19857" spans="1:8" ht="15" x14ac:dyDescent="0.2">
      <c r="A19857" s="733">
        <v>45471</v>
      </c>
      <c r="B19857" s="40" t="s">
        <v>11874</v>
      </c>
      <c r="C19857" s="669" t="s">
        <v>8230</v>
      </c>
      <c r="D19857" s="911" t="s">
        <v>13356</v>
      </c>
      <c r="E19857" s="584">
        <v>11000</v>
      </c>
      <c r="F19857" s="57"/>
      <c r="G19857" s="125">
        <f t="shared" si="317"/>
        <v>-11000</v>
      </c>
      <c r="H19857" s="704" t="s">
        <v>13170</v>
      </c>
    </row>
    <row r="19858" spans="1:8" ht="15" x14ac:dyDescent="0.2">
      <c r="A19858" s="733">
        <v>45471</v>
      </c>
      <c r="B19858" s="40" t="s">
        <v>12399</v>
      </c>
      <c r="C19858" s="669" t="s">
        <v>8230</v>
      </c>
      <c r="D19858" s="911" t="s">
        <v>13356</v>
      </c>
      <c r="E19858" s="584">
        <v>11500</v>
      </c>
      <c r="F19858" s="57"/>
      <c r="G19858" s="125">
        <f t="shared" si="317"/>
        <v>-11500</v>
      </c>
      <c r="H19858" s="704" t="s">
        <v>13170</v>
      </c>
    </row>
    <row r="19859" spans="1:8" ht="15" x14ac:dyDescent="0.2">
      <c r="A19859" s="733">
        <v>45471</v>
      </c>
      <c r="B19859" s="40" t="s">
        <v>11874</v>
      </c>
      <c r="C19859" s="565" t="s">
        <v>9868</v>
      </c>
      <c r="D19859" s="893" t="s">
        <v>13357</v>
      </c>
      <c r="E19859" s="629">
        <v>4600</v>
      </c>
      <c r="F19859" s="57"/>
      <c r="G19859" s="125">
        <f t="shared" si="317"/>
        <v>-4600</v>
      </c>
      <c r="H19859" s="704" t="s">
        <v>13170</v>
      </c>
    </row>
    <row r="19860" spans="1:8" ht="15" x14ac:dyDescent="0.2">
      <c r="A19860" s="733">
        <v>45471</v>
      </c>
      <c r="B19860" s="40" t="s">
        <v>13110</v>
      </c>
      <c r="C19860" s="565" t="s">
        <v>9868</v>
      </c>
      <c r="D19860" s="893" t="s">
        <v>13357</v>
      </c>
      <c r="E19860" s="629">
        <v>78900</v>
      </c>
      <c r="F19860" s="57"/>
      <c r="G19860" s="125">
        <f t="shared" si="317"/>
        <v>-78900</v>
      </c>
      <c r="H19860" s="704" t="s">
        <v>13170</v>
      </c>
    </row>
    <row r="19861" spans="1:8" ht="15" x14ac:dyDescent="0.2">
      <c r="A19861" s="733">
        <v>45471</v>
      </c>
      <c r="B19861" s="40" t="s">
        <v>8556</v>
      </c>
      <c r="C19861" s="649" t="s">
        <v>7465</v>
      </c>
      <c r="D19861" s="892" t="s">
        <v>13358</v>
      </c>
      <c r="E19861" s="626">
        <v>197307</v>
      </c>
      <c r="F19861" s="57"/>
      <c r="G19861" s="125">
        <f t="shared" si="317"/>
        <v>-197307</v>
      </c>
      <c r="H19861" s="704" t="s">
        <v>13170</v>
      </c>
    </row>
    <row r="19862" spans="1:8" ht="15" x14ac:dyDescent="0.2">
      <c r="A19862" s="733">
        <v>45471</v>
      </c>
      <c r="B19862" s="40" t="s">
        <v>11077</v>
      </c>
      <c r="C19862" s="649" t="s">
        <v>7465</v>
      </c>
      <c r="D19862" s="892" t="s">
        <v>13358</v>
      </c>
      <c r="E19862" s="626">
        <v>43808</v>
      </c>
      <c r="F19862" s="57"/>
      <c r="G19862" s="125">
        <f t="shared" si="317"/>
        <v>-43808</v>
      </c>
      <c r="H19862" s="704" t="s">
        <v>13170</v>
      </c>
    </row>
    <row r="19863" spans="1:8" ht="15" x14ac:dyDescent="0.2">
      <c r="A19863" s="733">
        <v>45471</v>
      </c>
      <c r="B19863" s="40" t="s">
        <v>10229</v>
      </c>
      <c r="C19863" s="649" t="s">
        <v>7465</v>
      </c>
      <c r="D19863" s="892" t="s">
        <v>13358</v>
      </c>
      <c r="E19863" s="626">
        <v>203105</v>
      </c>
      <c r="F19863" s="57"/>
      <c r="G19863" s="125">
        <f t="shared" si="317"/>
        <v>-203105</v>
      </c>
      <c r="H19863" s="704" t="s">
        <v>13170</v>
      </c>
    </row>
    <row r="19864" spans="1:8" ht="15" x14ac:dyDescent="0.2">
      <c r="A19864" s="733">
        <v>45471</v>
      </c>
      <c r="B19864" s="40" t="s">
        <v>12795</v>
      </c>
      <c r="C19864" s="649" t="s">
        <v>7465</v>
      </c>
      <c r="D19864" s="892" t="s">
        <v>13358</v>
      </c>
      <c r="E19864" s="626">
        <v>49280</v>
      </c>
      <c r="F19864" s="57"/>
      <c r="G19864" s="125">
        <f t="shared" si="317"/>
        <v>-49280</v>
      </c>
      <c r="H19864" s="704" t="s">
        <v>13170</v>
      </c>
    </row>
    <row r="19865" spans="1:8" ht="15" x14ac:dyDescent="0.2">
      <c r="A19865" s="733">
        <v>45471</v>
      </c>
      <c r="B19865" s="40" t="s">
        <v>13225</v>
      </c>
      <c r="C19865" s="649" t="s">
        <v>7465</v>
      </c>
      <c r="D19865" s="892" t="s">
        <v>13358</v>
      </c>
      <c r="E19865" s="626">
        <v>6500</v>
      </c>
      <c r="F19865" s="57"/>
      <c r="G19865" s="125">
        <f t="shared" si="317"/>
        <v>-6500</v>
      </c>
      <c r="H19865" s="704" t="s">
        <v>13170</v>
      </c>
    </row>
    <row r="19866" spans="1:8" ht="15" x14ac:dyDescent="0.2">
      <c r="A19866" s="733">
        <v>45471</v>
      </c>
      <c r="B19866" s="40" t="s">
        <v>3945</v>
      </c>
      <c r="C19866" s="62" t="s">
        <v>6422</v>
      </c>
      <c r="D19866" s="107" t="s">
        <v>13469</v>
      </c>
      <c r="E19866" s="57">
        <v>100000</v>
      </c>
      <c r="F19866" s="57"/>
      <c r="G19866" s="125">
        <f t="shared" si="317"/>
        <v>-100000</v>
      </c>
      <c r="H19866" s="704" t="s">
        <v>13170</v>
      </c>
    </row>
    <row r="19867" spans="1:8" ht="15" x14ac:dyDescent="0.2">
      <c r="A19867" s="733">
        <v>45471</v>
      </c>
      <c r="B19867" s="40" t="s">
        <v>13312</v>
      </c>
      <c r="C19867" s="62" t="s">
        <v>10981</v>
      </c>
      <c r="D19867" s="107" t="s">
        <v>13359</v>
      </c>
      <c r="E19867" s="57">
        <v>15500</v>
      </c>
      <c r="F19867" s="57"/>
      <c r="G19867" s="125">
        <f t="shared" si="317"/>
        <v>-15500</v>
      </c>
      <c r="H19867" s="704" t="s">
        <v>13170</v>
      </c>
    </row>
    <row r="19868" spans="1:8" ht="15" x14ac:dyDescent="0.2">
      <c r="A19868" s="733">
        <v>45471</v>
      </c>
      <c r="B19868" s="40" t="s">
        <v>103</v>
      </c>
      <c r="C19868" s="62" t="s">
        <v>103</v>
      </c>
      <c r="D19868" s="107" t="s">
        <v>10208</v>
      </c>
      <c r="E19868" s="57">
        <v>4000</v>
      </c>
      <c r="F19868" s="57"/>
      <c r="G19868" s="125">
        <f t="shared" si="317"/>
        <v>-4000</v>
      </c>
      <c r="H19868" s="704" t="s">
        <v>13170</v>
      </c>
    </row>
    <row r="19869" spans="1:8" ht="15" x14ac:dyDescent="0.2">
      <c r="A19869" s="733">
        <v>45471</v>
      </c>
      <c r="B19869" s="40" t="s">
        <v>13312</v>
      </c>
      <c r="C19869" s="62" t="s">
        <v>10981</v>
      </c>
      <c r="D19869" s="107" t="s">
        <v>2158</v>
      </c>
      <c r="E19869" s="57">
        <v>1936</v>
      </c>
      <c r="F19869" s="57"/>
      <c r="G19869" s="125">
        <f t="shared" si="317"/>
        <v>-1936</v>
      </c>
      <c r="H19869" s="704" t="s">
        <v>13170</v>
      </c>
    </row>
    <row r="19870" spans="1:8" ht="15" x14ac:dyDescent="0.2">
      <c r="A19870" s="733">
        <v>45471</v>
      </c>
      <c r="B19870" s="40" t="s">
        <v>3945</v>
      </c>
      <c r="C19870" s="62" t="s">
        <v>10981</v>
      </c>
      <c r="D19870" s="107" t="s">
        <v>13360</v>
      </c>
      <c r="E19870" s="57">
        <v>10000</v>
      </c>
      <c r="F19870" s="57"/>
      <c r="G19870" s="125">
        <f t="shared" si="317"/>
        <v>-10000</v>
      </c>
      <c r="H19870" s="704" t="s">
        <v>13170</v>
      </c>
    </row>
    <row r="19871" spans="1:8" ht="15" customHeight="1" x14ac:dyDescent="0.2">
      <c r="A19871" s="733">
        <v>45471</v>
      </c>
      <c r="B19871" s="40" t="s">
        <v>3945</v>
      </c>
      <c r="C19871" s="62" t="s">
        <v>5740</v>
      </c>
      <c r="D19871" s="107" t="s">
        <v>369</v>
      </c>
      <c r="E19871" s="57">
        <v>1000</v>
      </c>
      <c r="F19871" s="57"/>
      <c r="G19871" s="125">
        <f t="shared" si="317"/>
        <v>-1000</v>
      </c>
      <c r="H19871" s="704" t="s">
        <v>13170</v>
      </c>
    </row>
    <row r="19872" spans="1:8" ht="15" x14ac:dyDescent="0.2">
      <c r="A19872" s="733">
        <v>45471</v>
      </c>
      <c r="B19872" s="40" t="s">
        <v>13312</v>
      </c>
      <c r="C19872" s="62" t="s">
        <v>5740</v>
      </c>
      <c r="D19872" s="107" t="s">
        <v>369</v>
      </c>
      <c r="E19872" s="57">
        <v>500</v>
      </c>
      <c r="F19872" s="57"/>
      <c r="G19872" s="125">
        <f t="shared" si="317"/>
        <v>-500</v>
      </c>
      <c r="H19872" s="704" t="s">
        <v>13170</v>
      </c>
    </row>
    <row r="19873" spans="1:8" ht="15" x14ac:dyDescent="0.2">
      <c r="A19873" s="733">
        <v>45471</v>
      </c>
      <c r="B19873" s="40" t="s">
        <v>13312</v>
      </c>
      <c r="C19873" s="62" t="s">
        <v>285</v>
      </c>
      <c r="D19873" s="107" t="s">
        <v>13371</v>
      </c>
      <c r="E19873" s="57">
        <v>1000</v>
      </c>
      <c r="F19873" s="57"/>
      <c r="G19873" s="125">
        <f t="shared" si="317"/>
        <v>-1000</v>
      </c>
      <c r="H19873" s="704" t="s">
        <v>13170</v>
      </c>
    </row>
    <row r="19874" spans="1:8" ht="15" x14ac:dyDescent="0.2">
      <c r="A19874" s="733">
        <v>45472</v>
      </c>
      <c r="B19874" s="40" t="s">
        <v>12399</v>
      </c>
      <c r="C19874" s="62" t="s">
        <v>5740</v>
      </c>
      <c r="D19874" s="107" t="s">
        <v>1156</v>
      </c>
      <c r="E19874" s="57">
        <v>1000</v>
      </c>
      <c r="F19874" s="57"/>
      <c r="G19874" s="125">
        <f t="shared" si="317"/>
        <v>-1000</v>
      </c>
      <c r="H19874" s="704" t="s">
        <v>13170</v>
      </c>
    </row>
    <row r="19875" spans="1:8" ht="15" x14ac:dyDescent="0.2">
      <c r="A19875" s="733">
        <v>45472</v>
      </c>
      <c r="B19875" s="40" t="s">
        <v>11717</v>
      </c>
      <c r="C19875" s="62" t="s">
        <v>13364</v>
      </c>
      <c r="D19875" s="107" t="s">
        <v>13365</v>
      </c>
      <c r="E19875" s="57">
        <v>25000</v>
      </c>
      <c r="F19875" s="57"/>
      <c r="G19875" s="125">
        <f t="shared" si="317"/>
        <v>-25000</v>
      </c>
      <c r="H19875" s="704" t="s">
        <v>13170</v>
      </c>
    </row>
    <row r="19876" spans="1:8" ht="15" x14ac:dyDescent="0.2">
      <c r="A19876" s="733">
        <v>45472</v>
      </c>
      <c r="B19876" s="40" t="s">
        <v>11717</v>
      </c>
      <c r="C19876" s="62" t="s">
        <v>391</v>
      </c>
      <c r="D19876" s="107" t="s">
        <v>13366</v>
      </c>
      <c r="E19876" s="57">
        <v>5000</v>
      </c>
      <c r="F19876" s="57"/>
      <c r="G19876" s="125">
        <f t="shared" si="317"/>
        <v>-5000</v>
      </c>
      <c r="H19876" s="704" t="s">
        <v>13170</v>
      </c>
    </row>
    <row r="19877" spans="1:8" ht="15" x14ac:dyDescent="0.2">
      <c r="A19877" s="733">
        <v>45472</v>
      </c>
      <c r="B19877" s="40" t="s">
        <v>11077</v>
      </c>
      <c r="C19877" s="62" t="s">
        <v>5740</v>
      </c>
      <c r="D19877" s="107" t="s">
        <v>13367</v>
      </c>
      <c r="E19877" s="57">
        <v>5500</v>
      </c>
      <c r="F19877" s="57"/>
      <c r="G19877" s="125">
        <f t="shared" si="317"/>
        <v>-5500</v>
      </c>
      <c r="H19877" s="704" t="s">
        <v>13170</v>
      </c>
    </row>
    <row r="19878" spans="1:8" ht="15" x14ac:dyDescent="0.2">
      <c r="A19878" s="733">
        <v>45472</v>
      </c>
      <c r="B19878" s="40" t="s">
        <v>12606</v>
      </c>
      <c r="C19878" s="62" t="s">
        <v>13093</v>
      </c>
      <c r="D19878" s="107" t="s">
        <v>13368</v>
      </c>
      <c r="E19878" s="57">
        <v>107000</v>
      </c>
      <c r="F19878" s="57"/>
      <c r="G19878" s="125">
        <f t="shared" si="317"/>
        <v>-107000</v>
      </c>
      <c r="H19878" s="704" t="s">
        <v>13170</v>
      </c>
    </row>
    <row r="19879" spans="1:8" ht="15" x14ac:dyDescent="0.2">
      <c r="A19879" s="733">
        <v>45472</v>
      </c>
      <c r="B19879" s="40" t="s">
        <v>13312</v>
      </c>
      <c r="C19879" s="62" t="s">
        <v>10981</v>
      </c>
      <c r="D19879" s="107" t="s">
        <v>13369</v>
      </c>
      <c r="E19879" s="57">
        <v>20190</v>
      </c>
      <c r="F19879" s="57"/>
      <c r="G19879" s="125">
        <f t="shared" si="317"/>
        <v>-20190</v>
      </c>
      <c r="H19879" s="704" t="s">
        <v>13170</v>
      </c>
    </row>
    <row r="19880" spans="1:8" ht="15" x14ac:dyDescent="0.2">
      <c r="A19880" s="733">
        <v>45472</v>
      </c>
      <c r="B19880" s="40" t="s">
        <v>12606</v>
      </c>
      <c r="C19880" s="62" t="s">
        <v>10981</v>
      </c>
      <c r="D19880" s="107" t="s">
        <v>13369</v>
      </c>
      <c r="E19880" s="57">
        <v>39570</v>
      </c>
      <c r="F19880" s="57"/>
      <c r="G19880" s="125">
        <f t="shared" si="317"/>
        <v>-39570</v>
      </c>
      <c r="H19880" s="704" t="s">
        <v>13170</v>
      </c>
    </row>
    <row r="19881" spans="1:8" ht="15" customHeight="1" x14ac:dyDescent="0.2">
      <c r="A19881" s="733">
        <v>45472</v>
      </c>
      <c r="B19881" s="40" t="s">
        <v>12606</v>
      </c>
      <c r="C19881" s="62" t="s">
        <v>10981</v>
      </c>
      <c r="D19881" s="107" t="s">
        <v>13369</v>
      </c>
      <c r="E19881" s="57">
        <v>41265</v>
      </c>
      <c r="F19881" s="57"/>
      <c r="G19881" s="125">
        <f t="shared" si="317"/>
        <v>-41265</v>
      </c>
      <c r="H19881" s="704" t="s">
        <v>13170</v>
      </c>
    </row>
    <row r="19882" spans="1:8" ht="15" x14ac:dyDescent="0.2">
      <c r="A19882" s="733">
        <v>45472</v>
      </c>
      <c r="B19882" s="40" t="s">
        <v>12606</v>
      </c>
      <c r="C19882" s="62" t="s">
        <v>10981</v>
      </c>
      <c r="D19882" s="107" t="s">
        <v>13369</v>
      </c>
      <c r="E19882" s="57">
        <v>78619</v>
      </c>
      <c r="F19882" s="57"/>
      <c r="G19882" s="125">
        <f t="shared" si="317"/>
        <v>-78619</v>
      </c>
      <c r="H19882" s="704" t="s">
        <v>13170</v>
      </c>
    </row>
    <row r="19883" spans="1:8" ht="15" x14ac:dyDescent="0.2">
      <c r="A19883" s="733">
        <v>45472</v>
      </c>
      <c r="B19883" s="40" t="s">
        <v>12606</v>
      </c>
      <c r="C19883" s="62" t="s">
        <v>10981</v>
      </c>
      <c r="D19883" s="107" t="s">
        <v>13369</v>
      </c>
      <c r="E19883" s="57">
        <v>46130</v>
      </c>
      <c r="F19883" s="57"/>
      <c r="G19883" s="125">
        <f t="shared" si="317"/>
        <v>-46130</v>
      </c>
      <c r="H19883" s="704" t="s">
        <v>13170</v>
      </c>
    </row>
    <row r="19884" spans="1:8" ht="15" customHeight="1" x14ac:dyDescent="0.2">
      <c r="A19884" s="733">
        <v>45472</v>
      </c>
      <c r="B19884" s="40" t="s">
        <v>12606</v>
      </c>
      <c r="C19884" s="62" t="s">
        <v>13093</v>
      </c>
      <c r="D19884" s="107" t="s">
        <v>13370</v>
      </c>
      <c r="E19884" s="57">
        <v>54000</v>
      </c>
      <c r="F19884" s="57"/>
      <c r="G19884" s="125">
        <f t="shared" si="317"/>
        <v>-54000</v>
      </c>
      <c r="H19884" s="704" t="s">
        <v>13170</v>
      </c>
    </row>
    <row r="19885" spans="1:8" ht="15" x14ac:dyDescent="0.2">
      <c r="A19885" s="733">
        <v>45472</v>
      </c>
      <c r="B19885" s="40" t="s">
        <v>9353</v>
      </c>
      <c r="C19885" s="633" t="s">
        <v>1062</v>
      </c>
      <c r="D19885" s="916" t="s">
        <v>13372</v>
      </c>
      <c r="E19885" s="734">
        <v>100000</v>
      </c>
      <c r="F19885" s="57"/>
      <c r="G19885" s="125">
        <f t="shared" si="317"/>
        <v>-100000</v>
      </c>
      <c r="H19885" s="704" t="s">
        <v>13170</v>
      </c>
    </row>
    <row r="19886" spans="1:8" ht="15" x14ac:dyDescent="0.2">
      <c r="A19886" s="733">
        <v>45472</v>
      </c>
      <c r="B19886" s="40" t="s">
        <v>12399</v>
      </c>
      <c r="C19886" s="633" t="s">
        <v>1062</v>
      </c>
      <c r="D19886" s="916" t="s">
        <v>13372</v>
      </c>
      <c r="E19886" s="734">
        <v>200000</v>
      </c>
      <c r="F19886" s="57"/>
      <c r="G19886" s="125">
        <f t="shared" si="317"/>
        <v>-200000</v>
      </c>
      <c r="H19886" s="704" t="s">
        <v>13170</v>
      </c>
    </row>
    <row r="19887" spans="1:8" ht="15" x14ac:dyDescent="0.2">
      <c r="A19887" s="733">
        <v>45472</v>
      </c>
      <c r="B19887" s="40" t="s">
        <v>11717</v>
      </c>
      <c r="C19887" s="62" t="s">
        <v>10981</v>
      </c>
      <c r="D19887" s="107" t="s">
        <v>13373</v>
      </c>
      <c r="E19887" s="57">
        <v>1200</v>
      </c>
      <c r="F19887" s="57"/>
      <c r="G19887" s="125">
        <f t="shared" si="317"/>
        <v>-1200</v>
      </c>
      <c r="H19887" s="704" t="s">
        <v>13170</v>
      </c>
    </row>
    <row r="19888" spans="1:8" ht="15" x14ac:dyDescent="0.2">
      <c r="A19888" s="733">
        <v>45472</v>
      </c>
      <c r="B19888" s="40" t="s">
        <v>103</v>
      </c>
      <c r="C19888" s="62" t="s">
        <v>103</v>
      </c>
      <c r="D19888" s="107" t="s">
        <v>10208</v>
      </c>
      <c r="E19888" s="57">
        <v>5000</v>
      </c>
      <c r="F19888" s="57"/>
      <c r="G19888" s="125">
        <f t="shared" si="317"/>
        <v>-5000</v>
      </c>
      <c r="H19888" s="704" t="s">
        <v>13170</v>
      </c>
    </row>
    <row r="19889" spans="1:8" ht="15" x14ac:dyDescent="0.2">
      <c r="A19889" s="733">
        <v>45472</v>
      </c>
      <c r="B19889" s="40" t="s">
        <v>13253</v>
      </c>
      <c r="C19889" s="62" t="s">
        <v>5740</v>
      </c>
      <c r="D19889" s="107" t="s">
        <v>369</v>
      </c>
      <c r="E19889" s="57">
        <v>5500</v>
      </c>
      <c r="F19889" s="57"/>
      <c r="G19889" s="125">
        <f t="shared" si="317"/>
        <v>-5500</v>
      </c>
      <c r="H19889" s="704" t="s">
        <v>13170</v>
      </c>
    </row>
    <row r="19890" spans="1:8" ht="15" x14ac:dyDescent="0.2">
      <c r="A19890" s="733">
        <v>45472</v>
      </c>
      <c r="B19890" s="40" t="s">
        <v>11874</v>
      </c>
      <c r="C19890" s="62" t="s">
        <v>10981</v>
      </c>
      <c r="D19890" s="107" t="s">
        <v>13843</v>
      </c>
      <c r="E19890" s="57">
        <v>3000000</v>
      </c>
      <c r="F19890" s="57"/>
      <c r="G19890" s="125">
        <f t="shared" si="317"/>
        <v>-3000000</v>
      </c>
      <c r="H19890" s="704" t="s">
        <v>13170</v>
      </c>
    </row>
    <row r="19891" spans="1:8" ht="15" x14ac:dyDescent="0.2">
      <c r="A19891" s="733">
        <v>45472</v>
      </c>
      <c r="B19891" s="40" t="s">
        <v>3945</v>
      </c>
      <c r="C19891" s="62" t="s">
        <v>391</v>
      </c>
      <c r="D19891" s="107" t="s">
        <v>13376</v>
      </c>
      <c r="E19891" s="57">
        <v>50000</v>
      </c>
      <c r="F19891" s="57"/>
      <c r="G19891" s="125">
        <f t="shared" si="317"/>
        <v>-50000</v>
      </c>
      <c r="H19891" s="704" t="s">
        <v>13170</v>
      </c>
    </row>
    <row r="19892" spans="1:8" ht="15" x14ac:dyDescent="0.2">
      <c r="A19892" s="733">
        <v>45472</v>
      </c>
      <c r="B19892" s="40" t="s">
        <v>3945</v>
      </c>
      <c r="C19892" s="62" t="s">
        <v>12832</v>
      </c>
      <c r="D19892" s="107" t="s">
        <v>13375</v>
      </c>
      <c r="E19892" s="57">
        <v>40000</v>
      </c>
      <c r="F19892" s="57"/>
      <c r="G19892" s="125">
        <f t="shared" si="317"/>
        <v>-40000</v>
      </c>
      <c r="H19892" s="704" t="s">
        <v>13170</v>
      </c>
    </row>
    <row r="19893" spans="1:8" ht="15" x14ac:dyDescent="0.2">
      <c r="A19893" s="733">
        <v>45472</v>
      </c>
      <c r="B19893" s="40" t="s">
        <v>13253</v>
      </c>
      <c r="C19893" s="62" t="s">
        <v>10981</v>
      </c>
      <c r="D19893" s="107" t="s">
        <v>13374</v>
      </c>
      <c r="E19893" s="57">
        <v>10000</v>
      </c>
      <c r="F19893" s="57"/>
      <c r="G19893" s="125">
        <f t="shared" si="317"/>
        <v>-10000</v>
      </c>
      <c r="H19893" s="704" t="s">
        <v>13170</v>
      </c>
    </row>
    <row r="19894" spans="1:8" ht="15" x14ac:dyDescent="0.2">
      <c r="A19894" s="732">
        <v>45449</v>
      </c>
      <c r="B19894" s="173" t="s">
        <v>11717</v>
      </c>
      <c r="C19894" s="173" t="s">
        <v>12926</v>
      </c>
      <c r="D19894" s="227" t="s">
        <v>13534</v>
      </c>
      <c r="E19894" s="235">
        <v>400000</v>
      </c>
      <c r="F19894" s="235"/>
      <c r="G19894" s="235">
        <f t="shared" si="317"/>
        <v>-400000</v>
      </c>
      <c r="H19894" s="708" t="s">
        <v>13170</v>
      </c>
    </row>
    <row r="19895" spans="1:8" ht="15" x14ac:dyDescent="0.2">
      <c r="A19895" s="732">
        <v>45449</v>
      </c>
      <c r="B19895" s="173" t="s">
        <v>11717</v>
      </c>
      <c r="C19895" s="173" t="s">
        <v>12926</v>
      </c>
      <c r="D19895" s="227" t="s">
        <v>13535</v>
      </c>
      <c r="E19895" s="235">
        <v>400000</v>
      </c>
      <c r="F19895" s="235"/>
      <c r="G19895" s="235">
        <f t="shared" si="317"/>
        <v>-400000</v>
      </c>
      <c r="H19895" s="708" t="s">
        <v>13170</v>
      </c>
    </row>
    <row r="19896" spans="1:8" ht="24" x14ac:dyDescent="0.2">
      <c r="A19896" s="732">
        <v>45450</v>
      </c>
      <c r="B19896" s="173" t="s">
        <v>13110</v>
      </c>
      <c r="C19896" s="173" t="s">
        <v>13223</v>
      </c>
      <c r="D19896" s="227" t="s">
        <v>13224</v>
      </c>
      <c r="E19896" s="235">
        <v>1458946</v>
      </c>
      <c r="F19896" s="235"/>
      <c r="G19896" s="235">
        <f t="shared" si="317"/>
        <v>-1458946</v>
      </c>
      <c r="H19896" s="708" t="s">
        <v>13170</v>
      </c>
    </row>
    <row r="19897" spans="1:8" ht="15" x14ac:dyDescent="0.2">
      <c r="A19897" s="732">
        <v>45451</v>
      </c>
      <c r="B19897" s="173" t="s">
        <v>12606</v>
      </c>
      <c r="C19897" s="173" t="s">
        <v>10981</v>
      </c>
      <c r="D19897" s="227" t="s">
        <v>13217</v>
      </c>
      <c r="E19897" s="235">
        <v>105000</v>
      </c>
      <c r="F19897" s="235"/>
      <c r="G19897" s="235">
        <f t="shared" si="317"/>
        <v>-105000</v>
      </c>
      <c r="H19897" s="708" t="s">
        <v>13170</v>
      </c>
    </row>
    <row r="19898" spans="1:8" ht="36" x14ac:dyDescent="0.2">
      <c r="A19898" s="732">
        <v>45451</v>
      </c>
      <c r="B19898" s="173" t="s">
        <v>12399</v>
      </c>
      <c r="C19898" s="173" t="s">
        <v>4724</v>
      </c>
      <c r="D19898" s="227" t="s">
        <v>13204</v>
      </c>
      <c r="E19898" s="235">
        <v>1056979</v>
      </c>
      <c r="F19898" s="235"/>
      <c r="G19898" s="235">
        <f t="shared" si="317"/>
        <v>-1056979</v>
      </c>
      <c r="H19898" s="708" t="s">
        <v>13170</v>
      </c>
    </row>
    <row r="19899" spans="1:8" ht="27.75" customHeight="1" x14ac:dyDescent="0.2">
      <c r="A19899" s="732">
        <v>45453</v>
      </c>
      <c r="B19899" s="173" t="s">
        <v>13225</v>
      </c>
      <c r="C19899" s="173" t="s">
        <v>430</v>
      </c>
      <c r="D19899" s="227" t="s">
        <v>13226</v>
      </c>
      <c r="E19899" s="235">
        <v>1056979</v>
      </c>
      <c r="F19899" s="235"/>
      <c r="G19899" s="235">
        <f t="shared" si="317"/>
        <v>-1056979</v>
      </c>
      <c r="H19899" s="708" t="s">
        <v>13170</v>
      </c>
    </row>
    <row r="19900" spans="1:8" ht="27.75" customHeight="1" x14ac:dyDescent="0.2">
      <c r="A19900" s="732">
        <v>45453</v>
      </c>
      <c r="B19900" s="173" t="s">
        <v>12399</v>
      </c>
      <c r="C19900" s="173" t="s">
        <v>8089</v>
      </c>
      <c r="D19900" s="227" t="s">
        <v>13206</v>
      </c>
      <c r="E19900" s="235">
        <v>1056979</v>
      </c>
      <c r="F19900" s="235"/>
      <c r="G19900" s="235">
        <f t="shared" si="317"/>
        <v>-1056979</v>
      </c>
      <c r="H19900" s="708" t="s">
        <v>13170</v>
      </c>
    </row>
    <row r="19901" spans="1:8" ht="27.75" customHeight="1" x14ac:dyDescent="0.2">
      <c r="A19901" s="732">
        <v>45453</v>
      </c>
      <c r="B19901" s="173" t="s">
        <v>12399</v>
      </c>
      <c r="C19901" s="173" t="s">
        <v>8089</v>
      </c>
      <c r="D19901" s="227" t="s">
        <v>13206</v>
      </c>
      <c r="E19901" s="235">
        <v>1056979</v>
      </c>
      <c r="F19901" s="235"/>
      <c r="G19901" s="235">
        <f t="shared" si="317"/>
        <v>-1056979</v>
      </c>
      <c r="H19901" s="708" t="s">
        <v>13170</v>
      </c>
    </row>
    <row r="19902" spans="1:8" ht="21" customHeight="1" x14ac:dyDescent="0.2">
      <c r="A19902" s="732">
        <v>45453</v>
      </c>
      <c r="B19902" s="173" t="s">
        <v>12399</v>
      </c>
      <c r="C19902" s="173" t="s">
        <v>8089</v>
      </c>
      <c r="D19902" s="227" t="s">
        <v>13227</v>
      </c>
      <c r="E19902" s="235">
        <v>700000</v>
      </c>
      <c r="F19902" s="235"/>
      <c r="G19902" s="235">
        <f t="shared" si="317"/>
        <v>-700000</v>
      </c>
      <c r="H19902" s="708" t="s">
        <v>13170</v>
      </c>
    </row>
    <row r="19903" spans="1:8" ht="21" customHeight="1" x14ac:dyDescent="0.2">
      <c r="A19903" s="732">
        <v>45453</v>
      </c>
      <c r="B19903" s="173" t="s">
        <v>12399</v>
      </c>
      <c r="C19903" s="173" t="s">
        <v>8089</v>
      </c>
      <c r="D19903" s="227" t="s">
        <v>13227</v>
      </c>
      <c r="E19903" s="235">
        <v>770000</v>
      </c>
      <c r="F19903" s="235"/>
      <c r="G19903" s="235">
        <f t="shared" si="317"/>
        <v>-770000</v>
      </c>
      <c r="H19903" s="708" t="s">
        <v>13170</v>
      </c>
    </row>
    <row r="19904" spans="1:8" ht="21" customHeight="1" x14ac:dyDescent="0.2">
      <c r="A19904" s="732">
        <v>45453</v>
      </c>
      <c r="B19904" s="173" t="s">
        <v>12399</v>
      </c>
      <c r="C19904" s="173" t="s">
        <v>8089</v>
      </c>
      <c r="D19904" s="227" t="s">
        <v>13227</v>
      </c>
      <c r="E19904" s="235">
        <v>525000</v>
      </c>
      <c r="F19904" s="235"/>
      <c r="G19904" s="235">
        <f t="shared" si="317"/>
        <v>-525000</v>
      </c>
      <c r="H19904" s="708" t="s">
        <v>13170</v>
      </c>
    </row>
    <row r="19905" spans="1:8" ht="21" customHeight="1" x14ac:dyDescent="0.2">
      <c r="A19905" s="732">
        <v>45463</v>
      </c>
      <c r="B19905" s="173" t="s">
        <v>13110</v>
      </c>
      <c r="C19905" s="173" t="s">
        <v>4321</v>
      </c>
      <c r="D19905" s="227" t="s">
        <v>13296</v>
      </c>
      <c r="E19905" s="235">
        <v>178564</v>
      </c>
      <c r="F19905" s="235"/>
      <c r="G19905" s="235">
        <f t="shared" si="317"/>
        <v>-178564</v>
      </c>
      <c r="H19905" s="708" t="s">
        <v>13170</v>
      </c>
    </row>
    <row r="19906" spans="1:8" ht="21" customHeight="1" x14ac:dyDescent="0.2">
      <c r="A19906" s="732">
        <v>45469</v>
      </c>
      <c r="B19906" s="173" t="s">
        <v>13110</v>
      </c>
      <c r="C19906" s="173" t="s">
        <v>2709</v>
      </c>
      <c r="D19906" s="227" t="s">
        <v>13362</v>
      </c>
      <c r="E19906" s="235">
        <v>177832</v>
      </c>
      <c r="F19906" s="235"/>
      <c r="G19906" s="235">
        <f t="shared" si="317"/>
        <v>-177832</v>
      </c>
      <c r="H19906" s="708" t="s">
        <v>13170</v>
      </c>
    </row>
    <row r="19907" spans="1:8" ht="21" customHeight="1" x14ac:dyDescent="0.2">
      <c r="A19907" s="732">
        <v>45469</v>
      </c>
      <c r="B19907" s="173" t="s">
        <v>13110</v>
      </c>
      <c r="C19907" s="173" t="s">
        <v>4321</v>
      </c>
      <c r="D19907" s="227" t="s">
        <v>13363</v>
      </c>
      <c r="E19907" s="235">
        <v>385878</v>
      </c>
      <c r="F19907" s="235"/>
      <c r="G19907" s="235">
        <f t="shared" si="317"/>
        <v>-385878</v>
      </c>
      <c r="H19907" s="708" t="s">
        <v>13170</v>
      </c>
    </row>
    <row r="19908" spans="1:8" ht="21" customHeight="1" x14ac:dyDescent="0.2">
      <c r="A19908" s="732">
        <v>45471</v>
      </c>
      <c r="B19908" s="173" t="s">
        <v>13110</v>
      </c>
      <c r="C19908" s="173" t="s">
        <v>4321</v>
      </c>
      <c r="D19908" s="227" t="s">
        <v>13454</v>
      </c>
      <c r="E19908" s="235">
        <v>1910384</v>
      </c>
      <c r="F19908" s="235"/>
      <c r="G19908" s="235">
        <f t="shared" si="317"/>
        <v>-1910384</v>
      </c>
      <c r="H19908" s="708" t="s">
        <v>13170</v>
      </c>
    </row>
    <row r="19909" spans="1:8" ht="15" x14ac:dyDescent="0.2">
      <c r="A19909" s="729">
        <v>45444</v>
      </c>
      <c r="B19909" s="93" t="s">
        <v>11717</v>
      </c>
      <c r="C19909" s="93" t="s">
        <v>558</v>
      </c>
      <c r="D19909" s="800" t="s">
        <v>13171</v>
      </c>
      <c r="E19909" s="175"/>
      <c r="F19909" s="175">
        <v>3456382</v>
      </c>
      <c r="G19909" s="175">
        <f t="shared" ref="G19909:G19976" si="318">F19909-E19909</f>
        <v>3456382</v>
      </c>
      <c r="H19909" s="701" t="s">
        <v>13170</v>
      </c>
    </row>
    <row r="19910" spans="1:8" ht="15" x14ac:dyDescent="0.2">
      <c r="A19910" s="729">
        <v>45449</v>
      </c>
      <c r="B19910" s="93" t="s">
        <v>11077</v>
      </c>
      <c r="C19910" s="93" t="s">
        <v>558</v>
      </c>
      <c r="D19910" s="800" t="s">
        <v>13227</v>
      </c>
      <c r="E19910" s="175"/>
      <c r="F19910" s="175">
        <v>700000</v>
      </c>
      <c r="G19910" s="175">
        <f t="shared" si="318"/>
        <v>700000</v>
      </c>
      <c r="H19910" s="701" t="s">
        <v>13170</v>
      </c>
    </row>
    <row r="19911" spans="1:8" ht="15" x14ac:dyDescent="0.2">
      <c r="A19911" s="729">
        <v>45449</v>
      </c>
      <c r="B19911" s="93" t="s">
        <v>11077</v>
      </c>
      <c r="C19911" s="93" t="s">
        <v>558</v>
      </c>
      <c r="D19911" s="800" t="s">
        <v>13227</v>
      </c>
      <c r="E19911" s="175"/>
      <c r="F19911" s="175">
        <v>770000</v>
      </c>
      <c r="G19911" s="175">
        <f t="shared" si="318"/>
        <v>770000</v>
      </c>
      <c r="H19911" s="701" t="s">
        <v>13170</v>
      </c>
    </row>
    <row r="19912" spans="1:8" ht="15" x14ac:dyDescent="0.2">
      <c r="A19912" s="729">
        <v>45449</v>
      </c>
      <c r="B19912" s="93" t="s">
        <v>11077</v>
      </c>
      <c r="C19912" s="93" t="s">
        <v>558</v>
      </c>
      <c r="D19912" s="800" t="s">
        <v>13227</v>
      </c>
      <c r="E19912" s="175"/>
      <c r="F19912" s="175">
        <v>525000</v>
      </c>
      <c r="G19912" s="175">
        <f t="shared" si="318"/>
        <v>525000</v>
      </c>
      <c r="H19912" s="701" t="s">
        <v>13170</v>
      </c>
    </row>
    <row r="19913" spans="1:8" ht="27" customHeight="1" x14ac:dyDescent="0.2">
      <c r="A19913" s="729">
        <v>45449</v>
      </c>
      <c r="B19913" s="93" t="s">
        <v>12683</v>
      </c>
      <c r="C19913" s="93" t="s">
        <v>558</v>
      </c>
      <c r="D19913" s="800" t="s">
        <v>13204</v>
      </c>
      <c r="E19913" s="175"/>
      <c r="F19913" s="175">
        <v>1056979</v>
      </c>
      <c r="G19913" s="175">
        <f t="shared" si="318"/>
        <v>1056979</v>
      </c>
      <c r="H19913" s="701" t="s">
        <v>13170</v>
      </c>
    </row>
    <row r="19914" spans="1:8" ht="36" x14ac:dyDescent="0.2">
      <c r="A19914" s="729">
        <v>45449</v>
      </c>
      <c r="B19914" s="93" t="s">
        <v>12683</v>
      </c>
      <c r="C19914" s="93" t="s">
        <v>558</v>
      </c>
      <c r="D19914" s="800" t="s">
        <v>13205</v>
      </c>
      <c r="E19914" s="175"/>
      <c r="F19914" s="175">
        <v>1056979</v>
      </c>
      <c r="G19914" s="175">
        <f t="shared" si="318"/>
        <v>1056979</v>
      </c>
      <c r="H19914" s="701" t="s">
        <v>13170</v>
      </c>
    </row>
    <row r="19915" spans="1:8" ht="27.75" customHeight="1" x14ac:dyDescent="0.2">
      <c r="A19915" s="729">
        <v>45449</v>
      </c>
      <c r="B19915" s="93" t="s">
        <v>12683</v>
      </c>
      <c r="C19915" s="93" t="s">
        <v>558</v>
      </c>
      <c r="D19915" s="800" t="s">
        <v>13206</v>
      </c>
      <c r="E19915" s="175"/>
      <c r="F19915" s="175">
        <v>1056979</v>
      </c>
      <c r="G19915" s="175">
        <f t="shared" si="318"/>
        <v>1056979</v>
      </c>
      <c r="H19915" s="701" t="s">
        <v>13170</v>
      </c>
    </row>
    <row r="19916" spans="1:8" ht="36" x14ac:dyDescent="0.2">
      <c r="A19916" s="729">
        <v>45449</v>
      </c>
      <c r="B19916" s="93" t="s">
        <v>12683</v>
      </c>
      <c r="C19916" s="93" t="s">
        <v>558</v>
      </c>
      <c r="D19916" s="800" t="s">
        <v>13206</v>
      </c>
      <c r="E19916" s="175"/>
      <c r="F19916" s="175">
        <v>1056979</v>
      </c>
      <c r="G19916" s="175">
        <f t="shared" si="318"/>
        <v>1056979</v>
      </c>
      <c r="H19916" s="701" t="s">
        <v>13170</v>
      </c>
    </row>
    <row r="19917" spans="1:8" ht="31.5" customHeight="1" x14ac:dyDescent="0.2">
      <c r="A19917" s="729">
        <v>45450</v>
      </c>
      <c r="B19917" s="93" t="s">
        <v>10899</v>
      </c>
      <c r="C19917" s="93" t="s">
        <v>558</v>
      </c>
      <c r="D19917" s="800" t="s">
        <v>13202</v>
      </c>
      <c r="E19917" s="175"/>
      <c r="F19917" s="175">
        <v>1458946</v>
      </c>
      <c r="G19917" s="175">
        <f t="shared" si="318"/>
        <v>1458946</v>
      </c>
      <c r="H19917" s="701" t="s">
        <v>13170</v>
      </c>
    </row>
    <row r="19918" spans="1:8" ht="15" x14ac:dyDescent="0.2">
      <c r="A19918" s="729">
        <v>45450</v>
      </c>
      <c r="B19918" s="93" t="s">
        <v>12606</v>
      </c>
      <c r="C19918" s="93" t="s">
        <v>558</v>
      </c>
      <c r="D19918" s="800" t="s">
        <v>13203</v>
      </c>
      <c r="E19918" s="175"/>
      <c r="F19918" s="175">
        <v>10666429</v>
      </c>
      <c r="G19918" s="175">
        <f t="shared" si="318"/>
        <v>10666429</v>
      </c>
      <c r="H19918" s="701" t="s">
        <v>13170</v>
      </c>
    </row>
    <row r="19919" spans="1:8" ht="15" x14ac:dyDescent="0.2">
      <c r="A19919" s="729">
        <v>45453</v>
      </c>
      <c r="B19919" s="93" t="s">
        <v>10899</v>
      </c>
      <c r="C19919" s="633" t="s">
        <v>558</v>
      </c>
      <c r="D19919" s="894" t="s">
        <v>13324</v>
      </c>
      <c r="E19919" s="635"/>
      <c r="F19919" s="635">
        <v>986074</v>
      </c>
      <c r="G19919" s="175">
        <f t="shared" si="318"/>
        <v>986074</v>
      </c>
      <c r="H19919" s="701" t="s">
        <v>13170</v>
      </c>
    </row>
    <row r="19920" spans="1:8" ht="15" x14ac:dyDescent="0.2">
      <c r="A19920" s="729">
        <v>45453</v>
      </c>
      <c r="B19920" s="93" t="s">
        <v>9353</v>
      </c>
      <c r="C19920" s="633" t="s">
        <v>558</v>
      </c>
      <c r="D19920" s="894" t="s">
        <v>13324</v>
      </c>
      <c r="E19920" s="635"/>
      <c r="F19920" s="635">
        <v>13926</v>
      </c>
      <c r="G19920" s="175">
        <f t="shared" si="318"/>
        <v>13926</v>
      </c>
      <c r="H19920" s="701" t="s">
        <v>13170</v>
      </c>
    </row>
    <row r="19921" spans="1:8" ht="15" x14ac:dyDescent="0.2">
      <c r="A19921" s="729">
        <v>45464</v>
      </c>
      <c r="B19921" s="93" t="s">
        <v>3945</v>
      </c>
      <c r="C19921" s="93" t="s">
        <v>558</v>
      </c>
      <c r="D19921" s="890" t="s">
        <v>13309</v>
      </c>
      <c r="E19921" s="175"/>
      <c r="F19921" s="175">
        <v>359992</v>
      </c>
      <c r="G19921" s="175">
        <f t="shared" si="318"/>
        <v>359992</v>
      </c>
      <c r="H19921" s="701" t="s">
        <v>13170</v>
      </c>
    </row>
    <row r="19922" spans="1:8" ht="15" x14ac:dyDescent="0.2">
      <c r="A19922" s="729">
        <v>45467</v>
      </c>
      <c r="B19922" s="93" t="s">
        <v>10773</v>
      </c>
      <c r="C19922" s="93" t="s">
        <v>558</v>
      </c>
      <c r="D19922" s="890" t="s">
        <v>12836</v>
      </c>
      <c r="E19922" s="175"/>
      <c r="F19922" s="175">
        <v>250000</v>
      </c>
      <c r="G19922" s="175">
        <f t="shared" si="318"/>
        <v>250000</v>
      </c>
      <c r="H19922" s="701" t="s">
        <v>13170</v>
      </c>
    </row>
    <row r="19923" spans="1:8" ht="15" x14ac:dyDescent="0.2">
      <c r="A19923" s="729">
        <v>45468</v>
      </c>
      <c r="B19923" s="93" t="s">
        <v>9353</v>
      </c>
      <c r="C19923" s="93" t="s">
        <v>558</v>
      </c>
      <c r="D19923" s="890" t="s">
        <v>13323</v>
      </c>
      <c r="E19923" s="175"/>
      <c r="F19923" s="175">
        <v>2000000</v>
      </c>
      <c r="G19923" s="175">
        <f t="shared" si="318"/>
        <v>2000000</v>
      </c>
      <c r="H19923" s="701" t="s">
        <v>13170</v>
      </c>
    </row>
    <row r="19924" spans="1:8" s="681" customFormat="1" ht="24" customHeight="1" x14ac:dyDescent="0.25">
      <c r="A19924" s="729">
        <v>45469</v>
      </c>
      <c r="B19924" s="93" t="s">
        <v>13110</v>
      </c>
      <c r="C19924" s="93" t="s">
        <v>558</v>
      </c>
      <c r="D19924" s="800" t="s">
        <v>13340</v>
      </c>
      <c r="E19924" s="175"/>
      <c r="F19924" s="175">
        <v>6619389</v>
      </c>
      <c r="G19924" s="175">
        <f t="shared" si="318"/>
        <v>6619389</v>
      </c>
      <c r="H19924" s="701" t="s">
        <v>13170</v>
      </c>
    </row>
    <row r="19925" spans="1:8" s="681" customFormat="1" ht="15" customHeight="1" x14ac:dyDescent="0.25">
      <c r="A19925" s="729">
        <v>45469</v>
      </c>
      <c r="B19925" s="93" t="s">
        <v>13110</v>
      </c>
      <c r="C19925" s="1054" t="s">
        <v>558</v>
      </c>
      <c r="D19925" s="896" t="s">
        <v>12017</v>
      </c>
      <c r="E19925" s="642">
        <v>66000</v>
      </c>
      <c r="F19925" s="175"/>
      <c r="G19925" s="175">
        <f t="shared" si="318"/>
        <v>-66000</v>
      </c>
      <c r="H19925" s="701" t="s">
        <v>13170</v>
      </c>
    </row>
    <row r="19926" spans="1:8" ht="15" x14ac:dyDescent="0.2">
      <c r="A19926" s="729">
        <v>45470</v>
      </c>
      <c r="B19926" s="93" t="s">
        <v>11614</v>
      </c>
      <c r="C19926" s="93" t="s">
        <v>558</v>
      </c>
      <c r="D19926" s="800" t="s">
        <v>13341</v>
      </c>
      <c r="E19926" s="175"/>
      <c r="F19926" s="175">
        <v>1402277</v>
      </c>
      <c r="G19926" s="175">
        <f t="shared" si="318"/>
        <v>1402277</v>
      </c>
      <c r="H19926" s="701" t="s">
        <v>13170</v>
      </c>
    </row>
    <row r="19927" spans="1:8" ht="24" x14ac:dyDescent="0.2">
      <c r="A19927" s="729">
        <v>45470</v>
      </c>
      <c r="B19927" s="93" t="s">
        <v>11717</v>
      </c>
      <c r="C19927" s="93" t="s">
        <v>558</v>
      </c>
      <c r="D19927" s="896" t="s">
        <v>13768</v>
      </c>
      <c r="E19927" s="642">
        <v>24978</v>
      </c>
      <c r="F19927" s="175"/>
      <c r="G19927" s="175">
        <f t="shared" si="318"/>
        <v>-24978</v>
      </c>
      <c r="H19927" s="701" t="s">
        <v>12800</v>
      </c>
    </row>
    <row r="19928" spans="1:8" ht="15" x14ac:dyDescent="0.2">
      <c r="A19928" s="729">
        <v>45470</v>
      </c>
      <c r="B19928" s="93" t="s">
        <v>11498</v>
      </c>
      <c r="C19928" s="93" t="s">
        <v>558</v>
      </c>
      <c r="D19928" s="800" t="s">
        <v>13342</v>
      </c>
      <c r="E19928" s="175"/>
      <c r="F19928" s="175">
        <v>1904728.8212000001</v>
      </c>
      <c r="G19928" s="175">
        <f t="shared" si="318"/>
        <v>1904728.8212000001</v>
      </c>
      <c r="H19928" s="701" t="s">
        <v>13170</v>
      </c>
    </row>
    <row r="19929" spans="1:8" ht="15" x14ac:dyDescent="0.2">
      <c r="A19929" s="729">
        <v>45470</v>
      </c>
      <c r="B19929" s="93" t="s">
        <v>13932</v>
      </c>
      <c r="C19929" s="93" t="s">
        <v>558</v>
      </c>
      <c r="D19929" s="800" t="s">
        <v>13343</v>
      </c>
      <c r="E19929" s="175"/>
      <c r="F19929" s="175">
        <v>1421846</v>
      </c>
      <c r="G19929" s="175">
        <f t="shared" si="318"/>
        <v>1421846</v>
      </c>
      <c r="H19929" s="701" t="s">
        <v>13170</v>
      </c>
    </row>
    <row r="19930" spans="1:8" ht="15" x14ac:dyDescent="0.2">
      <c r="A19930" s="729">
        <v>45470</v>
      </c>
      <c r="B19930" s="93" t="s">
        <v>13932</v>
      </c>
      <c r="C19930" s="1054" t="s">
        <v>558</v>
      </c>
      <c r="D19930" s="896" t="s">
        <v>12017</v>
      </c>
      <c r="E19930" s="642">
        <v>14000</v>
      </c>
      <c r="F19930" s="175"/>
      <c r="G19930" s="175">
        <f t="shared" si="318"/>
        <v>-14000</v>
      </c>
      <c r="H19930" s="701" t="s">
        <v>13170</v>
      </c>
    </row>
    <row r="19931" spans="1:8" ht="15" x14ac:dyDescent="0.2">
      <c r="A19931" s="729">
        <v>45470</v>
      </c>
      <c r="B19931" s="93" t="s">
        <v>37</v>
      </c>
      <c r="C19931" s="93" t="s">
        <v>558</v>
      </c>
      <c r="D19931" s="890" t="s">
        <v>13344</v>
      </c>
      <c r="E19931" s="175"/>
      <c r="F19931" s="175">
        <v>246087</v>
      </c>
      <c r="G19931" s="175">
        <f t="shared" si="318"/>
        <v>246087</v>
      </c>
      <c r="H19931" s="701" t="s">
        <v>13170</v>
      </c>
    </row>
    <row r="19932" spans="1:8" ht="15" x14ac:dyDescent="0.2">
      <c r="A19932" s="729">
        <v>45470</v>
      </c>
      <c r="B19932" s="93" t="s">
        <v>11874</v>
      </c>
      <c r="C19932" s="93" t="s">
        <v>558</v>
      </c>
      <c r="D19932" s="890" t="s">
        <v>13346</v>
      </c>
      <c r="E19932" s="175"/>
      <c r="F19932" s="175">
        <v>10400000</v>
      </c>
      <c r="G19932" s="175">
        <f t="shared" si="318"/>
        <v>10400000</v>
      </c>
      <c r="H19932" s="701" t="s">
        <v>13170</v>
      </c>
    </row>
    <row r="19933" spans="1:8" ht="15" x14ac:dyDescent="0.2">
      <c r="A19933" s="729">
        <v>45470</v>
      </c>
      <c r="B19933" s="93" t="s">
        <v>11874</v>
      </c>
      <c r="C19933" s="1054" t="s">
        <v>558</v>
      </c>
      <c r="D19933" s="896" t="s">
        <v>12017</v>
      </c>
      <c r="E19933" s="642">
        <v>104000</v>
      </c>
      <c r="F19933" s="175"/>
      <c r="G19933" s="175">
        <f t="shared" si="318"/>
        <v>-104000</v>
      </c>
      <c r="H19933" s="701" t="s">
        <v>13170</v>
      </c>
    </row>
    <row r="19934" spans="1:8" ht="15" x14ac:dyDescent="0.2">
      <c r="A19934" s="733">
        <v>45474</v>
      </c>
      <c r="B19934" s="1069" t="s">
        <v>103</v>
      </c>
      <c r="C19934" s="1048" t="s">
        <v>793</v>
      </c>
      <c r="D19934" s="1070" t="s">
        <v>13377</v>
      </c>
      <c r="E19934" s="1071">
        <v>6000</v>
      </c>
      <c r="F19934" s="57"/>
      <c r="G19934" s="125">
        <f t="shared" si="318"/>
        <v>-6000</v>
      </c>
      <c r="H19934" s="704" t="s">
        <v>10654</v>
      </c>
    </row>
    <row r="19935" spans="1:8" ht="15" x14ac:dyDescent="0.2">
      <c r="A19935" s="733">
        <v>45474</v>
      </c>
      <c r="B19935" s="1069" t="s">
        <v>12606</v>
      </c>
      <c r="C19935" s="1048" t="s">
        <v>793</v>
      </c>
      <c r="D19935" s="1070" t="s">
        <v>12801</v>
      </c>
      <c r="E19935" s="1071">
        <v>50000</v>
      </c>
      <c r="F19935" s="57"/>
      <c r="G19935" s="125">
        <f t="shared" si="318"/>
        <v>-50000</v>
      </c>
      <c r="H19935" s="704" t="s">
        <v>10654</v>
      </c>
    </row>
    <row r="19936" spans="1:8" ht="15" x14ac:dyDescent="0.2">
      <c r="A19936" s="733">
        <v>45474</v>
      </c>
      <c r="B19936" s="1069" t="s">
        <v>10176</v>
      </c>
      <c r="C19936" s="1048" t="s">
        <v>793</v>
      </c>
      <c r="D19936" s="1070" t="s">
        <v>8428</v>
      </c>
      <c r="E19936" s="1071">
        <v>5000</v>
      </c>
      <c r="F19936" s="57"/>
      <c r="G19936" s="125">
        <f t="shared" si="318"/>
        <v>-5000</v>
      </c>
      <c r="H19936" s="704" t="s">
        <v>10654</v>
      </c>
    </row>
    <row r="19937" spans="1:8" ht="15" x14ac:dyDescent="0.2">
      <c r="A19937" s="733">
        <v>45474</v>
      </c>
      <c r="B19937" s="1069" t="s">
        <v>13110</v>
      </c>
      <c r="C19937" s="1048" t="s">
        <v>793</v>
      </c>
      <c r="D19937" s="1070" t="s">
        <v>12194</v>
      </c>
      <c r="E19937" s="1071">
        <v>50000</v>
      </c>
      <c r="F19937" s="57"/>
      <c r="G19937" s="125">
        <f t="shared" si="318"/>
        <v>-50000</v>
      </c>
      <c r="H19937" s="704" t="s">
        <v>10654</v>
      </c>
    </row>
    <row r="19938" spans="1:8" ht="15" x14ac:dyDescent="0.2">
      <c r="A19938" s="733">
        <v>45474</v>
      </c>
      <c r="B19938" s="1069" t="s">
        <v>103</v>
      </c>
      <c r="C19938" s="1048" t="s">
        <v>793</v>
      </c>
      <c r="D19938" s="1070" t="s">
        <v>12802</v>
      </c>
      <c r="E19938" s="1071">
        <v>105000</v>
      </c>
      <c r="F19938" s="57"/>
      <c r="G19938" s="125">
        <f t="shared" si="318"/>
        <v>-105000</v>
      </c>
      <c r="H19938" s="704" t="s">
        <v>10654</v>
      </c>
    </row>
    <row r="19939" spans="1:8" ht="15" x14ac:dyDescent="0.2">
      <c r="A19939" s="733">
        <v>45474</v>
      </c>
      <c r="B19939" s="1069" t="s">
        <v>12399</v>
      </c>
      <c r="C19939" s="1048" t="s">
        <v>793</v>
      </c>
      <c r="D19939" s="1070" t="s">
        <v>10746</v>
      </c>
      <c r="E19939" s="1071">
        <v>88625</v>
      </c>
      <c r="F19939" s="57"/>
      <c r="G19939" s="125">
        <f t="shared" si="318"/>
        <v>-88625</v>
      </c>
      <c r="H19939" s="704" t="s">
        <v>10654</v>
      </c>
    </row>
    <row r="19940" spans="1:8" ht="15" x14ac:dyDescent="0.2">
      <c r="A19940" s="733">
        <v>45474</v>
      </c>
      <c r="B19940" s="1069" t="s">
        <v>103</v>
      </c>
      <c r="C19940" s="1048" t="s">
        <v>793</v>
      </c>
      <c r="D19940" s="1070" t="s">
        <v>13387</v>
      </c>
      <c r="E19940" s="1071">
        <v>20000</v>
      </c>
      <c r="F19940" s="57"/>
      <c r="G19940" s="125">
        <f t="shared" si="318"/>
        <v>-20000</v>
      </c>
      <c r="H19940" s="704" t="s">
        <v>10654</v>
      </c>
    </row>
    <row r="19941" spans="1:8" ht="15" x14ac:dyDescent="0.2">
      <c r="A19941" s="733">
        <v>45474</v>
      </c>
      <c r="B19941" s="1069" t="s">
        <v>103</v>
      </c>
      <c r="C19941" s="1048" t="s">
        <v>793</v>
      </c>
      <c r="D19941" s="1070" t="s">
        <v>13399</v>
      </c>
      <c r="E19941" s="1071">
        <v>153500</v>
      </c>
      <c r="F19941" s="57"/>
      <c r="G19941" s="125">
        <f t="shared" si="318"/>
        <v>-153500</v>
      </c>
      <c r="H19941" s="704" t="s">
        <v>10654</v>
      </c>
    </row>
    <row r="19942" spans="1:8" ht="15" x14ac:dyDescent="0.2">
      <c r="A19942" s="733">
        <v>45475</v>
      </c>
      <c r="B19942" s="1069" t="s">
        <v>37</v>
      </c>
      <c r="C19942" s="1048" t="s">
        <v>793</v>
      </c>
      <c r="D19942" s="1070" t="s">
        <v>11823</v>
      </c>
      <c r="E19942" s="1071">
        <v>181737.5</v>
      </c>
      <c r="F19942" s="57"/>
      <c r="G19942" s="125">
        <f t="shared" si="318"/>
        <v>-181737.5</v>
      </c>
      <c r="H19942" s="704" t="s">
        <v>10654</v>
      </c>
    </row>
    <row r="19943" spans="1:8" ht="15" x14ac:dyDescent="0.2">
      <c r="A19943" s="733">
        <v>45475</v>
      </c>
      <c r="B19943" s="1069" t="s">
        <v>12399</v>
      </c>
      <c r="C19943" s="1048" t="s">
        <v>793</v>
      </c>
      <c r="D19943" s="1070" t="s">
        <v>13388</v>
      </c>
      <c r="E19943" s="1071">
        <v>204043</v>
      </c>
      <c r="F19943" s="57"/>
      <c r="G19943" s="125">
        <f t="shared" si="318"/>
        <v>-204043</v>
      </c>
      <c r="H19943" s="704" t="s">
        <v>10654</v>
      </c>
    </row>
    <row r="19944" spans="1:8" ht="15" x14ac:dyDescent="0.2">
      <c r="A19944" s="733">
        <v>45476</v>
      </c>
      <c r="B19944" s="1069" t="s">
        <v>11717</v>
      </c>
      <c r="C19944" s="1048" t="s">
        <v>793</v>
      </c>
      <c r="D19944" s="1070" t="s">
        <v>12384</v>
      </c>
      <c r="E19944" s="1071">
        <v>877970.83333333314</v>
      </c>
      <c r="F19944" s="57"/>
      <c r="G19944" s="125">
        <f t="shared" si="318"/>
        <v>-877970.83333333314</v>
      </c>
      <c r="H19944" s="704" t="s">
        <v>10654</v>
      </c>
    </row>
    <row r="19945" spans="1:8" ht="15" x14ac:dyDescent="0.2">
      <c r="A19945" s="733">
        <v>45476</v>
      </c>
      <c r="B19945" s="1048" t="s">
        <v>13292</v>
      </c>
      <c r="C19945" s="1048" t="s">
        <v>793</v>
      </c>
      <c r="D19945" s="1070" t="s">
        <v>13400</v>
      </c>
      <c r="E19945" s="1071">
        <v>126000</v>
      </c>
      <c r="F19945" s="57"/>
      <c r="G19945" s="125">
        <f t="shared" si="318"/>
        <v>-126000</v>
      </c>
      <c r="H19945" s="704" t="s">
        <v>10654</v>
      </c>
    </row>
    <row r="19946" spans="1:8" ht="15" x14ac:dyDescent="0.2">
      <c r="A19946" s="733">
        <v>45476</v>
      </c>
      <c r="B19946" s="1069" t="s">
        <v>12606</v>
      </c>
      <c r="C19946" s="1048" t="s">
        <v>793</v>
      </c>
      <c r="D19946" s="1070" t="s">
        <v>10744</v>
      </c>
      <c r="E19946" s="1071">
        <v>53333</v>
      </c>
      <c r="F19946" s="57"/>
      <c r="G19946" s="125">
        <f t="shared" si="318"/>
        <v>-53333</v>
      </c>
      <c r="H19946" s="704" t="s">
        <v>10654</v>
      </c>
    </row>
    <row r="19947" spans="1:8" ht="15" x14ac:dyDescent="0.2">
      <c r="A19947" s="733">
        <v>45476</v>
      </c>
      <c r="B19947" s="1069" t="s">
        <v>11077</v>
      </c>
      <c r="C19947" s="1048" t="s">
        <v>793</v>
      </c>
      <c r="D19947" s="1070" t="s">
        <v>11825</v>
      </c>
      <c r="E19947" s="1071">
        <v>61500</v>
      </c>
      <c r="F19947" s="57"/>
      <c r="G19947" s="125">
        <f t="shared" si="318"/>
        <v>-61500</v>
      </c>
      <c r="H19947" s="704" t="s">
        <v>10654</v>
      </c>
    </row>
    <row r="19948" spans="1:8" ht="15" x14ac:dyDescent="0.2">
      <c r="A19948" s="733">
        <v>45476</v>
      </c>
      <c r="B19948" s="1069" t="s">
        <v>12606</v>
      </c>
      <c r="C19948" s="1048" t="s">
        <v>793</v>
      </c>
      <c r="D19948" s="1070" t="s">
        <v>13401</v>
      </c>
      <c r="E19948" s="1071">
        <v>84790</v>
      </c>
      <c r="F19948" s="57"/>
      <c r="G19948" s="125">
        <f t="shared" si="318"/>
        <v>-84790</v>
      </c>
      <c r="H19948" s="704" t="s">
        <v>10654</v>
      </c>
    </row>
    <row r="19949" spans="1:8" ht="15" x14ac:dyDescent="0.2">
      <c r="A19949" s="733">
        <v>45477</v>
      </c>
      <c r="B19949" s="1069" t="s">
        <v>3945</v>
      </c>
      <c r="C19949" s="1048" t="s">
        <v>793</v>
      </c>
      <c r="D19949" s="1070" t="s">
        <v>12082</v>
      </c>
      <c r="E19949" s="1071">
        <v>148664.58333333334</v>
      </c>
      <c r="F19949" s="57"/>
      <c r="G19949" s="125">
        <f t="shared" si="318"/>
        <v>-148664.58333333334</v>
      </c>
      <c r="H19949" s="704" t="s">
        <v>10654</v>
      </c>
    </row>
    <row r="19950" spans="1:8" ht="15" x14ac:dyDescent="0.2">
      <c r="A19950" s="733">
        <v>45477</v>
      </c>
      <c r="B19950" s="1069" t="s">
        <v>103</v>
      </c>
      <c r="C19950" s="1048" t="s">
        <v>793</v>
      </c>
      <c r="D19950" s="1070" t="s">
        <v>13415</v>
      </c>
      <c r="E19950" s="1071">
        <v>143066.66666666666</v>
      </c>
      <c r="F19950" s="57"/>
      <c r="G19950" s="125">
        <f t="shared" si="318"/>
        <v>-143066.66666666666</v>
      </c>
      <c r="H19950" s="704" t="s">
        <v>10654</v>
      </c>
    </row>
    <row r="19951" spans="1:8" ht="15" x14ac:dyDescent="0.2">
      <c r="A19951" s="733">
        <v>45478</v>
      </c>
      <c r="B19951" s="1069" t="s">
        <v>3944</v>
      </c>
      <c r="C19951" s="1048" t="s">
        <v>793</v>
      </c>
      <c r="D19951" s="1070" t="s">
        <v>12388</v>
      </c>
      <c r="E19951" s="1071">
        <v>165810</v>
      </c>
      <c r="F19951" s="57"/>
      <c r="G19951" s="125">
        <f t="shared" si="318"/>
        <v>-165810</v>
      </c>
      <c r="H19951" s="704" t="s">
        <v>10654</v>
      </c>
    </row>
    <row r="19952" spans="1:8" ht="15" x14ac:dyDescent="0.2">
      <c r="A19952" s="733">
        <v>45478</v>
      </c>
      <c r="B19952" s="1069" t="s">
        <v>12606</v>
      </c>
      <c r="C19952" s="1048" t="s">
        <v>793</v>
      </c>
      <c r="D19952" s="1070" t="s">
        <v>13422</v>
      </c>
      <c r="E19952" s="1071">
        <v>219375</v>
      </c>
      <c r="F19952" s="57"/>
      <c r="G19952" s="125">
        <f t="shared" si="318"/>
        <v>-219375</v>
      </c>
      <c r="H19952" s="704" t="s">
        <v>10654</v>
      </c>
    </row>
    <row r="19953" spans="1:8" ht="15" x14ac:dyDescent="0.2">
      <c r="A19953" s="733">
        <v>45478</v>
      </c>
      <c r="B19953" s="1069" t="s">
        <v>11077</v>
      </c>
      <c r="C19953" s="1048" t="s">
        <v>793</v>
      </c>
      <c r="D19953" s="1070" t="s">
        <v>13426</v>
      </c>
      <c r="E19953" s="1071">
        <v>20225</v>
      </c>
      <c r="F19953" s="57"/>
      <c r="G19953" s="125">
        <f t="shared" si="318"/>
        <v>-20225</v>
      </c>
      <c r="H19953" s="704" t="s">
        <v>10654</v>
      </c>
    </row>
    <row r="19954" spans="1:8" ht="15" x14ac:dyDescent="0.2">
      <c r="A19954" s="733">
        <v>45478</v>
      </c>
      <c r="B19954" s="1069" t="s">
        <v>11077</v>
      </c>
      <c r="C19954" s="1048" t="s">
        <v>793</v>
      </c>
      <c r="D19954" s="1070" t="s">
        <v>13427</v>
      </c>
      <c r="E19954" s="1071">
        <v>17200</v>
      </c>
      <c r="F19954" s="57"/>
      <c r="G19954" s="125">
        <f t="shared" si="318"/>
        <v>-17200</v>
      </c>
      <c r="H19954" s="704" t="s">
        <v>10654</v>
      </c>
    </row>
    <row r="19955" spans="1:8" ht="15" x14ac:dyDescent="0.2">
      <c r="A19955" s="733">
        <v>45478</v>
      </c>
      <c r="B19955" s="1069" t="s">
        <v>3945</v>
      </c>
      <c r="C19955" s="1048" t="s">
        <v>793</v>
      </c>
      <c r="D19955" s="1070" t="s">
        <v>8427</v>
      </c>
      <c r="E19955" s="1071">
        <v>28000</v>
      </c>
      <c r="F19955" s="57"/>
      <c r="G19955" s="125">
        <f t="shared" si="318"/>
        <v>-28000</v>
      </c>
      <c r="H19955" s="704" t="s">
        <v>10654</v>
      </c>
    </row>
    <row r="19956" spans="1:8" ht="15" x14ac:dyDescent="0.2">
      <c r="A19956" s="733">
        <v>45480</v>
      </c>
      <c r="B19956" s="1069" t="s">
        <v>10899</v>
      </c>
      <c r="C19956" s="1048" t="s">
        <v>793</v>
      </c>
      <c r="D19956" s="1070" t="s">
        <v>11576</v>
      </c>
      <c r="E19956" s="1071">
        <v>52300</v>
      </c>
      <c r="F19956" s="57"/>
      <c r="G19956" s="125">
        <f t="shared" si="318"/>
        <v>-52300</v>
      </c>
      <c r="H19956" s="704" t="s">
        <v>10654</v>
      </c>
    </row>
    <row r="19957" spans="1:8" ht="15" x14ac:dyDescent="0.2">
      <c r="A19957" s="733">
        <v>45483</v>
      </c>
      <c r="B19957" s="1069" t="s">
        <v>12059</v>
      </c>
      <c r="C19957" s="1048" t="s">
        <v>793</v>
      </c>
      <c r="D19957" s="1070" t="s">
        <v>13462</v>
      </c>
      <c r="E19957" s="1071">
        <v>55000</v>
      </c>
      <c r="F19957" s="57"/>
      <c r="G19957" s="125">
        <f t="shared" si="318"/>
        <v>-55000</v>
      </c>
      <c r="H19957" s="704" t="s">
        <v>10654</v>
      </c>
    </row>
    <row r="19958" spans="1:8" ht="15" x14ac:dyDescent="0.2">
      <c r="A19958" s="733">
        <v>45485</v>
      </c>
      <c r="B19958" s="1069" t="s">
        <v>11717</v>
      </c>
      <c r="C19958" s="1048" t="s">
        <v>793</v>
      </c>
      <c r="D19958" s="1070" t="s">
        <v>13483</v>
      </c>
      <c r="E19958" s="1071">
        <v>15000</v>
      </c>
      <c r="F19958" s="57"/>
      <c r="G19958" s="125">
        <f>F19958-E19958</f>
        <v>-15000</v>
      </c>
      <c r="H19958" s="704" t="s">
        <v>10654</v>
      </c>
    </row>
    <row r="19959" spans="1:8" ht="15" x14ac:dyDescent="0.2">
      <c r="A19959" s="733">
        <v>45474</v>
      </c>
      <c r="B19959" s="40" t="s">
        <v>103</v>
      </c>
      <c r="C19959" s="62" t="s">
        <v>103</v>
      </c>
      <c r="D19959" s="107" t="s">
        <v>10208</v>
      </c>
      <c r="E19959" s="57">
        <v>5000</v>
      </c>
      <c r="F19959" s="57"/>
      <c r="G19959" s="125">
        <f t="shared" si="318"/>
        <v>-5000</v>
      </c>
      <c r="H19959" s="704" t="s">
        <v>10654</v>
      </c>
    </row>
    <row r="19960" spans="1:8" ht="15" x14ac:dyDescent="0.2">
      <c r="A19960" s="733">
        <v>45474</v>
      </c>
      <c r="B19960" s="40" t="s">
        <v>10176</v>
      </c>
      <c r="C19960" s="62" t="s">
        <v>10981</v>
      </c>
      <c r="D19960" s="107" t="s">
        <v>13378</v>
      </c>
      <c r="E19960" s="57">
        <v>7600</v>
      </c>
      <c r="F19960" s="57"/>
      <c r="G19960" s="125">
        <f t="shared" si="318"/>
        <v>-7600</v>
      </c>
      <c r="H19960" s="704" t="s">
        <v>10654</v>
      </c>
    </row>
    <row r="19961" spans="1:8" ht="15" x14ac:dyDescent="0.2">
      <c r="A19961" s="733">
        <v>45474</v>
      </c>
      <c r="B19961" s="62" t="s">
        <v>13292</v>
      </c>
      <c r="C19961" s="62" t="s">
        <v>10981</v>
      </c>
      <c r="D19961" s="107" t="s">
        <v>13379</v>
      </c>
      <c r="E19961" s="57">
        <v>1900</v>
      </c>
      <c r="F19961" s="57"/>
      <c r="G19961" s="125">
        <f t="shared" si="318"/>
        <v>-1900</v>
      </c>
      <c r="H19961" s="704" t="s">
        <v>10654</v>
      </c>
    </row>
    <row r="19962" spans="1:8" ht="15" x14ac:dyDescent="0.2">
      <c r="A19962" s="733">
        <v>45474</v>
      </c>
      <c r="B19962" s="40" t="s">
        <v>13225</v>
      </c>
      <c r="C19962" s="62" t="s">
        <v>13257</v>
      </c>
      <c r="D19962" s="107" t="s">
        <v>13380</v>
      </c>
      <c r="E19962" s="57">
        <v>443500</v>
      </c>
      <c r="F19962" s="57"/>
      <c r="G19962" s="125">
        <f t="shared" si="318"/>
        <v>-443500</v>
      </c>
      <c r="H19962" s="704" t="s">
        <v>10654</v>
      </c>
    </row>
    <row r="19963" spans="1:8" ht="15" x14ac:dyDescent="0.2">
      <c r="A19963" s="733">
        <v>45474</v>
      </c>
      <c r="B19963" s="40" t="s">
        <v>13381</v>
      </c>
      <c r="C19963" s="62" t="s">
        <v>13382</v>
      </c>
      <c r="D19963" s="107" t="s">
        <v>13383</v>
      </c>
      <c r="E19963" s="57">
        <v>400000</v>
      </c>
      <c r="F19963" s="57"/>
      <c r="G19963" s="125">
        <f t="shared" si="318"/>
        <v>-400000</v>
      </c>
      <c r="H19963" s="704" t="s">
        <v>10654</v>
      </c>
    </row>
    <row r="19964" spans="1:8" ht="15" x14ac:dyDescent="0.2">
      <c r="A19964" s="733">
        <v>45474</v>
      </c>
      <c r="B19964" s="40" t="s">
        <v>12683</v>
      </c>
      <c r="C19964" s="62" t="s">
        <v>11727</v>
      </c>
      <c r="D19964" s="107" t="s">
        <v>13404</v>
      </c>
      <c r="E19964" s="57">
        <v>450000</v>
      </c>
      <c r="F19964" s="57"/>
      <c r="G19964" s="125">
        <f t="shared" si="318"/>
        <v>-450000</v>
      </c>
      <c r="H19964" s="704" t="s">
        <v>10654</v>
      </c>
    </row>
    <row r="19965" spans="1:8" ht="15" x14ac:dyDescent="0.2">
      <c r="A19965" s="733">
        <v>45474</v>
      </c>
      <c r="B19965" s="40" t="s">
        <v>13177</v>
      </c>
      <c r="C19965" s="62" t="s">
        <v>10981</v>
      </c>
      <c r="D19965" s="107" t="s">
        <v>13384</v>
      </c>
      <c r="E19965" s="57">
        <v>100000</v>
      </c>
      <c r="F19965" s="57"/>
      <c r="G19965" s="125">
        <f t="shared" si="318"/>
        <v>-100000</v>
      </c>
      <c r="H19965" s="704" t="s">
        <v>10654</v>
      </c>
    </row>
    <row r="19966" spans="1:8" ht="15" x14ac:dyDescent="0.2">
      <c r="A19966" s="733">
        <v>45474</v>
      </c>
      <c r="B19966" s="40" t="s">
        <v>12399</v>
      </c>
      <c r="C19966" s="62" t="s">
        <v>10981</v>
      </c>
      <c r="D19966" s="107" t="s">
        <v>12509</v>
      </c>
      <c r="E19966" s="57">
        <v>960</v>
      </c>
      <c r="F19966" s="57"/>
      <c r="G19966" s="125">
        <f t="shared" si="318"/>
        <v>-960</v>
      </c>
      <c r="H19966" s="704" t="s">
        <v>10654</v>
      </c>
    </row>
    <row r="19967" spans="1:8" ht="15" x14ac:dyDescent="0.2">
      <c r="A19967" s="733">
        <v>45474</v>
      </c>
      <c r="B19967" s="40" t="s">
        <v>13110</v>
      </c>
      <c r="C19967" s="62" t="s">
        <v>10981</v>
      </c>
      <c r="D19967" s="107" t="s">
        <v>13386</v>
      </c>
      <c r="E19967" s="57">
        <v>800</v>
      </c>
      <c r="F19967" s="57"/>
      <c r="G19967" s="125">
        <f t="shared" si="318"/>
        <v>-800</v>
      </c>
      <c r="H19967" s="704" t="s">
        <v>10654</v>
      </c>
    </row>
    <row r="19968" spans="1:8" ht="15" x14ac:dyDescent="0.2">
      <c r="A19968" s="733">
        <v>45474</v>
      </c>
      <c r="B19968" s="40" t="s">
        <v>13315</v>
      </c>
      <c r="C19968" s="62" t="s">
        <v>10981</v>
      </c>
      <c r="D19968" s="107" t="s">
        <v>13517</v>
      </c>
      <c r="E19968" s="57">
        <v>50000</v>
      </c>
      <c r="F19968" s="57"/>
      <c r="G19968" s="125">
        <f t="shared" si="318"/>
        <v>-50000</v>
      </c>
      <c r="H19968" s="704" t="s">
        <v>10654</v>
      </c>
    </row>
    <row r="19969" spans="1:8" ht="15" x14ac:dyDescent="0.2">
      <c r="A19969" s="733">
        <v>45475</v>
      </c>
      <c r="B19969" s="40" t="s">
        <v>11717</v>
      </c>
      <c r="C19969" s="62" t="s">
        <v>5740</v>
      </c>
      <c r="D19969" s="107" t="s">
        <v>13389</v>
      </c>
      <c r="E19969" s="57">
        <v>300</v>
      </c>
      <c r="F19969" s="57"/>
      <c r="G19969" s="125">
        <f t="shared" si="318"/>
        <v>-300</v>
      </c>
      <c r="H19969" s="704" t="s">
        <v>10654</v>
      </c>
    </row>
    <row r="19970" spans="1:8" ht="15" x14ac:dyDescent="0.2">
      <c r="A19970" s="733">
        <v>45475</v>
      </c>
      <c r="B19970" s="40" t="s">
        <v>37</v>
      </c>
      <c r="C19970" s="62" t="s">
        <v>391</v>
      </c>
      <c r="D19970" s="107" t="s">
        <v>13390</v>
      </c>
      <c r="E19970" s="57">
        <v>700</v>
      </c>
      <c r="F19970" s="57"/>
      <c r="G19970" s="125">
        <f t="shared" si="318"/>
        <v>-700</v>
      </c>
      <c r="H19970" s="704" t="s">
        <v>10654</v>
      </c>
    </row>
    <row r="19971" spans="1:8" ht="15" x14ac:dyDescent="0.2">
      <c r="A19971" s="733">
        <v>45475</v>
      </c>
      <c r="B19971" s="40" t="s">
        <v>37</v>
      </c>
      <c r="C19971" s="62" t="s">
        <v>391</v>
      </c>
      <c r="D19971" s="107" t="s">
        <v>5754</v>
      </c>
      <c r="E19971" s="57">
        <v>3000</v>
      </c>
      <c r="F19971" s="57"/>
      <c r="G19971" s="125">
        <f t="shared" si="318"/>
        <v>-3000</v>
      </c>
      <c r="H19971" s="704" t="s">
        <v>10654</v>
      </c>
    </row>
    <row r="19972" spans="1:8" ht="15" x14ac:dyDescent="0.2">
      <c r="A19972" s="733">
        <v>45475</v>
      </c>
      <c r="B19972" s="40" t="s">
        <v>13110</v>
      </c>
      <c r="C19972" s="62" t="s">
        <v>10981</v>
      </c>
      <c r="D19972" s="107" t="s">
        <v>13391</v>
      </c>
      <c r="E19972" s="57">
        <v>3500</v>
      </c>
      <c r="F19972" s="57"/>
      <c r="G19972" s="125">
        <f t="shared" si="318"/>
        <v>-3500</v>
      </c>
      <c r="H19972" s="704" t="s">
        <v>10654</v>
      </c>
    </row>
    <row r="19973" spans="1:8" ht="15" x14ac:dyDescent="0.2">
      <c r="A19973" s="733">
        <v>45475</v>
      </c>
      <c r="B19973" s="40" t="s">
        <v>6503</v>
      </c>
      <c r="C19973" s="62" t="s">
        <v>5740</v>
      </c>
      <c r="D19973" s="107" t="s">
        <v>369</v>
      </c>
      <c r="E19973" s="57">
        <v>1000</v>
      </c>
      <c r="F19973" s="57"/>
      <c r="G19973" s="125">
        <f t="shared" si="318"/>
        <v>-1000</v>
      </c>
      <c r="H19973" s="704" t="s">
        <v>10654</v>
      </c>
    </row>
    <row r="19974" spans="1:8" ht="15" x14ac:dyDescent="0.2">
      <c r="A19974" s="733">
        <v>45475</v>
      </c>
      <c r="B19974" s="40" t="s">
        <v>103</v>
      </c>
      <c r="C19974" s="62" t="s">
        <v>103</v>
      </c>
      <c r="D19974" s="107" t="s">
        <v>10208</v>
      </c>
      <c r="E19974" s="57">
        <v>5000</v>
      </c>
      <c r="F19974" s="57"/>
      <c r="G19974" s="125">
        <f t="shared" si="318"/>
        <v>-5000</v>
      </c>
      <c r="H19974" s="704" t="s">
        <v>10654</v>
      </c>
    </row>
    <row r="19975" spans="1:8" ht="15" x14ac:dyDescent="0.2">
      <c r="A19975" s="733">
        <v>45475</v>
      </c>
      <c r="B19975" s="40" t="s">
        <v>103</v>
      </c>
      <c r="C19975" s="62" t="s">
        <v>2671</v>
      </c>
      <c r="D19975" s="107" t="s">
        <v>13392</v>
      </c>
      <c r="E19975" s="57">
        <v>1000</v>
      </c>
      <c r="F19975" s="57"/>
      <c r="G19975" s="125">
        <f t="shared" si="318"/>
        <v>-1000</v>
      </c>
      <c r="H19975" s="704" t="s">
        <v>10654</v>
      </c>
    </row>
    <row r="19976" spans="1:8" ht="15" x14ac:dyDescent="0.2">
      <c r="A19976" s="733">
        <v>45475</v>
      </c>
      <c r="B19976" s="40" t="s">
        <v>103</v>
      </c>
      <c r="C19976" s="62" t="s">
        <v>2671</v>
      </c>
      <c r="D19976" s="107" t="s">
        <v>13393</v>
      </c>
      <c r="E19976" s="57">
        <v>1500</v>
      </c>
      <c r="F19976" s="57"/>
      <c r="G19976" s="125">
        <f t="shared" si="318"/>
        <v>-1500</v>
      </c>
      <c r="H19976" s="704" t="s">
        <v>10654</v>
      </c>
    </row>
    <row r="19977" spans="1:8" ht="15" x14ac:dyDescent="0.2">
      <c r="A19977" s="733">
        <v>45475</v>
      </c>
      <c r="B19977" s="40" t="s">
        <v>25</v>
      </c>
      <c r="C19977" s="62" t="s">
        <v>8148</v>
      </c>
      <c r="D19977" s="107" t="s">
        <v>8616</v>
      </c>
      <c r="E19977" s="57">
        <v>920</v>
      </c>
      <c r="F19977" s="57"/>
      <c r="G19977" s="125">
        <f t="shared" ref="G19977:G20040" si="319">F19977-E19977</f>
        <v>-920</v>
      </c>
      <c r="H19977" s="704" t="s">
        <v>10654</v>
      </c>
    </row>
    <row r="19978" spans="1:8" ht="15" x14ac:dyDescent="0.2">
      <c r="A19978" s="733">
        <v>45475</v>
      </c>
      <c r="B19978" s="40" t="s">
        <v>103</v>
      </c>
      <c r="C19978" s="62" t="s">
        <v>8148</v>
      </c>
      <c r="D19978" s="107" t="s">
        <v>8616</v>
      </c>
      <c r="E19978" s="57">
        <v>1250</v>
      </c>
      <c r="F19978" s="57"/>
      <c r="G19978" s="125">
        <f t="shared" si="319"/>
        <v>-1250</v>
      </c>
      <c r="H19978" s="704" t="s">
        <v>10654</v>
      </c>
    </row>
    <row r="19979" spans="1:8" ht="15" x14ac:dyDescent="0.2">
      <c r="A19979" s="733">
        <v>45475</v>
      </c>
      <c r="B19979" s="40" t="s">
        <v>13110</v>
      </c>
      <c r="C19979" s="62" t="s">
        <v>5740</v>
      </c>
      <c r="D19979" s="107" t="s">
        <v>369</v>
      </c>
      <c r="E19979" s="57">
        <v>5000</v>
      </c>
      <c r="F19979" s="57"/>
      <c r="G19979" s="125">
        <f t="shared" si="319"/>
        <v>-5000</v>
      </c>
      <c r="H19979" s="704" t="s">
        <v>10654</v>
      </c>
    </row>
    <row r="19980" spans="1:8" ht="15" x14ac:dyDescent="0.2">
      <c r="A19980" s="733">
        <v>45475</v>
      </c>
      <c r="B19980" s="40" t="s">
        <v>12606</v>
      </c>
      <c r="C19980" s="62" t="s">
        <v>3103</v>
      </c>
      <c r="D19980" s="107" t="s">
        <v>13394</v>
      </c>
      <c r="E19980" s="57">
        <v>10000</v>
      </c>
      <c r="F19980" s="57"/>
      <c r="G19980" s="125">
        <f t="shared" si="319"/>
        <v>-10000</v>
      </c>
      <c r="H19980" s="704" t="s">
        <v>10654</v>
      </c>
    </row>
    <row r="19981" spans="1:8" ht="15" x14ac:dyDescent="0.2">
      <c r="A19981" s="733">
        <v>45475</v>
      </c>
      <c r="B19981" s="40" t="s">
        <v>13110</v>
      </c>
      <c r="C19981" s="62" t="s">
        <v>13257</v>
      </c>
      <c r="D19981" s="107" t="s">
        <v>14004</v>
      </c>
      <c r="E19981" s="57">
        <v>500000</v>
      </c>
      <c r="F19981" s="57"/>
      <c r="G19981" s="125">
        <f t="shared" si="319"/>
        <v>-500000</v>
      </c>
      <c r="H19981" s="704" t="s">
        <v>10654</v>
      </c>
    </row>
    <row r="19982" spans="1:8" ht="15" x14ac:dyDescent="0.2">
      <c r="A19982" s="733">
        <v>45475</v>
      </c>
      <c r="B19982" s="40" t="s">
        <v>10899</v>
      </c>
      <c r="C19982" s="62" t="s">
        <v>13271</v>
      </c>
      <c r="D19982" s="107" t="s">
        <v>13396</v>
      </c>
      <c r="E19982" s="57">
        <v>350000</v>
      </c>
      <c r="F19982" s="57"/>
      <c r="G19982" s="125">
        <f t="shared" si="319"/>
        <v>-350000</v>
      </c>
      <c r="H19982" s="704" t="s">
        <v>10654</v>
      </c>
    </row>
    <row r="19983" spans="1:8" ht="15" customHeight="1" x14ac:dyDescent="0.2">
      <c r="A19983" s="733">
        <v>45475</v>
      </c>
      <c r="B19983" s="40" t="s">
        <v>13315</v>
      </c>
      <c r="C19983" s="62" t="s">
        <v>13172</v>
      </c>
      <c r="D19983" s="107" t="s">
        <v>13397</v>
      </c>
      <c r="E19983" s="57">
        <v>25000</v>
      </c>
      <c r="F19983" s="57"/>
      <c r="G19983" s="125">
        <f t="shared" si="319"/>
        <v>-25000</v>
      </c>
      <c r="H19983" s="704" t="s">
        <v>10654</v>
      </c>
    </row>
    <row r="19984" spans="1:8" ht="15" x14ac:dyDescent="0.2">
      <c r="A19984" s="733">
        <v>45475</v>
      </c>
      <c r="B19984" s="40" t="s">
        <v>12606</v>
      </c>
      <c r="C19984" s="62" t="s">
        <v>11386</v>
      </c>
      <c r="D19984" s="107" t="s">
        <v>13406</v>
      </c>
      <c r="E19984" s="57">
        <v>300000</v>
      </c>
      <c r="F19984" s="57"/>
      <c r="G19984" s="125">
        <f t="shared" si="319"/>
        <v>-300000</v>
      </c>
      <c r="H19984" s="704" t="s">
        <v>10654</v>
      </c>
    </row>
    <row r="19985" spans="1:8" ht="15" x14ac:dyDescent="0.2">
      <c r="A19985" s="733">
        <v>45475</v>
      </c>
      <c r="B19985" s="40" t="s">
        <v>12606</v>
      </c>
      <c r="C19985" s="62" t="s">
        <v>10981</v>
      </c>
      <c r="D19985" s="107" t="s">
        <v>13405</v>
      </c>
      <c r="E19985" s="57">
        <v>150000</v>
      </c>
      <c r="F19985" s="57"/>
      <c r="G19985" s="125">
        <f t="shared" si="319"/>
        <v>-150000</v>
      </c>
      <c r="H19985" s="704" t="s">
        <v>10654</v>
      </c>
    </row>
    <row r="19986" spans="1:8" ht="15" x14ac:dyDescent="0.2">
      <c r="A19986" s="733">
        <v>45475</v>
      </c>
      <c r="B19986" s="40" t="s">
        <v>12606</v>
      </c>
      <c r="C19986" s="62" t="s">
        <v>10981</v>
      </c>
      <c r="D19986" s="107" t="s">
        <v>13413</v>
      </c>
      <c r="E19986" s="57">
        <v>4500</v>
      </c>
      <c r="F19986" s="57"/>
      <c r="G19986" s="125">
        <f t="shared" si="319"/>
        <v>-4500</v>
      </c>
      <c r="H19986" s="704" t="s">
        <v>10654</v>
      </c>
    </row>
    <row r="19987" spans="1:8" ht="15" x14ac:dyDescent="0.2">
      <c r="A19987" s="733">
        <v>45476</v>
      </c>
      <c r="B19987" s="40" t="s">
        <v>13315</v>
      </c>
      <c r="C19987" s="62" t="s">
        <v>6422</v>
      </c>
      <c r="D19987" s="107" t="s">
        <v>13398</v>
      </c>
      <c r="E19987" s="57">
        <v>150000</v>
      </c>
      <c r="F19987" s="57"/>
      <c r="G19987" s="125">
        <f t="shared" si="319"/>
        <v>-150000</v>
      </c>
      <c r="H19987" s="704" t="s">
        <v>10654</v>
      </c>
    </row>
    <row r="19988" spans="1:8" ht="15" x14ac:dyDescent="0.2">
      <c r="A19988" s="733">
        <v>45476</v>
      </c>
      <c r="B19988" s="40" t="s">
        <v>103</v>
      </c>
      <c r="C19988" s="62" t="s">
        <v>13416</v>
      </c>
      <c r="D19988" s="107" t="s">
        <v>13457</v>
      </c>
      <c r="E19988" s="57">
        <v>98000</v>
      </c>
      <c r="F19988" s="57"/>
      <c r="G19988" s="125">
        <f t="shared" si="319"/>
        <v>-98000</v>
      </c>
      <c r="H19988" s="704" t="s">
        <v>10654</v>
      </c>
    </row>
    <row r="19989" spans="1:8" ht="15" x14ac:dyDescent="0.2">
      <c r="A19989" s="733">
        <v>45476</v>
      </c>
      <c r="B19989" s="40" t="s">
        <v>13177</v>
      </c>
      <c r="C19989" s="62" t="s">
        <v>10233</v>
      </c>
      <c r="D19989" s="107" t="s">
        <v>13417</v>
      </c>
      <c r="E19989" s="57">
        <v>105000</v>
      </c>
      <c r="F19989" s="57"/>
      <c r="G19989" s="125">
        <f t="shared" si="319"/>
        <v>-105000</v>
      </c>
      <c r="H19989" s="704" t="s">
        <v>10654</v>
      </c>
    </row>
    <row r="19990" spans="1:8" ht="15" x14ac:dyDescent="0.2">
      <c r="A19990" s="733">
        <v>45476</v>
      </c>
      <c r="B19990" s="40" t="s">
        <v>11077</v>
      </c>
      <c r="C19990" s="62" t="s">
        <v>391</v>
      </c>
      <c r="D19990" s="107" t="s">
        <v>13402</v>
      </c>
      <c r="E19990" s="57">
        <v>1500</v>
      </c>
      <c r="F19990" s="57"/>
      <c r="G19990" s="125">
        <f t="shared" si="319"/>
        <v>-1500</v>
      </c>
      <c r="H19990" s="704" t="s">
        <v>10654</v>
      </c>
    </row>
    <row r="19991" spans="1:8" ht="15" x14ac:dyDescent="0.2">
      <c r="A19991" s="733">
        <v>45476</v>
      </c>
      <c r="B19991" s="40" t="s">
        <v>103</v>
      </c>
      <c r="C19991" s="62" t="s">
        <v>103</v>
      </c>
      <c r="D19991" s="107" t="s">
        <v>10208</v>
      </c>
      <c r="E19991" s="57">
        <v>5000</v>
      </c>
      <c r="F19991" s="57"/>
      <c r="G19991" s="125">
        <f t="shared" si="319"/>
        <v>-5000</v>
      </c>
      <c r="H19991" s="704" t="s">
        <v>10654</v>
      </c>
    </row>
    <row r="19992" spans="1:8" ht="15" x14ac:dyDescent="0.2">
      <c r="A19992" s="733">
        <v>45476</v>
      </c>
      <c r="B19992" s="40" t="s">
        <v>103</v>
      </c>
      <c r="C19992" s="62" t="s">
        <v>391</v>
      </c>
      <c r="D19992" s="107" t="s">
        <v>13403</v>
      </c>
      <c r="E19992" s="57">
        <v>1900</v>
      </c>
      <c r="F19992" s="57"/>
      <c r="G19992" s="125">
        <f t="shared" si="319"/>
        <v>-1900</v>
      </c>
      <c r="H19992" s="704" t="s">
        <v>10654</v>
      </c>
    </row>
    <row r="19993" spans="1:8" ht="15" customHeight="1" x14ac:dyDescent="0.2">
      <c r="A19993" s="733">
        <v>45477</v>
      </c>
      <c r="B19993" s="40" t="s">
        <v>3945</v>
      </c>
      <c r="C19993" s="62" t="s">
        <v>391</v>
      </c>
      <c r="D19993" s="107" t="s">
        <v>13414</v>
      </c>
      <c r="E19993" s="57">
        <v>10000</v>
      </c>
      <c r="F19993" s="57"/>
      <c r="G19993" s="125">
        <f t="shared" si="319"/>
        <v>-10000</v>
      </c>
      <c r="H19993" s="704" t="s">
        <v>10654</v>
      </c>
    </row>
    <row r="19994" spans="1:8" ht="15" customHeight="1" x14ac:dyDescent="0.2">
      <c r="A19994" s="733">
        <v>45477</v>
      </c>
      <c r="B19994" s="40" t="s">
        <v>13177</v>
      </c>
      <c r="C19994" s="62" t="s">
        <v>10233</v>
      </c>
      <c r="D19994" s="107" t="s">
        <v>13418</v>
      </c>
      <c r="E19994" s="57">
        <v>500000</v>
      </c>
      <c r="F19994" s="57"/>
      <c r="G19994" s="125">
        <f t="shared" si="319"/>
        <v>-500000</v>
      </c>
      <c r="H19994" s="704" t="s">
        <v>10654</v>
      </c>
    </row>
    <row r="19995" spans="1:8" ht="15" x14ac:dyDescent="0.2">
      <c r="A19995" s="733">
        <v>45477</v>
      </c>
      <c r="B19995" s="40" t="s">
        <v>13177</v>
      </c>
      <c r="C19995" s="62" t="s">
        <v>13419</v>
      </c>
      <c r="D19995" s="107" t="s">
        <v>13420</v>
      </c>
      <c r="E19995" s="57">
        <v>200000</v>
      </c>
      <c r="F19995" s="57"/>
      <c r="G19995" s="125">
        <f t="shared" si="319"/>
        <v>-200000</v>
      </c>
      <c r="H19995" s="704" t="s">
        <v>10654</v>
      </c>
    </row>
    <row r="19996" spans="1:8" ht="15" x14ac:dyDescent="0.2">
      <c r="A19996" s="733">
        <v>45477</v>
      </c>
      <c r="B19996" s="40" t="s">
        <v>11874</v>
      </c>
      <c r="C19996" s="62" t="s">
        <v>391</v>
      </c>
      <c r="D19996" s="107" t="s">
        <v>13796</v>
      </c>
      <c r="E19996" s="57">
        <v>500000</v>
      </c>
      <c r="F19996" s="57"/>
      <c r="G19996" s="125">
        <f t="shared" si="319"/>
        <v>-500000</v>
      </c>
      <c r="H19996" s="704" t="s">
        <v>10654</v>
      </c>
    </row>
    <row r="19997" spans="1:8" ht="15" x14ac:dyDescent="0.2">
      <c r="A19997" s="733">
        <v>45477</v>
      </c>
      <c r="B19997" s="40" t="s">
        <v>13177</v>
      </c>
      <c r="C19997" s="62" t="s">
        <v>13419</v>
      </c>
      <c r="D19997" s="107" t="s">
        <v>13430</v>
      </c>
      <c r="E19997" s="57">
        <v>500000</v>
      </c>
      <c r="F19997" s="57"/>
      <c r="G19997" s="125">
        <f t="shared" si="319"/>
        <v>-500000</v>
      </c>
      <c r="H19997" s="704" t="s">
        <v>10654</v>
      </c>
    </row>
    <row r="19998" spans="1:8" ht="15" customHeight="1" x14ac:dyDescent="0.2">
      <c r="A19998" s="733">
        <v>45477</v>
      </c>
      <c r="B19998" s="40" t="s">
        <v>12606</v>
      </c>
      <c r="C19998" s="62" t="s">
        <v>13331</v>
      </c>
      <c r="D19998" s="107" t="s">
        <v>13421</v>
      </c>
      <c r="E19998" s="57">
        <v>75750</v>
      </c>
      <c r="F19998" s="57"/>
      <c r="G19998" s="125">
        <f t="shared" si="319"/>
        <v>-75750</v>
      </c>
      <c r="H19998" s="704" t="s">
        <v>10654</v>
      </c>
    </row>
    <row r="19999" spans="1:8" ht="15" x14ac:dyDescent="0.2">
      <c r="A19999" s="733">
        <v>45477</v>
      </c>
      <c r="B19999" s="40" t="s">
        <v>37</v>
      </c>
      <c r="C19999" s="62" t="s">
        <v>391</v>
      </c>
      <c r="D19999" s="107" t="s">
        <v>12592</v>
      </c>
      <c r="E19999" s="57">
        <v>3550</v>
      </c>
      <c r="F19999" s="57"/>
      <c r="G19999" s="125">
        <f t="shared" si="319"/>
        <v>-3550</v>
      </c>
      <c r="H19999" s="704" t="s">
        <v>10654</v>
      </c>
    </row>
    <row r="20000" spans="1:8" ht="15" x14ac:dyDescent="0.2">
      <c r="A20000" s="733">
        <v>45477</v>
      </c>
      <c r="B20000" s="40" t="s">
        <v>6503</v>
      </c>
      <c r="C20000" s="62" t="s">
        <v>391</v>
      </c>
      <c r="D20000" s="107" t="s">
        <v>13446</v>
      </c>
      <c r="E20000" s="57">
        <v>3000</v>
      </c>
      <c r="F20000" s="57"/>
      <c r="G20000" s="125">
        <f t="shared" si="319"/>
        <v>-3000</v>
      </c>
      <c r="H20000" s="704" t="s">
        <v>10654</v>
      </c>
    </row>
    <row r="20001" spans="1:8" ht="15" x14ac:dyDescent="0.2">
      <c r="A20001" s="733">
        <v>45477</v>
      </c>
      <c r="B20001" s="40" t="s">
        <v>37</v>
      </c>
      <c r="C20001" s="62" t="s">
        <v>391</v>
      </c>
      <c r="D20001" s="107" t="s">
        <v>12588</v>
      </c>
      <c r="E20001" s="57">
        <v>6040</v>
      </c>
      <c r="F20001" s="57"/>
      <c r="G20001" s="125">
        <f t="shared" si="319"/>
        <v>-6040</v>
      </c>
      <c r="H20001" s="704" t="s">
        <v>10654</v>
      </c>
    </row>
    <row r="20002" spans="1:8" ht="15" x14ac:dyDescent="0.2">
      <c r="A20002" s="733">
        <v>45477</v>
      </c>
      <c r="B20002" s="40" t="s">
        <v>11717</v>
      </c>
      <c r="C20002" s="62" t="s">
        <v>391</v>
      </c>
      <c r="D20002" s="107" t="s">
        <v>13447</v>
      </c>
      <c r="E20002" s="57">
        <v>4500</v>
      </c>
      <c r="F20002" s="57"/>
      <c r="G20002" s="125">
        <f t="shared" si="319"/>
        <v>-4500</v>
      </c>
      <c r="H20002" s="704" t="s">
        <v>10654</v>
      </c>
    </row>
    <row r="20003" spans="1:8" ht="15" x14ac:dyDescent="0.2">
      <c r="A20003" s="733">
        <v>45477</v>
      </c>
      <c r="B20003" s="40" t="s">
        <v>37</v>
      </c>
      <c r="C20003" s="62" t="s">
        <v>391</v>
      </c>
      <c r="D20003" s="107" t="s">
        <v>13448</v>
      </c>
      <c r="E20003" s="57">
        <v>6650</v>
      </c>
      <c r="F20003" s="57"/>
      <c r="G20003" s="125">
        <f t="shared" si="319"/>
        <v>-6650</v>
      </c>
      <c r="H20003" s="704" t="s">
        <v>10654</v>
      </c>
    </row>
    <row r="20004" spans="1:8" ht="15" customHeight="1" x14ac:dyDescent="0.2">
      <c r="A20004" s="733">
        <v>45478</v>
      </c>
      <c r="B20004" s="40" t="s">
        <v>13110</v>
      </c>
      <c r="C20004" s="62" t="s">
        <v>5740</v>
      </c>
      <c r="D20004" s="107" t="s">
        <v>1156</v>
      </c>
      <c r="E20004" s="57">
        <v>500</v>
      </c>
      <c r="F20004" s="57"/>
      <c r="G20004" s="125">
        <f t="shared" si="319"/>
        <v>-500</v>
      </c>
      <c r="H20004" s="704" t="s">
        <v>10654</v>
      </c>
    </row>
    <row r="20005" spans="1:8" ht="15" customHeight="1" x14ac:dyDescent="0.2">
      <c r="A20005" s="733">
        <v>45478</v>
      </c>
      <c r="B20005" s="40" t="s">
        <v>103</v>
      </c>
      <c r="C20005" s="62" t="s">
        <v>103</v>
      </c>
      <c r="D20005" s="107" t="s">
        <v>10208</v>
      </c>
      <c r="E20005" s="57">
        <v>5000</v>
      </c>
      <c r="F20005" s="57"/>
      <c r="G20005" s="125">
        <f t="shared" si="319"/>
        <v>-5000</v>
      </c>
      <c r="H20005" s="704" t="s">
        <v>10654</v>
      </c>
    </row>
    <row r="20006" spans="1:8" ht="15" customHeight="1" x14ac:dyDescent="0.2">
      <c r="A20006" s="733">
        <v>45478</v>
      </c>
      <c r="B20006" s="40" t="s">
        <v>12606</v>
      </c>
      <c r="C20006" s="62" t="s">
        <v>371</v>
      </c>
      <c r="D20006" s="107" t="s">
        <v>13423</v>
      </c>
      <c r="E20006" s="57">
        <v>1000</v>
      </c>
      <c r="F20006" s="57"/>
      <c r="G20006" s="125">
        <f t="shared" si="319"/>
        <v>-1000</v>
      </c>
      <c r="H20006" s="704" t="s">
        <v>10654</v>
      </c>
    </row>
    <row r="20007" spans="1:8" ht="15" customHeight="1" x14ac:dyDescent="0.2">
      <c r="A20007" s="733">
        <v>45478</v>
      </c>
      <c r="B20007" s="40" t="s">
        <v>13932</v>
      </c>
      <c r="C20007" s="62" t="s">
        <v>5409</v>
      </c>
      <c r="D20007" s="107" t="s">
        <v>13424</v>
      </c>
      <c r="E20007" s="57">
        <v>5000</v>
      </c>
      <c r="F20007" s="57"/>
      <c r="G20007" s="125">
        <f t="shared" si="319"/>
        <v>-5000</v>
      </c>
      <c r="H20007" s="704" t="s">
        <v>10654</v>
      </c>
    </row>
    <row r="20008" spans="1:8" ht="15" customHeight="1" x14ac:dyDescent="0.2">
      <c r="A20008" s="733">
        <v>45478</v>
      </c>
      <c r="B20008" s="40" t="s">
        <v>11077</v>
      </c>
      <c r="C20008" s="62" t="s">
        <v>11952</v>
      </c>
      <c r="D20008" s="107" t="s">
        <v>13425</v>
      </c>
      <c r="E20008" s="57">
        <v>6000</v>
      </c>
      <c r="F20008" s="57"/>
      <c r="G20008" s="125">
        <f t="shared" si="319"/>
        <v>-6000</v>
      </c>
      <c r="H20008" s="704" t="s">
        <v>10654</v>
      </c>
    </row>
    <row r="20009" spans="1:8" ht="15" customHeight="1" x14ac:dyDescent="0.2">
      <c r="A20009" s="733">
        <v>45478</v>
      </c>
      <c r="B20009" s="40" t="s">
        <v>13110</v>
      </c>
      <c r="C20009" s="62" t="s">
        <v>5740</v>
      </c>
      <c r="D20009" s="107" t="s">
        <v>369</v>
      </c>
      <c r="E20009" s="57">
        <v>3500</v>
      </c>
      <c r="F20009" s="57"/>
      <c r="G20009" s="125">
        <f t="shared" si="319"/>
        <v>-3500</v>
      </c>
      <c r="H20009" s="704" t="s">
        <v>10654</v>
      </c>
    </row>
    <row r="20010" spans="1:8" ht="15" customHeight="1" x14ac:dyDescent="0.2">
      <c r="A20010" s="733">
        <v>45478</v>
      </c>
      <c r="B20010" s="40" t="s">
        <v>103</v>
      </c>
      <c r="C20010" s="62" t="s">
        <v>1494</v>
      </c>
      <c r="D20010" s="107" t="s">
        <v>369</v>
      </c>
      <c r="E20010" s="57">
        <v>3080</v>
      </c>
      <c r="F20010" s="57"/>
      <c r="G20010" s="125">
        <f t="shared" si="319"/>
        <v>-3080</v>
      </c>
      <c r="H20010" s="704" t="s">
        <v>10654</v>
      </c>
    </row>
    <row r="20011" spans="1:8" ht="15" customHeight="1" x14ac:dyDescent="0.2">
      <c r="A20011" s="733">
        <v>45478</v>
      </c>
      <c r="B20011" s="40" t="s">
        <v>6503</v>
      </c>
      <c r="C20011" s="62" t="s">
        <v>13428</v>
      </c>
      <c r="D20011" s="107" t="s">
        <v>13429</v>
      </c>
      <c r="E20011" s="57">
        <v>40000</v>
      </c>
      <c r="F20011" s="57"/>
      <c r="G20011" s="125">
        <f t="shared" si="319"/>
        <v>-40000</v>
      </c>
      <c r="H20011" s="704" t="s">
        <v>10654</v>
      </c>
    </row>
    <row r="20012" spans="1:8" ht="15" customHeight="1" x14ac:dyDescent="0.2">
      <c r="A20012" s="733">
        <v>45478</v>
      </c>
      <c r="B20012" s="40" t="s">
        <v>13253</v>
      </c>
      <c r="C20012" s="62" t="s">
        <v>5740</v>
      </c>
      <c r="D20012" s="107" t="s">
        <v>369</v>
      </c>
      <c r="E20012" s="57">
        <v>500</v>
      </c>
      <c r="F20012" s="57"/>
      <c r="G20012" s="125">
        <f t="shared" si="319"/>
        <v>-500</v>
      </c>
      <c r="H20012" s="704" t="s">
        <v>10654</v>
      </c>
    </row>
    <row r="20013" spans="1:8" ht="15" customHeight="1" x14ac:dyDescent="0.2">
      <c r="A20013" s="733">
        <v>45478</v>
      </c>
      <c r="B20013" s="40" t="s">
        <v>11614</v>
      </c>
      <c r="C20013" s="62" t="s">
        <v>5740</v>
      </c>
      <c r="D20013" s="107" t="s">
        <v>369</v>
      </c>
      <c r="E20013" s="57">
        <v>500</v>
      </c>
      <c r="F20013" s="57"/>
      <c r="G20013" s="125">
        <f t="shared" si="319"/>
        <v>-500</v>
      </c>
      <c r="H20013" s="704" t="s">
        <v>10654</v>
      </c>
    </row>
    <row r="20014" spans="1:8" ht="15" customHeight="1" x14ac:dyDescent="0.2">
      <c r="A20014" s="733">
        <v>45478</v>
      </c>
      <c r="B20014" s="40" t="s">
        <v>13110</v>
      </c>
      <c r="C20014" s="62" t="s">
        <v>5740</v>
      </c>
      <c r="D20014" s="107" t="s">
        <v>369</v>
      </c>
      <c r="E20014" s="57">
        <v>1000</v>
      </c>
      <c r="F20014" s="57"/>
      <c r="G20014" s="125">
        <f t="shared" si="319"/>
        <v>-1000</v>
      </c>
      <c r="H20014" s="704" t="s">
        <v>10654</v>
      </c>
    </row>
    <row r="20015" spans="1:8" ht="15" customHeight="1" x14ac:dyDescent="0.2">
      <c r="A20015" s="733">
        <v>45478</v>
      </c>
      <c r="B20015" s="40" t="s">
        <v>13110</v>
      </c>
      <c r="C20015" s="62" t="s">
        <v>285</v>
      </c>
      <c r="D20015" s="107" t="s">
        <v>8531</v>
      </c>
      <c r="E20015" s="57">
        <v>1000</v>
      </c>
      <c r="F20015" s="57"/>
      <c r="G20015" s="125">
        <f t="shared" si="319"/>
        <v>-1000</v>
      </c>
      <c r="H20015" s="704" t="s">
        <v>10654</v>
      </c>
    </row>
    <row r="20016" spans="1:8" ht="15" customHeight="1" x14ac:dyDescent="0.2">
      <c r="A20016" s="733">
        <v>45478</v>
      </c>
      <c r="B20016" s="40" t="s">
        <v>13177</v>
      </c>
      <c r="C20016" s="62" t="s">
        <v>10233</v>
      </c>
      <c r="D20016" s="107" t="s">
        <v>13418</v>
      </c>
      <c r="E20016" s="57">
        <v>300000</v>
      </c>
      <c r="F20016" s="57"/>
      <c r="G20016" s="125">
        <f t="shared" si="319"/>
        <v>-300000</v>
      </c>
      <c r="H20016" s="704" t="s">
        <v>10654</v>
      </c>
    </row>
    <row r="20017" spans="1:8" ht="15" x14ac:dyDescent="0.2">
      <c r="A20017" s="733">
        <v>45478</v>
      </c>
      <c r="B20017" s="40" t="s">
        <v>13177</v>
      </c>
      <c r="C20017" s="62" t="s">
        <v>10233</v>
      </c>
      <c r="D20017" s="107" t="s">
        <v>13418</v>
      </c>
      <c r="E20017" s="57">
        <v>100000</v>
      </c>
      <c r="F20017" s="57"/>
      <c r="G20017" s="125">
        <f t="shared" si="319"/>
        <v>-100000</v>
      </c>
      <c r="H20017" s="704" t="s">
        <v>10654</v>
      </c>
    </row>
    <row r="20018" spans="1:8" ht="15" x14ac:dyDescent="0.2">
      <c r="A20018" s="733">
        <v>45478</v>
      </c>
      <c r="B20018" s="40" t="s">
        <v>13110</v>
      </c>
      <c r="C20018" s="62" t="s">
        <v>10981</v>
      </c>
      <c r="D20018" s="107" t="s">
        <v>13431</v>
      </c>
      <c r="E20018" s="57">
        <v>115000</v>
      </c>
      <c r="F20018" s="57"/>
      <c r="G20018" s="125">
        <f t="shared" si="319"/>
        <v>-115000</v>
      </c>
      <c r="H20018" s="704" t="s">
        <v>10654</v>
      </c>
    </row>
    <row r="20019" spans="1:8" ht="15" x14ac:dyDescent="0.2">
      <c r="A20019" s="733">
        <v>45478</v>
      </c>
      <c r="B20019" s="40" t="s">
        <v>6503</v>
      </c>
      <c r="C20019" s="669" t="s">
        <v>8391</v>
      </c>
      <c r="D20019" s="911" t="s">
        <v>13440</v>
      </c>
      <c r="E20019" s="584">
        <v>255098</v>
      </c>
      <c r="F20019" s="57"/>
      <c r="G20019" s="125">
        <f t="shared" si="319"/>
        <v>-255098</v>
      </c>
      <c r="H20019" s="704" t="s">
        <v>10654</v>
      </c>
    </row>
    <row r="20020" spans="1:8" ht="15" x14ac:dyDescent="0.2">
      <c r="A20020" s="733">
        <v>45478</v>
      </c>
      <c r="B20020" s="40" t="s">
        <v>11077</v>
      </c>
      <c r="C20020" s="669" t="s">
        <v>8391</v>
      </c>
      <c r="D20020" s="911" t="s">
        <v>13440</v>
      </c>
      <c r="E20020" s="584">
        <v>24451</v>
      </c>
      <c r="F20020" s="57"/>
      <c r="G20020" s="125">
        <f t="shared" si="319"/>
        <v>-24451</v>
      </c>
      <c r="H20020" s="704" t="s">
        <v>10654</v>
      </c>
    </row>
    <row r="20021" spans="1:8" ht="15" x14ac:dyDescent="0.2">
      <c r="A20021" s="733">
        <v>45478</v>
      </c>
      <c r="B20021" s="40" t="s">
        <v>11498</v>
      </c>
      <c r="C20021" s="669" t="s">
        <v>8391</v>
      </c>
      <c r="D20021" s="911" t="s">
        <v>13440</v>
      </c>
      <c r="E20021" s="584">
        <v>37853</v>
      </c>
      <c r="F20021" s="57"/>
      <c r="G20021" s="125">
        <f t="shared" si="319"/>
        <v>-37853</v>
      </c>
      <c r="H20021" s="704" t="s">
        <v>10654</v>
      </c>
    </row>
    <row r="20022" spans="1:8" ht="15" x14ac:dyDescent="0.2">
      <c r="A20022" s="733">
        <v>45478</v>
      </c>
      <c r="B20022" s="40" t="s">
        <v>12182</v>
      </c>
      <c r="C20022" s="669" t="s">
        <v>8391</v>
      </c>
      <c r="D20022" s="911" t="s">
        <v>13440</v>
      </c>
      <c r="E20022" s="584">
        <v>261620</v>
      </c>
      <c r="F20022" s="57"/>
      <c r="G20022" s="125">
        <f t="shared" si="319"/>
        <v>-261620</v>
      </c>
      <c r="H20022" s="704" t="s">
        <v>10654</v>
      </c>
    </row>
    <row r="20023" spans="1:8" ht="15" x14ac:dyDescent="0.2">
      <c r="A20023" s="733">
        <v>45478</v>
      </c>
      <c r="B20023" s="40" t="s">
        <v>13110</v>
      </c>
      <c r="C20023" s="669" t="s">
        <v>8391</v>
      </c>
      <c r="D20023" s="911" t="s">
        <v>13440</v>
      </c>
      <c r="E20023" s="584">
        <v>69112</v>
      </c>
      <c r="F20023" s="57"/>
      <c r="G20023" s="125">
        <f t="shared" si="319"/>
        <v>-69112</v>
      </c>
      <c r="H20023" s="704" t="s">
        <v>10654</v>
      </c>
    </row>
    <row r="20024" spans="1:8" ht="15" x14ac:dyDescent="0.2">
      <c r="A20024" s="733">
        <v>45478</v>
      </c>
      <c r="B20024" s="40" t="s">
        <v>13253</v>
      </c>
      <c r="C20024" s="669" t="s">
        <v>8391</v>
      </c>
      <c r="D20024" s="911" t="s">
        <v>13440</v>
      </c>
      <c r="E20024" s="584">
        <v>195823</v>
      </c>
      <c r="F20024" s="57"/>
      <c r="G20024" s="125">
        <f t="shared" si="319"/>
        <v>-195823</v>
      </c>
      <c r="H20024" s="704" t="s">
        <v>10654</v>
      </c>
    </row>
    <row r="20025" spans="1:8" ht="15" x14ac:dyDescent="0.2">
      <c r="A20025" s="733">
        <v>45478</v>
      </c>
      <c r="B20025" s="40" t="s">
        <v>13110</v>
      </c>
      <c r="C20025" s="669" t="s">
        <v>8391</v>
      </c>
      <c r="D20025" s="911" t="s">
        <v>13440</v>
      </c>
      <c r="E20025" s="584">
        <v>331043</v>
      </c>
      <c r="F20025" s="57"/>
      <c r="G20025" s="125">
        <f t="shared" si="319"/>
        <v>-331043</v>
      </c>
      <c r="H20025" s="704" t="s">
        <v>10654</v>
      </c>
    </row>
    <row r="20026" spans="1:8" ht="15" x14ac:dyDescent="0.2">
      <c r="A20026" s="733">
        <v>45478</v>
      </c>
      <c r="B20026" s="40" t="s">
        <v>13110</v>
      </c>
      <c r="C20026" s="565" t="s">
        <v>1197</v>
      </c>
      <c r="D20026" s="893" t="s">
        <v>13438</v>
      </c>
      <c r="E20026" s="629">
        <v>1000000</v>
      </c>
      <c r="F20026" s="57"/>
      <c r="G20026" s="125">
        <f t="shared" si="319"/>
        <v>-1000000</v>
      </c>
      <c r="H20026" s="704" t="s">
        <v>10654</v>
      </c>
    </row>
    <row r="20027" spans="1:8" ht="15" x14ac:dyDescent="0.2">
      <c r="A20027" s="733">
        <v>45478</v>
      </c>
      <c r="B20027" s="40" t="s">
        <v>13225</v>
      </c>
      <c r="C20027" s="565" t="s">
        <v>1197</v>
      </c>
      <c r="D20027" s="893" t="s">
        <v>13439</v>
      </c>
      <c r="E20027" s="629">
        <v>500000</v>
      </c>
      <c r="F20027" s="57"/>
      <c r="G20027" s="125">
        <f t="shared" si="319"/>
        <v>-500000</v>
      </c>
      <c r="H20027" s="704" t="s">
        <v>10654</v>
      </c>
    </row>
    <row r="20028" spans="1:8" ht="15" x14ac:dyDescent="0.2">
      <c r="A20028" s="733">
        <v>45479</v>
      </c>
      <c r="B20028" s="40" t="s">
        <v>13225</v>
      </c>
      <c r="C20028" s="62" t="s">
        <v>5740</v>
      </c>
      <c r="D20028" s="107" t="s">
        <v>1156</v>
      </c>
      <c r="E20028" s="57">
        <v>7000</v>
      </c>
      <c r="F20028" s="57"/>
      <c r="G20028" s="125">
        <f t="shared" si="319"/>
        <v>-7000</v>
      </c>
      <c r="H20028" s="704" t="s">
        <v>10654</v>
      </c>
    </row>
    <row r="20029" spans="1:8" ht="15" x14ac:dyDescent="0.2">
      <c r="A20029" s="733">
        <v>45479</v>
      </c>
      <c r="B20029" s="40" t="s">
        <v>25</v>
      </c>
      <c r="C20029" s="62" t="s">
        <v>4064</v>
      </c>
      <c r="D20029" s="107" t="s">
        <v>13432</v>
      </c>
      <c r="E20029" s="57">
        <v>2500</v>
      </c>
      <c r="F20029" s="57"/>
      <c r="G20029" s="125">
        <f t="shared" si="319"/>
        <v>-2500</v>
      </c>
      <c r="H20029" s="704" t="s">
        <v>10654</v>
      </c>
    </row>
    <row r="20030" spans="1:8" ht="15" x14ac:dyDescent="0.2">
      <c r="A20030" s="733">
        <v>45479</v>
      </c>
      <c r="B20030" s="40" t="s">
        <v>13110</v>
      </c>
      <c r="C20030" s="62" t="s">
        <v>8369</v>
      </c>
      <c r="D20030" s="107" t="s">
        <v>13433</v>
      </c>
      <c r="E20030" s="57">
        <v>8700</v>
      </c>
      <c r="F20030" s="57"/>
      <c r="G20030" s="125">
        <f t="shared" si="319"/>
        <v>-8700</v>
      </c>
      <c r="H20030" s="704" t="s">
        <v>10654</v>
      </c>
    </row>
    <row r="20031" spans="1:8" ht="15" x14ac:dyDescent="0.2">
      <c r="A20031" s="733">
        <v>45479</v>
      </c>
      <c r="B20031" s="40" t="s">
        <v>13110</v>
      </c>
      <c r="C20031" s="62" t="s">
        <v>10981</v>
      </c>
      <c r="D20031" s="107" t="s">
        <v>13434</v>
      </c>
      <c r="E20031" s="57">
        <v>51000</v>
      </c>
      <c r="F20031" s="57"/>
      <c r="G20031" s="125">
        <f t="shared" si="319"/>
        <v>-51000</v>
      </c>
      <c r="H20031" s="704" t="s">
        <v>10654</v>
      </c>
    </row>
    <row r="20032" spans="1:8" ht="15" x14ac:dyDescent="0.2">
      <c r="A20032" s="733">
        <v>45479</v>
      </c>
      <c r="B20032" s="40" t="s">
        <v>11874</v>
      </c>
      <c r="C20032" s="62" t="s">
        <v>13443</v>
      </c>
      <c r="D20032" s="107" t="s">
        <v>13444</v>
      </c>
      <c r="E20032" s="57">
        <v>3000</v>
      </c>
      <c r="F20032" s="57"/>
      <c r="G20032" s="125">
        <f t="shared" si="319"/>
        <v>-3000</v>
      </c>
      <c r="H20032" s="704" t="s">
        <v>10654</v>
      </c>
    </row>
    <row r="20033" spans="1:8" ht="15" x14ac:dyDescent="0.2">
      <c r="A20033" s="733">
        <v>45479</v>
      </c>
      <c r="B20033" s="40" t="s">
        <v>103</v>
      </c>
      <c r="C20033" s="62" t="s">
        <v>103</v>
      </c>
      <c r="D20033" s="107" t="s">
        <v>10208</v>
      </c>
      <c r="E20033" s="57">
        <v>5000</v>
      </c>
      <c r="F20033" s="57"/>
      <c r="G20033" s="125">
        <f t="shared" si="319"/>
        <v>-5000</v>
      </c>
      <c r="H20033" s="704" t="s">
        <v>10654</v>
      </c>
    </row>
    <row r="20034" spans="1:8" ht="15" x14ac:dyDescent="0.2">
      <c r="A20034" s="733">
        <v>45479</v>
      </c>
      <c r="B20034" s="40" t="s">
        <v>13110</v>
      </c>
      <c r="C20034" s="62" t="s">
        <v>391</v>
      </c>
      <c r="D20034" s="107" t="s">
        <v>11265</v>
      </c>
      <c r="E20034" s="57">
        <v>1000</v>
      </c>
      <c r="F20034" s="57"/>
      <c r="G20034" s="125">
        <f t="shared" si="319"/>
        <v>-1000</v>
      </c>
      <c r="H20034" s="704" t="s">
        <v>10654</v>
      </c>
    </row>
    <row r="20035" spans="1:8" ht="15" x14ac:dyDescent="0.2">
      <c r="A20035" s="733">
        <v>45479</v>
      </c>
      <c r="B20035" s="40" t="s">
        <v>3944</v>
      </c>
      <c r="C20035" s="62" t="s">
        <v>391</v>
      </c>
      <c r="D20035" s="107" t="s">
        <v>13435</v>
      </c>
      <c r="E20035" s="57">
        <v>500</v>
      </c>
      <c r="F20035" s="57"/>
      <c r="G20035" s="125">
        <f t="shared" si="319"/>
        <v>-500</v>
      </c>
      <c r="H20035" s="704" t="s">
        <v>10654</v>
      </c>
    </row>
    <row r="20036" spans="1:8" ht="15" x14ac:dyDescent="0.2">
      <c r="A20036" s="733">
        <v>45479</v>
      </c>
      <c r="B20036" s="40" t="s">
        <v>13436</v>
      </c>
      <c r="C20036" s="62" t="s">
        <v>13437</v>
      </c>
      <c r="D20036" s="107" t="s">
        <v>10572</v>
      </c>
      <c r="E20036" s="57">
        <v>50000</v>
      </c>
      <c r="F20036" s="57"/>
      <c r="G20036" s="125">
        <f t="shared" si="319"/>
        <v>-50000</v>
      </c>
      <c r="H20036" s="704" t="s">
        <v>10654</v>
      </c>
    </row>
    <row r="20037" spans="1:8" ht="15" x14ac:dyDescent="0.2">
      <c r="A20037" s="733">
        <v>45479</v>
      </c>
      <c r="B20037" s="40" t="s">
        <v>11077</v>
      </c>
      <c r="C20037" s="62" t="s">
        <v>10981</v>
      </c>
      <c r="D20037" s="107" t="s">
        <v>13442</v>
      </c>
      <c r="E20037" s="57">
        <v>15330</v>
      </c>
      <c r="F20037" s="57"/>
      <c r="G20037" s="125">
        <f t="shared" si="319"/>
        <v>-15330</v>
      </c>
      <c r="H20037" s="704" t="s">
        <v>10654</v>
      </c>
    </row>
    <row r="20038" spans="1:8" ht="15" x14ac:dyDescent="0.2">
      <c r="A20038" s="733">
        <v>45479</v>
      </c>
      <c r="B20038" s="40" t="s">
        <v>13225</v>
      </c>
      <c r="C20038" s="62" t="s">
        <v>10981</v>
      </c>
      <c r="D20038" s="107" t="s">
        <v>13449</v>
      </c>
      <c r="E20038" s="57">
        <v>10000</v>
      </c>
      <c r="F20038" s="57"/>
      <c r="G20038" s="125">
        <f t="shared" si="319"/>
        <v>-10000</v>
      </c>
      <c r="H20038" s="704" t="s">
        <v>10654</v>
      </c>
    </row>
    <row r="20039" spans="1:8" ht="15" x14ac:dyDescent="0.2">
      <c r="A20039" s="733">
        <v>45479</v>
      </c>
      <c r="B20039" s="40" t="s">
        <v>11874</v>
      </c>
      <c r="C20039" s="62" t="s">
        <v>5740</v>
      </c>
      <c r="D20039" s="107" t="s">
        <v>369</v>
      </c>
      <c r="E20039" s="57">
        <v>1000</v>
      </c>
      <c r="F20039" s="57"/>
      <c r="G20039" s="125">
        <f t="shared" si="319"/>
        <v>-1000</v>
      </c>
      <c r="H20039" s="704" t="s">
        <v>10654</v>
      </c>
    </row>
    <row r="20040" spans="1:8" ht="15" x14ac:dyDescent="0.2">
      <c r="A20040" s="733">
        <v>45480</v>
      </c>
      <c r="B20040" s="40" t="s">
        <v>12182</v>
      </c>
      <c r="C20040" s="669" t="s">
        <v>8391</v>
      </c>
      <c r="D20040" s="911" t="s">
        <v>13475</v>
      </c>
      <c r="E20040" s="584">
        <v>235968</v>
      </c>
      <c r="F20040" s="57"/>
      <c r="G20040" s="125">
        <f t="shared" si="319"/>
        <v>-235968</v>
      </c>
      <c r="H20040" s="704" t="s">
        <v>10654</v>
      </c>
    </row>
    <row r="20041" spans="1:8" ht="15" x14ac:dyDescent="0.2">
      <c r="A20041" s="733">
        <v>45480</v>
      </c>
      <c r="B20041" s="40" t="s">
        <v>13110</v>
      </c>
      <c r="C20041" s="669" t="s">
        <v>8391</v>
      </c>
      <c r="D20041" s="911" t="s">
        <v>13475</v>
      </c>
      <c r="E20041" s="584">
        <v>319738</v>
      </c>
      <c r="F20041" s="57"/>
      <c r="G20041" s="125">
        <f t="shared" ref="G20041:G20043" si="320">F20041-E20041</f>
        <v>-319738</v>
      </c>
      <c r="H20041" s="704" t="s">
        <v>10654</v>
      </c>
    </row>
    <row r="20042" spans="1:8" ht="15" x14ac:dyDescent="0.2">
      <c r="A20042" s="733">
        <v>45480</v>
      </c>
      <c r="B20042" s="40" t="s">
        <v>13177</v>
      </c>
      <c r="C20042" s="669" t="s">
        <v>8391</v>
      </c>
      <c r="D20042" s="911" t="s">
        <v>13475</v>
      </c>
      <c r="E20042" s="584">
        <v>120070</v>
      </c>
      <c r="F20042" s="57"/>
      <c r="G20042" s="125">
        <f t="shared" si="320"/>
        <v>-120070</v>
      </c>
      <c r="H20042" s="704" t="s">
        <v>10654</v>
      </c>
    </row>
    <row r="20043" spans="1:8" ht="15" x14ac:dyDescent="0.2">
      <c r="A20043" s="733">
        <v>45480</v>
      </c>
      <c r="B20043" s="40" t="s">
        <v>13473</v>
      </c>
      <c r="C20043" s="669" t="s">
        <v>8391</v>
      </c>
      <c r="D20043" s="911" t="s">
        <v>13475</v>
      </c>
      <c r="E20043" s="584">
        <v>260520</v>
      </c>
      <c r="F20043" s="57"/>
      <c r="G20043" s="125">
        <f t="shared" si="320"/>
        <v>-260520</v>
      </c>
      <c r="H20043" s="704" t="s">
        <v>10654</v>
      </c>
    </row>
    <row r="20044" spans="1:8" ht="15" x14ac:dyDescent="0.2">
      <c r="A20044" s="733">
        <v>45480</v>
      </c>
      <c r="B20044" s="40" t="s">
        <v>12182</v>
      </c>
      <c r="C20044" s="669" t="s">
        <v>8391</v>
      </c>
      <c r="D20044" s="911" t="s">
        <v>13475</v>
      </c>
      <c r="E20044" s="584">
        <v>13344</v>
      </c>
      <c r="F20044" s="57"/>
      <c r="G20044" s="125">
        <f t="shared" ref="G20044" si="321">F20044-E20044</f>
        <v>-13344</v>
      </c>
      <c r="H20044" s="704" t="s">
        <v>10654</v>
      </c>
    </row>
    <row r="20045" spans="1:8" ht="15" x14ac:dyDescent="0.2">
      <c r="A20045" s="733">
        <v>45481</v>
      </c>
      <c r="B20045" s="40" t="s">
        <v>12606</v>
      </c>
      <c r="C20045" s="62" t="s">
        <v>3103</v>
      </c>
      <c r="D20045" s="107" t="s">
        <v>7777</v>
      </c>
      <c r="E20045" s="57">
        <v>50000</v>
      </c>
      <c r="F20045" s="57"/>
      <c r="G20045" s="125">
        <f t="shared" ref="G20045:G20267" si="322">F20045-E20045</f>
        <v>-50000</v>
      </c>
      <c r="H20045" s="704" t="s">
        <v>10654</v>
      </c>
    </row>
    <row r="20046" spans="1:8" ht="15" x14ac:dyDescent="0.2">
      <c r="A20046" s="733">
        <v>45481</v>
      </c>
      <c r="B20046" s="40" t="s">
        <v>11874</v>
      </c>
      <c r="C20046" s="62" t="s">
        <v>10981</v>
      </c>
      <c r="D20046" s="107" t="s">
        <v>13450</v>
      </c>
      <c r="E20046" s="57">
        <v>2000</v>
      </c>
      <c r="F20046" s="57"/>
      <c r="G20046" s="125">
        <f t="shared" si="322"/>
        <v>-2000</v>
      </c>
      <c r="H20046" s="704" t="s">
        <v>10654</v>
      </c>
    </row>
    <row r="20047" spans="1:8" ht="15" x14ac:dyDescent="0.2">
      <c r="A20047" s="733">
        <v>45481</v>
      </c>
      <c r="B20047" s="40" t="s">
        <v>11717</v>
      </c>
      <c r="C20047" s="62" t="s">
        <v>5740</v>
      </c>
      <c r="D20047" s="107" t="s">
        <v>369</v>
      </c>
      <c r="E20047" s="57">
        <v>900</v>
      </c>
      <c r="F20047" s="57"/>
      <c r="G20047" s="125">
        <f t="shared" si="322"/>
        <v>-900</v>
      </c>
      <c r="H20047" s="704" t="s">
        <v>10654</v>
      </c>
    </row>
    <row r="20048" spans="1:8" ht="15" x14ac:dyDescent="0.2">
      <c r="A20048" s="733">
        <v>45481</v>
      </c>
      <c r="B20048" s="40" t="s">
        <v>13253</v>
      </c>
      <c r="C20048" s="62" t="s">
        <v>10981</v>
      </c>
      <c r="D20048" s="107" t="s">
        <v>13449</v>
      </c>
      <c r="E20048" s="57">
        <v>7690</v>
      </c>
      <c r="F20048" s="57"/>
      <c r="G20048" s="125">
        <f t="shared" si="322"/>
        <v>-7690</v>
      </c>
      <c r="H20048" s="704" t="s">
        <v>10654</v>
      </c>
    </row>
    <row r="20049" spans="1:8" ht="15" x14ac:dyDescent="0.2">
      <c r="A20049" s="733">
        <v>45481</v>
      </c>
      <c r="B20049" s="40" t="s">
        <v>103</v>
      </c>
      <c r="C20049" s="62" t="s">
        <v>103</v>
      </c>
      <c r="D20049" s="107" t="s">
        <v>10208</v>
      </c>
      <c r="E20049" s="57">
        <v>5000</v>
      </c>
      <c r="F20049" s="57"/>
      <c r="G20049" s="125">
        <f t="shared" si="322"/>
        <v>-5000</v>
      </c>
      <c r="H20049" s="704" t="s">
        <v>10654</v>
      </c>
    </row>
    <row r="20050" spans="1:8" ht="15" x14ac:dyDescent="0.2">
      <c r="A20050" s="733">
        <v>45481</v>
      </c>
      <c r="B20050" s="40" t="s">
        <v>12606</v>
      </c>
      <c r="C20050" s="62" t="s">
        <v>10981</v>
      </c>
      <c r="D20050" s="107" t="s">
        <v>13320</v>
      </c>
      <c r="E20050" s="57">
        <v>105000</v>
      </c>
      <c r="F20050" s="57"/>
      <c r="G20050" s="125">
        <f t="shared" si="322"/>
        <v>-105000</v>
      </c>
      <c r="H20050" s="704" t="s">
        <v>10654</v>
      </c>
    </row>
    <row r="20051" spans="1:8" ht="15" x14ac:dyDescent="0.2">
      <c r="A20051" s="733">
        <v>45481</v>
      </c>
      <c r="B20051" s="40" t="s">
        <v>11874</v>
      </c>
      <c r="C20051" s="62" t="s">
        <v>391</v>
      </c>
      <c r="D20051" s="107" t="s">
        <v>13451</v>
      </c>
      <c r="E20051" s="57">
        <v>14500</v>
      </c>
      <c r="F20051" s="57"/>
      <c r="G20051" s="125">
        <f t="shared" si="322"/>
        <v>-14500</v>
      </c>
      <c r="H20051" s="704" t="s">
        <v>10654</v>
      </c>
    </row>
    <row r="20052" spans="1:8" ht="15" x14ac:dyDescent="0.2">
      <c r="A20052" s="733">
        <v>45482</v>
      </c>
      <c r="B20052" s="62" t="s">
        <v>13292</v>
      </c>
      <c r="C20052" s="62" t="s">
        <v>391</v>
      </c>
      <c r="D20052" s="107" t="s">
        <v>13453</v>
      </c>
      <c r="E20052" s="57">
        <v>2500</v>
      </c>
      <c r="F20052" s="57"/>
      <c r="G20052" s="125">
        <f t="shared" si="322"/>
        <v>-2500</v>
      </c>
      <c r="H20052" s="704" t="s">
        <v>10654</v>
      </c>
    </row>
    <row r="20053" spans="1:8" ht="15" x14ac:dyDescent="0.2">
      <c r="A20053" s="733">
        <v>45482</v>
      </c>
      <c r="B20053" s="40" t="s">
        <v>13110</v>
      </c>
      <c r="C20053" s="62" t="s">
        <v>5740</v>
      </c>
      <c r="D20053" s="107" t="s">
        <v>369</v>
      </c>
      <c r="E20053" s="57">
        <v>1200</v>
      </c>
      <c r="F20053" s="57"/>
      <c r="G20053" s="125">
        <f t="shared" si="322"/>
        <v>-1200</v>
      </c>
      <c r="H20053" s="704" t="s">
        <v>10654</v>
      </c>
    </row>
    <row r="20054" spans="1:8" ht="15" x14ac:dyDescent="0.2">
      <c r="A20054" s="733">
        <v>45482</v>
      </c>
      <c r="B20054" s="40" t="s">
        <v>12059</v>
      </c>
      <c r="C20054" s="62" t="s">
        <v>5740</v>
      </c>
      <c r="D20054" s="107" t="s">
        <v>369</v>
      </c>
      <c r="E20054" s="57">
        <v>2000</v>
      </c>
      <c r="F20054" s="57"/>
      <c r="G20054" s="125">
        <f t="shared" si="322"/>
        <v>-2000</v>
      </c>
      <c r="H20054" s="704" t="s">
        <v>10654</v>
      </c>
    </row>
    <row r="20055" spans="1:8" ht="15" x14ac:dyDescent="0.2">
      <c r="A20055" s="733">
        <v>45482</v>
      </c>
      <c r="B20055" s="40" t="s">
        <v>13540</v>
      </c>
      <c r="C20055" s="62" t="s">
        <v>5409</v>
      </c>
      <c r="D20055" s="107" t="s">
        <v>369</v>
      </c>
      <c r="E20055" s="57">
        <v>5000</v>
      </c>
      <c r="F20055" s="57"/>
      <c r="G20055" s="125">
        <f t="shared" ref="G20055:G20056" si="323">F20055-E20055</f>
        <v>-5000</v>
      </c>
      <c r="H20055" s="704" t="s">
        <v>10654</v>
      </c>
    </row>
    <row r="20056" spans="1:8" ht="15" x14ac:dyDescent="0.2">
      <c r="A20056" s="733">
        <v>45482</v>
      </c>
      <c r="B20056" s="40" t="s">
        <v>103</v>
      </c>
      <c r="C20056" s="62" t="s">
        <v>5340</v>
      </c>
      <c r="D20056" s="107" t="s">
        <v>13458</v>
      </c>
      <c r="E20056" s="57">
        <v>10000</v>
      </c>
      <c r="F20056" s="57"/>
      <c r="G20056" s="125">
        <f t="shared" si="323"/>
        <v>-10000</v>
      </c>
      <c r="H20056" s="704" t="s">
        <v>10654</v>
      </c>
    </row>
    <row r="20057" spans="1:8" ht="15" x14ac:dyDescent="0.2">
      <c r="A20057" s="733">
        <v>45482</v>
      </c>
      <c r="B20057" s="40" t="s">
        <v>13225</v>
      </c>
      <c r="C20057" s="62" t="s">
        <v>5740</v>
      </c>
      <c r="D20057" s="107" t="s">
        <v>369</v>
      </c>
      <c r="E20057" s="57">
        <v>1800</v>
      </c>
      <c r="F20057" s="57"/>
      <c r="G20057" s="125">
        <f t="shared" si="322"/>
        <v>-1800</v>
      </c>
      <c r="H20057" s="704" t="s">
        <v>10654</v>
      </c>
    </row>
    <row r="20058" spans="1:8" ht="15" x14ac:dyDescent="0.2">
      <c r="A20058" s="733">
        <v>45482</v>
      </c>
      <c r="B20058" s="40" t="s">
        <v>13110</v>
      </c>
      <c r="C20058" s="62" t="s">
        <v>285</v>
      </c>
      <c r="D20058" s="107" t="s">
        <v>9892</v>
      </c>
      <c r="E20058" s="57">
        <v>350</v>
      </c>
      <c r="F20058" s="57"/>
      <c r="G20058" s="125">
        <f t="shared" si="322"/>
        <v>-350</v>
      </c>
      <c r="H20058" s="704" t="s">
        <v>10654</v>
      </c>
    </row>
    <row r="20059" spans="1:8" ht="15" x14ac:dyDescent="0.2">
      <c r="A20059" s="733">
        <v>45482</v>
      </c>
      <c r="B20059" s="40" t="s">
        <v>103</v>
      </c>
      <c r="C20059" s="62" t="s">
        <v>103</v>
      </c>
      <c r="D20059" s="107" t="s">
        <v>10208</v>
      </c>
      <c r="E20059" s="57">
        <v>5000</v>
      </c>
      <c r="F20059" s="57"/>
      <c r="G20059" s="125">
        <f t="shared" si="322"/>
        <v>-5000</v>
      </c>
      <c r="H20059" s="704" t="s">
        <v>10654</v>
      </c>
    </row>
    <row r="20060" spans="1:8" ht="15" x14ac:dyDescent="0.2">
      <c r="A20060" s="733">
        <v>45482</v>
      </c>
      <c r="B20060" s="40" t="s">
        <v>12059</v>
      </c>
      <c r="C20060" s="62" t="s">
        <v>2600</v>
      </c>
      <c r="D20060" s="107" t="s">
        <v>13459</v>
      </c>
      <c r="E20060" s="57">
        <v>98400</v>
      </c>
      <c r="F20060" s="57"/>
      <c r="G20060" s="125">
        <f t="shared" si="322"/>
        <v>-98400</v>
      </c>
      <c r="H20060" s="704" t="s">
        <v>10654</v>
      </c>
    </row>
    <row r="20061" spans="1:8" ht="15" x14ac:dyDescent="0.2">
      <c r="A20061" s="733">
        <v>45482</v>
      </c>
      <c r="B20061" s="40" t="s">
        <v>8873</v>
      </c>
      <c r="C20061" s="62" t="s">
        <v>10911</v>
      </c>
      <c r="D20061" s="107" t="s">
        <v>13460</v>
      </c>
      <c r="E20061" s="57">
        <v>25000</v>
      </c>
      <c r="F20061" s="57"/>
      <c r="G20061" s="125">
        <f t="shared" si="322"/>
        <v>-25000</v>
      </c>
      <c r="H20061" s="704" t="s">
        <v>10654</v>
      </c>
    </row>
    <row r="20062" spans="1:8" ht="15" x14ac:dyDescent="0.2">
      <c r="A20062" s="733">
        <v>45483</v>
      </c>
      <c r="B20062" s="40" t="s">
        <v>13110</v>
      </c>
      <c r="C20062" s="62" t="s">
        <v>10981</v>
      </c>
      <c r="D20062" s="107" t="s">
        <v>13461</v>
      </c>
      <c r="E20062" s="57">
        <v>600</v>
      </c>
      <c r="F20062" s="57"/>
      <c r="G20062" s="125">
        <f t="shared" si="322"/>
        <v>-600</v>
      </c>
      <c r="H20062" s="704" t="s">
        <v>10654</v>
      </c>
    </row>
    <row r="20063" spans="1:8" ht="15" x14ac:dyDescent="0.2">
      <c r="A20063" s="733">
        <v>45483</v>
      </c>
      <c r="B20063" s="40" t="s">
        <v>10360</v>
      </c>
      <c r="C20063" s="62" t="s">
        <v>2189</v>
      </c>
      <c r="D20063" s="107" t="s">
        <v>13463</v>
      </c>
      <c r="E20063" s="57">
        <v>20000</v>
      </c>
      <c r="F20063" s="57"/>
      <c r="G20063" s="125">
        <f t="shared" si="322"/>
        <v>-20000</v>
      </c>
      <c r="H20063" s="704" t="s">
        <v>10654</v>
      </c>
    </row>
    <row r="20064" spans="1:8" ht="15" x14ac:dyDescent="0.2">
      <c r="A20064" s="733">
        <v>45483</v>
      </c>
      <c r="B20064" s="40" t="s">
        <v>103</v>
      </c>
      <c r="C20064" s="62" t="s">
        <v>103</v>
      </c>
      <c r="D20064" s="107" t="s">
        <v>10208</v>
      </c>
      <c r="E20064" s="57">
        <v>5000</v>
      </c>
      <c r="F20064" s="57"/>
      <c r="G20064" s="125">
        <f t="shared" si="322"/>
        <v>-5000</v>
      </c>
      <c r="H20064" s="704" t="s">
        <v>10654</v>
      </c>
    </row>
    <row r="20065" spans="1:8" ht="15" x14ac:dyDescent="0.2">
      <c r="A20065" s="733">
        <v>45483</v>
      </c>
      <c r="B20065" s="40" t="s">
        <v>13436</v>
      </c>
      <c r="C20065" s="62" t="s">
        <v>5740</v>
      </c>
      <c r="D20065" s="107" t="s">
        <v>369</v>
      </c>
      <c r="E20065" s="57">
        <v>1100</v>
      </c>
      <c r="F20065" s="57"/>
      <c r="G20065" s="125">
        <f t="shared" si="322"/>
        <v>-1100</v>
      </c>
      <c r="H20065" s="704" t="s">
        <v>10654</v>
      </c>
    </row>
    <row r="20066" spans="1:8" ht="15" x14ac:dyDescent="0.2">
      <c r="A20066" s="733">
        <v>45483</v>
      </c>
      <c r="B20066" s="40" t="s">
        <v>13110</v>
      </c>
      <c r="C20066" s="62" t="s">
        <v>10981</v>
      </c>
      <c r="D20066" s="107" t="s">
        <v>2271</v>
      </c>
      <c r="E20066" s="57">
        <v>700</v>
      </c>
      <c r="F20066" s="57"/>
      <c r="G20066" s="125">
        <f t="shared" si="322"/>
        <v>-700</v>
      </c>
      <c r="H20066" s="704" t="s">
        <v>10654</v>
      </c>
    </row>
    <row r="20067" spans="1:8" ht="15" x14ac:dyDescent="0.2">
      <c r="A20067" s="733">
        <v>45483</v>
      </c>
      <c r="B20067" s="40" t="s">
        <v>13110</v>
      </c>
      <c r="C20067" s="62" t="s">
        <v>10981</v>
      </c>
      <c r="D20067" s="107" t="s">
        <v>13466</v>
      </c>
      <c r="E20067" s="57">
        <v>34140</v>
      </c>
      <c r="F20067" s="57"/>
      <c r="G20067" s="125">
        <f t="shared" si="322"/>
        <v>-34140</v>
      </c>
      <c r="H20067" s="704" t="s">
        <v>10654</v>
      </c>
    </row>
    <row r="20068" spans="1:8" ht="15" x14ac:dyDescent="0.2">
      <c r="A20068" s="733">
        <v>45483</v>
      </c>
      <c r="B20068" s="40" t="s">
        <v>13225</v>
      </c>
      <c r="C20068" s="62" t="s">
        <v>10981</v>
      </c>
      <c r="D20068" s="107" t="s">
        <v>13467</v>
      </c>
      <c r="E20068" s="57">
        <v>145000</v>
      </c>
      <c r="F20068" s="57"/>
      <c r="G20068" s="125">
        <f t="shared" si="322"/>
        <v>-145000</v>
      </c>
      <c r="H20068" s="704" t="s">
        <v>10654</v>
      </c>
    </row>
    <row r="20069" spans="1:8" ht="15" x14ac:dyDescent="0.2">
      <c r="A20069" s="733">
        <v>45484</v>
      </c>
      <c r="B20069" s="40" t="s">
        <v>13315</v>
      </c>
      <c r="C20069" s="62" t="s">
        <v>12282</v>
      </c>
      <c r="D20069" s="107" t="s">
        <v>13464</v>
      </c>
      <c r="E20069" s="57">
        <v>150000</v>
      </c>
      <c r="F20069" s="57"/>
      <c r="G20069" s="125">
        <f t="shared" si="322"/>
        <v>-150000</v>
      </c>
      <c r="H20069" s="704" t="s">
        <v>10654</v>
      </c>
    </row>
    <row r="20070" spans="1:8" ht="15" x14ac:dyDescent="0.2">
      <c r="A20070" s="733">
        <v>45484</v>
      </c>
      <c r="B20070" s="40" t="s">
        <v>13315</v>
      </c>
      <c r="C20070" s="62" t="s">
        <v>12282</v>
      </c>
      <c r="D20070" s="107" t="s">
        <v>13465</v>
      </c>
      <c r="E20070" s="57">
        <v>115000</v>
      </c>
      <c r="F20070" s="57"/>
      <c r="G20070" s="125">
        <f t="shared" si="322"/>
        <v>-115000</v>
      </c>
      <c r="H20070" s="704" t="s">
        <v>10654</v>
      </c>
    </row>
    <row r="20071" spans="1:8" ht="15" x14ac:dyDescent="0.2">
      <c r="A20071" s="733">
        <v>45484</v>
      </c>
      <c r="B20071" s="40" t="s">
        <v>13225</v>
      </c>
      <c r="C20071" s="62" t="s">
        <v>8071</v>
      </c>
      <c r="D20071" s="107" t="s">
        <v>13468</v>
      </c>
      <c r="E20071" s="57">
        <v>214000</v>
      </c>
      <c r="F20071" s="57"/>
      <c r="G20071" s="125">
        <f t="shared" si="322"/>
        <v>-214000</v>
      </c>
      <c r="H20071" s="704" t="s">
        <v>10654</v>
      </c>
    </row>
    <row r="20072" spans="1:8" ht="15" x14ac:dyDescent="0.2">
      <c r="A20072" s="733">
        <v>45484</v>
      </c>
      <c r="B20072" s="40" t="s">
        <v>13225</v>
      </c>
      <c r="C20072" s="62" t="s">
        <v>285</v>
      </c>
      <c r="D20072" s="107" t="s">
        <v>8660</v>
      </c>
      <c r="E20072" s="57">
        <v>1000</v>
      </c>
      <c r="F20072" s="57"/>
      <c r="G20072" s="125">
        <f t="shared" ref="G20072" si="324">F20072-E20072</f>
        <v>-1000</v>
      </c>
      <c r="H20072" s="704" t="s">
        <v>10654</v>
      </c>
    </row>
    <row r="20073" spans="1:8" ht="15" x14ac:dyDescent="0.2">
      <c r="A20073" s="733">
        <v>45485</v>
      </c>
      <c r="B20073" s="40" t="s">
        <v>103</v>
      </c>
      <c r="C20073" s="62" t="s">
        <v>103</v>
      </c>
      <c r="D20073" s="107" t="s">
        <v>10208</v>
      </c>
      <c r="E20073" s="57">
        <v>6000</v>
      </c>
      <c r="F20073" s="57"/>
      <c r="G20073" s="125">
        <f t="shared" ref="G20073:G20078" si="325">F20073-E20073</f>
        <v>-6000</v>
      </c>
      <c r="H20073" s="704" t="s">
        <v>10654</v>
      </c>
    </row>
    <row r="20074" spans="1:8" ht="15" x14ac:dyDescent="0.2">
      <c r="A20074" s="733">
        <v>45485</v>
      </c>
      <c r="B20074" s="40" t="s">
        <v>103</v>
      </c>
      <c r="C20074" s="62" t="s">
        <v>103</v>
      </c>
      <c r="D20074" s="107" t="s">
        <v>13477</v>
      </c>
      <c r="E20074" s="57">
        <v>3000</v>
      </c>
      <c r="F20074" s="57"/>
      <c r="G20074" s="125">
        <f t="shared" si="325"/>
        <v>-3000</v>
      </c>
      <c r="H20074" s="704" t="s">
        <v>10654</v>
      </c>
    </row>
    <row r="20075" spans="1:8" ht="15" x14ac:dyDescent="0.2">
      <c r="A20075" s="733">
        <v>45485</v>
      </c>
      <c r="B20075" s="40" t="s">
        <v>13253</v>
      </c>
      <c r="C20075" s="62" t="s">
        <v>10981</v>
      </c>
      <c r="D20075" s="107" t="s">
        <v>13478</v>
      </c>
      <c r="E20075" s="57">
        <v>16000</v>
      </c>
      <c r="F20075" s="57"/>
      <c r="G20075" s="125">
        <f t="shared" si="325"/>
        <v>-16000</v>
      </c>
      <c r="H20075" s="704" t="s">
        <v>10654</v>
      </c>
    </row>
    <row r="20076" spans="1:8" ht="15" x14ac:dyDescent="0.2">
      <c r="A20076" s="733">
        <v>45485</v>
      </c>
      <c r="B20076" s="40" t="s">
        <v>13253</v>
      </c>
      <c r="C20076" s="62" t="s">
        <v>10981</v>
      </c>
      <c r="D20076" s="107" t="s">
        <v>13479</v>
      </c>
      <c r="E20076" s="57">
        <v>9000</v>
      </c>
      <c r="F20076" s="57"/>
      <c r="G20076" s="125">
        <f t="shared" si="325"/>
        <v>-9000</v>
      </c>
      <c r="H20076" s="704" t="s">
        <v>10654</v>
      </c>
    </row>
    <row r="20077" spans="1:8" ht="15" x14ac:dyDescent="0.2">
      <c r="A20077" s="733">
        <v>45485</v>
      </c>
      <c r="B20077" s="40" t="s">
        <v>37</v>
      </c>
      <c r="C20077" s="62" t="s">
        <v>13480</v>
      </c>
      <c r="D20077" s="107" t="s">
        <v>13481</v>
      </c>
      <c r="E20077" s="57">
        <v>4000</v>
      </c>
      <c r="F20077" s="57"/>
      <c r="G20077" s="125">
        <f t="shared" si="325"/>
        <v>-4000</v>
      </c>
      <c r="H20077" s="704" t="s">
        <v>10654</v>
      </c>
    </row>
    <row r="20078" spans="1:8" ht="15" x14ac:dyDescent="0.2">
      <c r="A20078" s="733">
        <v>45485</v>
      </c>
      <c r="B20078" s="40" t="s">
        <v>37</v>
      </c>
      <c r="C20078" s="62" t="s">
        <v>10981</v>
      </c>
      <c r="D20078" s="107" t="s">
        <v>13482</v>
      </c>
      <c r="E20078" s="57">
        <v>5000</v>
      </c>
      <c r="F20078" s="57"/>
      <c r="G20078" s="125">
        <f t="shared" si="325"/>
        <v>-5000</v>
      </c>
      <c r="H20078" s="704" t="s">
        <v>10654</v>
      </c>
    </row>
    <row r="20079" spans="1:8" ht="15" x14ac:dyDescent="0.2">
      <c r="A20079" s="733">
        <v>45485</v>
      </c>
      <c r="B20079" s="40" t="s">
        <v>12606</v>
      </c>
      <c r="C20079" s="62" t="s">
        <v>10981</v>
      </c>
      <c r="D20079" s="107" t="s">
        <v>13485</v>
      </c>
      <c r="E20079" s="57">
        <v>105000</v>
      </c>
      <c r="F20079" s="57"/>
      <c r="G20079" s="125">
        <f t="shared" ref="G20079:G20081" si="326">F20079-E20079</f>
        <v>-105000</v>
      </c>
      <c r="H20079" s="704" t="s">
        <v>10654</v>
      </c>
    </row>
    <row r="20080" spans="1:8" ht="15" x14ac:dyDescent="0.2">
      <c r="A20080" s="733">
        <v>45485</v>
      </c>
      <c r="B20080" s="40" t="s">
        <v>12606</v>
      </c>
      <c r="C20080" s="62" t="s">
        <v>13331</v>
      </c>
      <c r="D20080" s="107" t="s">
        <v>13484</v>
      </c>
      <c r="E20080" s="57">
        <v>100000</v>
      </c>
      <c r="F20080" s="57"/>
      <c r="G20080" s="125">
        <f t="shared" si="326"/>
        <v>-100000</v>
      </c>
      <c r="H20080" s="704" t="s">
        <v>10654</v>
      </c>
    </row>
    <row r="20081" spans="1:8" ht="15" x14ac:dyDescent="0.2">
      <c r="A20081" s="733">
        <v>45485</v>
      </c>
      <c r="B20081" s="40" t="s">
        <v>10899</v>
      </c>
      <c r="C20081" s="62" t="s">
        <v>10850</v>
      </c>
      <c r="D20081" s="107" t="s">
        <v>13486</v>
      </c>
      <c r="E20081" s="57">
        <v>1000000</v>
      </c>
      <c r="F20081" s="57"/>
      <c r="G20081" s="125">
        <f t="shared" si="326"/>
        <v>-1000000</v>
      </c>
      <c r="H20081" s="704" t="s">
        <v>10654</v>
      </c>
    </row>
    <row r="20082" spans="1:8" ht="15" x14ac:dyDescent="0.2">
      <c r="A20082" s="733">
        <v>45485</v>
      </c>
      <c r="B20082" s="40" t="s">
        <v>13177</v>
      </c>
      <c r="C20082" s="62" t="s">
        <v>10981</v>
      </c>
      <c r="D20082" s="107" t="s">
        <v>13417</v>
      </c>
      <c r="E20082" s="57">
        <v>100000</v>
      </c>
      <c r="F20082" s="57"/>
      <c r="G20082" s="125">
        <f t="shared" ref="G20082:G20084" si="327">F20082-E20082</f>
        <v>-100000</v>
      </c>
      <c r="H20082" s="704" t="s">
        <v>10654</v>
      </c>
    </row>
    <row r="20083" spans="1:8" ht="15" x14ac:dyDescent="0.2">
      <c r="A20083" s="733">
        <v>45485</v>
      </c>
      <c r="B20083" s="40" t="s">
        <v>13225</v>
      </c>
      <c r="C20083" s="62" t="s">
        <v>5740</v>
      </c>
      <c r="D20083" s="107" t="s">
        <v>369</v>
      </c>
      <c r="E20083" s="57">
        <v>1500</v>
      </c>
      <c r="F20083" s="57"/>
      <c r="G20083" s="125">
        <f t="shared" si="327"/>
        <v>-1500</v>
      </c>
      <c r="H20083" s="704" t="s">
        <v>10654</v>
      </c>
    </row>
    <row r="20084" spans="1:8" ht="15" x14ac:dyDescent="0.2">
      <c r="A20084" s="733">
        <v>45485</v>
      </c>
      <c r="B20084" s="40" t="s">
        <v>12399</v>
      </c>
      <c r="C20084" s="62" t="s">
        <v>11098</v>
      </c>
      <c r="D20084" s="107" t="s">
        <v>13264</v>
      </c>
      <c r="E20084" s="57">
        <v>1000000</v>
      </c>
      <c r="F20084" s="57"/>
      <c r="G20084" s="125">
        <f t="shared" si="327"/>
        <v>-1000000</v>
      </c>
      <c r="H20084" s="704" t="s">
        <v>10654</v>
      </c>
    </row>
    <row r="20085" spans="1:8" ht="15" x14ac:dyDescent="0.2">
      <c r="A20085" s="733">
        <v>45486</v>
      </c>
      <c r="B20085" s="40" t="s">
        <v>9353</v>
      </c>
      <c r="C20085" s="62" t="s">
        <v>5740</v>
      </c>
      <c r="D20085" s="107" t="s">
        <v>369</v>
      </c>
      <c r="E20085" s="57">
        <v>1500</v>
      </c>
      <c r="F20085" s="57"/>
      <c r="G20085" s="125">
        <f t="shared" ref="G20085:G20086" si="328">F20085-E20085</f>
        <v>-1500</v>
      </c>
      <c r="H20085" s="704" t="s">
        <v>10654</v>
      </c>
    </row>
    <row r="20086" spans="1:8" ht="15" x14ac:dyDescent="0.2">
      <c r="A20086" s="733">
        <v>45486</v>
      </c>
      <c r="B20086" s="40" t="s">
        <v>103</v>
      </c>
      <c r="C20086" s="62" t="s">
        <v>103</v>
      </c>
      <c r="D20086" s="107" t="s">
        <v>10208</v>
      </c>
      <c r="E20086" s="57">
        <v>6000</v>
      </c>
      <c r="F20086" s="57"/>
      <c r="G20086" s="125">
        <f t="shared" si="328"/>
        <v>-6000</v>
      </c>
      <c r="H20086" s="704" t="s">
        <v>10654</v>
      </c>
    </row>
    <row r="20087" spans="1:8" ht="15" x14ac:dyDescent="0.2">
      <c r="A20087" s="733">
        <v>45486</v>
      </c>
      <c r="B20087" s="40" t="s">
        <v>13225</v>
      </c>
      <c r="C20087" s="62" t="s">
        <v>285</v>
      </c>
      <c r="D20087" s="107" t="s">
        <v>13487</v>
      </c>
      <c r="E20087" s="57">
        <v>500</v>
      </c>
      <c r="F20087" s="57"/>
      <c r="G20087" s="125">
        <f t="shared" ref="G20087:G20090" si="329">F20087-E20087</f>
        <v>-500</v>
      </c>
      <c r="H20087" s="704" t="s">
        <v>10654</v>
      </c>
    </row>
    <row r="20088" spans="1:8" ht="15" x14ac:dyDescent="0.2">
      <c r="A20088" s="733">
        <v>45486</v>
      </c>
      <c r="B20088" s="40" t="s">
        <v>13110</v>
      </c>
      <c r="C20088" s="669" t="s">
        <v>10981</v>
      </c>
      <c r="D20088" s="911" t="s">
        <v>13489</v>
      </c>
      <c r="E20088" s="584">
        <v>85500</v>
      </c>
      <c r="F20088" s="57"/>
      <c r="G20088" s="125">
        <f t="shared" si="329"/>
        <v>-85500</v>
      </c>
      <c r="H20088" s="704" t="s">
        <v>10654</v>
      </c>
    </row>
    <row r="20089" spans="1:8" ht="15" x14ac:dyDescent="0.2">
      <c r="A20089" s="733">
        <v>45486</v>
      </c>
      <c r="B20089" s="40" t="s">
        <v>13225</v>
      </c>
      <c r="C20089" s="669" t="s">
        <v>10981</v>
      </c>
      <c r="D20089" s="911" t="s">
        <v>13489</v>
      </c>
      <c r="E20089" s="584">
        <v>83500</v>
      </c>
      <c r="F20089" s="57"/>
      <c r="G20089" s="125">
        <f t="shared" si="329"/>
        <v>-83500</v>
      </c>
      <c r="H20089" s="704" t="s">
        <v>10654</v>
      </c>
    </row>
    <row r="20090" spans="1:8" ht="15" x14ac:dyDescent="0.2">
      <c r="A20090" s="733">
        <v>45486</v>
      </c>
      <c r="B20090" s="40" t="s">
        <v>12399</v>
      </c>
      <c r="C20090" s="669" t="s">
        <v>10981</v>
      </c>
      <c r="D20090" s="911" t="s">
        <v>13489</v>
      </c>
      <c r="E20090" s="584">
        <v>83500</v>
      </c>
      <c r="F20090" s="57"/>
      <c r="G20090" s="125">
        <f t="shared" si="329"/>
        <v>-83500</v>
      </c>
      <c r="H20090" s="704" t="s">
        <v>10654</v>
      </c>
    </row>
    <row r="20091" spans="1:8" ht="15" x14ac:dyDescent="0.2">
      <c r="A20091" s="733">
        <v>45486</v>
      </c>
      <c r="B20091" s="40" t="s">
        <v>12606</v>
      </c>
      <c r="C20091" s="62" t="s">
        <v>3103</v>
      </c>
      <c r="D20091" s="107" t="s">
        <v>13488</v>
      </c>
      <c r="E20091" s="57">
        <v>50000</v>
      </c>
      <c r="F20091" s="57"/>
      <c r="G20091" s="125">
        <f t="shared" ref="G20091:G20093" si="330">F20091-E20091</f>
        <v>-50000</v>
      </c>
      <c r="H20091" s="704" t="s">
        <v>10654</v>
      </c>
    </row>
    <row r="20092" spans="1:8" ht="15" x14ac:dyDescent="0.2">
      <c r="A20092" s="733">
        <v>45486</v>
      </c>
      <c r="B20092" s="40" t="s">
        <v>13225</v>
      </c>
      <c r="C20092" s="62" t="s">
        <v>10981</v>
      </c>
      <c r="D20092" s="107" t="s">
        <v>13490</v>
      </c>
      <c r="E20092" s="57">
        <v>85000</v>
      </c>
      <c r="F20092" s="57"/>
      <c r="G20092" s="125">
        <f t="shared" si="330"/>
        <v>-85000</v>
      </c>
      <c r="H20092" s="704" t="s">
        <v>10654</v>
      </c>
    </row>
    <row r="20093" spans="1:8" ht="15" x14ac:dyDescent="0.2">
      <c r="A20093" s="733">
        <v>45486</v>
      </c>
      <c r="B20093" s="40" t="s">
        <v>13225</v>
      </c>
      <c r="C20093" s="62" t="s">
        <v>391</v>
      </c>
      <c r="D20093" s="107" t="s">
        <v>13491</v>
      </c>
      <c r="E20093" s="57">
        <v>75000</v>
      </c>
      <c r="F20093" s="57"/>
      <c r="G20093" s="125">
        <f t="shared" si="330"/>
        <v>-75000</v>
      </c>
      <c r="H20093" s="704" t="s">
        <v>10654</v>
      </c>
    </row>
    <row r="20094" spans="1:8" ht="15" x14ac:dyDescent="0.2">
      <c r="A20094" s="733">
        <v>45486</v>
      </c>
      <c r="B20094" s="40" t="s">
        <v>12059</v>
      </c>
      <c r="C20094" s="669" t="s">
        <v>10981</v>
      </c>
      <c r="D20094" s="911" t="s">
        <v>13493</v>
      </c>
      <c r="E20094" s="584">
        <v>21674</v>
      </c>
      <c r="F20094" s="57"/>
      <c r="G20094" s="125">
        <f t="shared" ref="G20094:G20096" si="331">F20094-E20094</f>
        <v>-21674</v>
      </c>
      <c r="H20094" s="704" t="s">
        <v>10654</v>
      </c>
    </row>
    <row r="20095" spans="1:8" ht="15" x14ac:dyDescent="0.2">
      <c r="A20095" s="733">
        <v>45486</v>
      </c>
      <c r="B20095" s="40" t="s">
        <v>10176</v>
      </c>
      <c r="C20095" s="669" t="s">
        <v>10981</v>
      </c>
      <c r="D20095" s="911" t="s">
        <v>13493</v>
      </c>
      <c r="E20095" s="584">
        <v>20000</v>
      </c>
      <c r="F20095" s="57"/>
      <c r="G20095" s="125">
        <f t="shared" si="331"/>
        <v>-20000</v>
      </c>
      <c r="H20095" s="704" t="s">
        <v>10654</v>
      </c>
    </row>
    <row r="20096" spans="1:8" ht="15" x14ac:dyDescent="0.2">
      <c r="A20096" s="733">
        <v>45486</v>
      </c>
      <c r="B20096" s="40" t="s">
        <v>12606</v>
      </c>
      <c r="C20096" s="669" t="s">
        <v>10981</v>
      </c>
      <c r="D20096" s="911" t="s">
        <v>13493</v>
      </c>
      <c r="E20096" s="584">
        <v>20000</v>
      </c>
      <c r="F20096" s="57"/>
      <c r="G20096" s="125">
        <f t="shared" si="331"/>
        <v>-20000</v>
      </c>
      <c r="H20096" s="704" t="s">
        <v>10654</v>
      </c>
    </row>
    <row r="20097" spans="1:8" ht="15" x14ac:dyDescent="0.2">
      <c r="A20097" s="733">
        <v>45486</v>
      </c>
      <c r="B20097" s="40" t="s">
        <v>11874</v>
      </c>
      <c r="C20097" s="62" t="s">
        <v>13500</v>
      </c>
      <c r="D20097" s="107" t="s">
        <v>13501</v>
      </c>
      <c r="E20097" s="57">
        <v>90000</v>
      </c>
      <c r="F20097" s="57"/>
      <c r="G20097" s="125">
        <f t="shared" ref="G20097:G20120" si="332">F20097-E20097</f>
        <v>-90000</v>
      </c>
      <c r="H20097" s="704" t="s">
        <v>10654</v>
      </c>
    </row>
    <row r="20098" spans="1:8" ht="15" x14ac:dyDescent="0.2">
      <c r="A20098" s="733">
        <v>45486</v>
      </c>
      <c r="B20098" s="40" t="s">
        <v>103</v>
      </c>
      <c r="C20098" s="62" t="s">
        <v>103</v>
      </c>
      <c r="D20098" s="107" t="s">
        <v>13519</v>
      </c>
      <c r="E20098" s="57">
        <v>80000</v>
      </c>
      <c r="F20098" s="57"/>
      <c r="G20098" s="125">
        <f t="shared" si="332"/>
        <v>-80000</v>
      </c>
      <c r="H20098" s="704" t="s">
        <v>10654</v>
      </c>
    </row>
    <row r="20099" spans="1:8" ht="15" x14ac:dyDescent="0.2">
      <c r="A20099" s="733">
        <v>45487</v>
      </c>
      <c r="B20099" s="40" t="s">
        <v>11077</v>
      </c>
      <c r="C20099" s="62" t="s">
        <v>6782</v>
      </c>
      <c r="D20099" s="107" t="s">
        <v>13502</v>
      </c>
      <c r="E20099" s="57">
        <v>235000</v>
      </c>
      <c r="F20099" s="57"/>
      <c r="G20099" s="125">
        <f t="shared" si="332"/>
        <v>-235000</v>
      </c>
      <c r="H20099" s="704" t="s">
        <v>10654</v>
      </c>
    </row>
    <row r="20100" spans="1:8" ht="15" x14ac:dyDescent="0.2">
      <c r="A20100" s="733">
        <v>45487</v>
      </c>
      <c r="B20100" s="40" t="s">
        <v>13177</v>
      </c>
      <c r="C20100" s="62" t="s">
        <v>10981</v>
      </c>
      <c r="D20100" s="107" t="s">
        <v>13507</v>
      </c>
      <c r="E20100" s="57">
        <v>50000</v>
      </c>
      <c r="F20100" s="57"/>
      <c r="G20100" s="125">
        <f t="shared" si="332"/>
        <v>-50000</v>
      </c>
      <c r="H20100" s="704" t="s">
        <v>10654</v>
      </c>
    </row>
    <row r="20101" spans="1:8" ht="15" x14ac:dyDescent="0.2">
      <c r="A20101" s="733">
        <v>45487</v>
      </c>
      <c r="B20101" s="40" t="s">
        <v>12606</v>
      </c>
      <c r="C20101" s="62" t="s">
        <v>13331</v>
      </c>
      <c r="D20101" s="107" t="s">
        <v>13503</v>
      </c>
      <c r="E20101" s="57">
        <v>54750</v>
      </c>
      <c r="F20101" s="57"/>
      <c r="G20101" s="125">
        <f t="shared" si="332"/>
        <v>-54750</v>
      </c>
      <c r="H20101" s="704" t="s">
        <v>10654</v>
      </c>
    </row>
    <row r="20102" spans="1:8" ht="15" x14ac:dyDescent="0.2">
      <c r="A20102" s="733">
        <v>45487</v>
      </c>
      <c r="B20102" s="40" t="s">
        <v>13436</v>
      </c>
      <c r="C20102" s="62" t="s">
        <v>391</v>
      </c>
      <c r="D20102" s="107" t="s">
        <v>13506</v>
      </c>
      <c r="E20102" s="57">
        <v>20000</v>
      </c>
      <c r="F20102" s="57"/>
      <c r="G20102" s="125">
        <f t="shared" si="332"/>
        <v>-20000</v>
      </c>
      <c r="H20102" s="704" t="s">
        <v>10654</v>
      </c>
    </row>
    <row r="20103" spans="1:8" ht="15" x14ac:dyDescent="0.2">
      <c r="A20103" s="733">
        <v>45487</v>
      </c>
      <c r="B20103" s="40" t="s">
        <v>12399</v>
      </c>
      <c r="C20103" s="62" t="s">
        <v>13504</v>
      </c>
      <c r="D20103" s="107" t="s">
        <v>13505</v>
      </c>
      <c r="E20103" s="57">
        <v>25000</v>
      </c>
      <c r="F20103" s="57"/>
      <c r="G20103" s="125">
        <f t="shared" si="332"/>
        <v>-25000</v>
      </c>
      <c r="H20103" s="704" t="s">
        <v>10654</v>
      </c>
    </row>
    <row r="20104" spans="1:8" ht="15" x14ac:dyDescent="0.2">
      <c r="A20104" s="733">
        <v>45488</v>
      </c>
      <c r="B20104" s="40" t="s">
        <v>13225</v>
      </c>
      <c r="C20104" s="62" t="s">
        <v>13271</v>
      </c>
      <c r="D20104" s="107" t="s">
        <v>13515</v>
      </c>
      <c r="E20104" s="57">
        <v>100000</v>
      </c>
      <c r="F20104" s="57"/>
      <c r="G20104" s="125">
        <f t="shared" si="332"/>
        <v>-100000</v>
      </c>
      <c r="H20104" s="704" t="s">
        <v>10654</v>
      </c>
    </row>
    <row r="20105" spans="1:8" ht="15" x14ac:dyDescent="0.2">
      <c r="A20105" s="733">
        <v>45488</v>
      </c>
      <c r="B20105" s="40" t="s">
        <v>103</v>
      </c>
      <c r="C20105" s="62" t="s">
        <v>103</v>
      </c>
      <c r="D20105" s="107" t="s">
        <v>10208</v>
      </c>
      <c r="E20105" s="57">
        <v>3000</v>
      </c>
      <c r="F20105" s="57"/>
      <c r="G20105" s="125">
        <f t="shared" ref="G20105" si="333">F20105-E20105</f>
        <v>-3000</v>
      </c>
      <c r="H20105" s="704" t="s">
        <v>10654</v>
      </c>
    </row>
    <row r="20106" spans="1:8" ht="15" x14ac:dyDescent="0.2">
      <c r="A20106" s="733">
        <v>45491</v>
      </c>
      <c r="B20106" s="40" t="s">
        <v>13110</v>
      </c>
      <c r="C20106" s="62" t="s">
        <v>10981</v>
      </c>
      <c r="D20106" s="107" t="s">
        <v>13524</v>
      </c>
      <c r="E20106" s="57">
        <v>38180</v>
      </c>
      <c r="F20106" s="57"/>
      <c r="G20106" s="125">
        <f t="shared" ref="G20106:G20115" si="334">F20106-E20106</f>
        <v>-38180</v>
      </c>
      <c r="H20106" s="704" t="s">
        <v>10654</v>
      </c>
    </row>
    <row r="20107" spans="1:8" ht="15" x14ac:dyDescent="0.2">
      <c r="A20107" s="733">
        <v>45491</v>
      </c>
      <c r="B20107" s="40" t="s">
        <v>13110</v>
      </c>
      <c r="C20107" s="62" t="s">
        <v>5740</v>
      </c>
      <c r="D20107" s="107" t="s">
        <v>369</v>
      </c>
      <c r="E20107" s="57">
        <v>3300</v>
      </c>
      <c r="F20107" s="57"/>
      <c r="G20107" s="125">
        <f t="shared" si="334"/>
        <v>-3300</v>
      </c>
      <c r="H20107" s="704" t="s">
        <v>10654</v>
      </c>
    </row>
    <row r="20108" spans="1:8" ht="15" x14ac:dyDescent="0.2">
      <c r="A20108" s="733">
        <v>45491</v>
      </c>
      <c r="B20108" s="40" t="s">
        <v>13110</v>
      </c>
      <c r="C20108" s="62" t="s">
        <v>10981</v>
      </c>
      <c r="D20108" s="107" t="s">
        <v>11590</v>
      </c>
      <c r="E20108" s="57">
        <v>600</v>
      </c>
      <c r="F20108" s="57"/>
      <c r="G20108" s="125">
        <f t="shared" si="334"/>
        <v>-600</v>
      </c>
      <c r="H20108" s="704" t="s">
        <v>10654</v>
      </c>
    </row>
    <row r="20109" spans="1:8" ht="15" x14ac:dyDescent="0.2">
      <c r="A20109" s="733">
        <v>45491</v>
      </c>
      <c r="B20109" s="40" t="s">
        <v>103</v>
      </c>
      <c r="C20109" s="62" t="s">
        <v>103</v>
      </c>
      <c r="D20109" s="107" t="s">
        <v>10208</v>
      </c>
      <c r="E20109" s="57">
        <v>7000</v>
      </c>
      <c r="F20109" s="57"/>
      <c r="G20109" s="125">
        <f t="shared" si="334"/>
        <v>-7000</v>
      </c>
      <c r="H20109" s="704" t="s">
        <v>10654</v>
      </c>
    </row>
    <row r="20110" spans="1:8" ht="15" x14ac:dyDescent="0.2">
      <c r="A20110" s="733">
        <v>45491</v>
      </c>
      <c r="B20110" s="62" t="s">
        <v>13292</v>
      </c>
      <c r="C20110" s="62" t="s">
        <v>10981</v>
      </c>
      <c r="D20110" s="107" t="s">
        <v>13525</v>
      </c>
      <c r="E20110" s="57">
        <v>1750</v>
      </c>
      <c r="F20110" s="57"/>
      <c r="G20110" s="125">
        <f t="shared" si="334"/>
        <v>-1750</v>
      </c>
      <c r="H20110" s="704" t="s">
        <v>10654</v>
      </c>
    </row>
    <row r="20111" spans="1:8" ht="15" x14ac:dyDescent="0.2">
      <c r="A20111" s="733">
        <v>45491</v>
      </c>
      <c r="B20111" s="40" t="s">
        <v>13253</v>
      </c>
      <c r="C20111" s="62" t="s">
        <v>5740</v>
      </c>
      <c r="D20111" s="107" t="s">
        <v>369</v>
      </c>
      <c r="E20111" s="57">
        <v>1100</v>
      </c>
      <c r="F20111" s="57"/>
      <c r="G20111" s="125">
        <f t="shared" si="334"/>
        <v>-1100</v>
      </c>
      <c r="H20111" s="704" t="s">
        <v>10654</v>
      </c>
    </row>
    <row r="20112" spans="1:8" ht="15" x14ac:dyDescent="0.2">
      <c r="A20112" s="733">
        <v>45491</v>
      </c>
      <c r="B20112" s="40" t="s">
        <v>13110</v>
      </c>
      <c r="C20112" s="62" t="s">
        <v>5740</v>
      </c>
      <c r="D20112" s="107" t="s">
        <v>369</v>
      </c>
      <c r="E20112" s="57">
        <v>1000</v>
      </c>
      <c r="F20112" s="57"/>
      <c r="G20112" s="125">
        <f t="shared" si="334"/>
        <v>-1000</v>
      </c>
      <c r="H20112" s="704" t="s">
        <v>10654</v>
      </c>
    </row>
    <row r="20113" spans="1:8" ht="15" x14ac:dyDescent="0.2">
      <c r="A20113" s="733">
        <v>45491</v>
      </c>
      <c r="B20113" s="40" t="s">
        <v>13225</v>
      </c>
      <c r="C20113" s="62" t="s">
        <v>13526</v>
      </c>
      <c r="D20113" s="107" t="s">
        <v>13527</v>
      </c>
      <c r="E20113" s="57">
        <v>2600</v>
      </c>
      <c r="F20113" s="57"/>
      <c r="G20113" s="125">
        <f t="shared" si="334"/>
        <v>-2600</v>
      </c>
      <c r="H20113" s="704" t="s">
        <v>10654</v>
      </c>
    </row>
    <row r="20114" spans="1:8" ht="15" x14ac:dyDescent="0.2">
      <c r="A20114" s="733">
        <v>45491</v>
      </c>
      <c r="B20114" s="40" t="s">
        <v>25</v>
      </c>
      <c r="C20114" s="62" t="s">
        <v>8148</v>
      </c>
      <c r="D20114" s="107" t="s">
        <v>6342</v>
      </c>
      <c r="E20114" s="57">
        <v>3120</v>
      </c>
      <c r="F20114" s="57"/>
      <c r="G20114" s="125">
        <f t="shared" si="334"/>
        <v>-3120</v>
      </c>
      <c r="H20114" s="704" t="s">
        <v>10654</v>
      </c>
    </row>
    <row r="20115" spans="1:8" ht="15" x14ac:dyDescent="0.2">
      <c r="A20115" s="733">
        <v>45491</v>
      </c>
      <c r="B20115" s="40" t="s">
        <v>103</v>
      </c>
      <c r="C20115" s="62" t="s">
        <v>8148</v>
      </c>
      <c r="D20115" s="107" t="s">
        <v>6342</v>
      </c>
      <c r="E20115" s="57">
        <v>8595</v>
      </c>
      <c r="F20115" s="57"/>
      <c r="G20115" s="125">
        <f t="shared" si="334"/>
        <v>-8595</v>
      </c>
      <c r="H20115" s="704" t="s">
        <v>10654</v>
      </c>
    </row>
    <row r="20116" spans="1:8" ht="15" x14ac:dyDescent="0.2">
      <c r="A20116" s="733">
        <v>45491</v>
      </c>
      <c r="B20116" s="40" t="s">
        <v>11874</v>
      </c>
      <c r="C20116" s="62" t="s">
        <v>391</v>
      </c>
      <c r="D20116" s="107" t="s">
        <v>4308</v>
      </c>
      <c r="E20116" s="57">
        <v>2630</v>
      </c>
      <c r="F20116" s="57"/>
      <c r="G20116" s="125">
        <f t="shared" si="332"/>
        <v>-2630</v>
      </c>
      <c r="H20116" s="704" t="s">
        <v>10654</v>
      </c>
    </row>
    <row r="20117" spans="1:8" ht="15" x14ac:dyDescent="0.2">
      <c r="A20117" s="733">
        <v>45491</v>
      </c>
      <c r="B20117" s="40" t="s">
        <v>13315</v>
      </c>
      <c r="C20117" s="62" t="s">
        <v>10981</v>
      </c>
      <c r="D20117" s="107" t="s">
        <v>13518</v>
      </c>
      <c r="E20117" s="57">
        <v>136000</v>
      </c>
      <c r="F20117" s="57"/>
      <c r="G20117" s="125">
        <f t="shared" si="332"/>
        <v>-136000</v>
      </c>
      <c r="H20117" s="704" t="s">
        <v>10654</v>
      </c>
    </row>
    <row r="20118" spans="1:8" s="681" customFormat="1" ht="24" x14ac:dyDescent="0.25">
      <c r="A20118" s="733">
        <v>45492</v>
      </c>
      <c r="B20118" s="62" t="s">
        <v>3945</v>
      </c>
      <c r="C20118" s="62" t="s">
        <v>10981</v>
      </c>
      <c r="D20118" s="182" t="s">
        <v>13516</v>
      </c>
      <c r="E20118" s="125">
        <v>80000</v>
      </c>
      <c r="F20118" s="125"/>
      <c r="G20118" s="125">
        <f t="shared" si="332"/>
        <v>-80000</v>
      </c>
      <c r="H20118" s="704" t="s">
        <v>10654</v>
      </c>
    </row>
    <row r="20119" spans="1:8" s="681" customFormat="1" ht="24" x14ac:dyDescent="0.25">
      <c r="A20119" s="733">
        <v>45492</v>
      </c>
      <c r="B20119" s="62" t="s">
        <v>13177</v>
      </c>
      <c r="C20119" s="62" t="s">
        <v>13521</v>
      </c>
      <c r="D20119" s="182" t="s">
        <v>13522</v>
      </c>
      <c r="E20119" s="125">
        <v>1000000</v>
      </c>
      <c r="F20119" s="125"/>
      <c r="G20119" s="125">
        <f t="shared" si="332"/>
        <v>-1000000</v>
      </c>
      <c r="H20119" s="704" t="s">
        <v>10654</v>
      </c>
    </row>
    <row r="20120" spans="1:8" s="681" customFormat="1" ht="24" x14ac:dyDescent="0.25">
      <c r="A20120" s="733">
        <v>45492</v>
      </c>
      <c r="B20120" s="62" t="s">
        <v>13225</v>
      </c>
      <c r="C20120" s="62" t="s">
        <v>13520</v>
      </c>
      <c r="D20120" s="182" t="s">
        <v>13523</v>
      </c>
      <c r="E20120" s="125">
        <v>760000</v>
      </c>
      <c r="F20120" s="125"/>
      <c r="G20120" s="125">
        <f t="shared" si="332"/>
        <v>-760000</v>
      </c>
      <c r="H20120" s="704" t="s">
        <v>10654</v>
      </c>
    </row>
    <row r="20121" spans="1:8" s="681" customFormat="1" ht="15" x14ac:dyDescent="0.25">
      <c r="A20121" s="733">
        <v>45492</v>
      </c>
      <c r="B20121" s="62" t="s">
        <v>13225</v>
      </c>
      <c r="C20121" s="62" t="s">
        <v>5740</v>
      </c>
      <c r="D20121" s="182" t="s">
        <v>369</v>
      </c>
      <c r="E20121" s="125">
        <v>500</v>
      </c>
      <c r="F20121" s="125"/>
      <c r="G20121" s="125">
        <f t="shared" ref="G20121:G20123" si="335">F20121-E20121</f>
        <v>-500</v>
      </c>
      <c r="H20121" s="704" t="s">
        <v>10654</v>
      </c>
    </row>
    <row r="20122" spans="1:8" s="681" customFormat="1" ht="15" x14ac:dyDescent="0.25">
      <c r="A20122" s="733">
        <v>45492</v>
      </c>
      <c r="B20122" s="62" t="s">
        <v>103</v>
      </c>
      <c r="C20122" s="62" t="s">
        <v>103</v>
      </c>
      <c r="D20122" s="182" t="s">
        <v>2671</v>
      </c>
      <c r="E20122" s="125">
        <v>3500</v>
      </c>
      <c r="F20122" s="125"/>
      <c r="G20122" s="125">
        <f t="shared" si="335"/>
        <v>-3500</v>
      </c>
      <c r="H20122" s="704" t="s">
        <v>10654</v>
      </c>
    </row>
    <row r="20123" spans="1:8" s="681" customFormat="1" ht="15" x14ac:dyDescent="0.2">
      <c r="A20123" s="733">
        <v>45492</v>
      </c>
      <c r="B20123" s="40" t="s">
        <v>11717</v>
      </c>
      <c r="C20123" s="62" t="s">
        <v>12926</v>
      </c>
      <c r="D20123" s="107" t="s">
        <v>13533</v>
      </c>
      <c r="E20123" s="57">
        <v>400000</v>
      </c>
      <c r="F20123" s="57"/>
      <c r="G20123" s="125">
        <f t="shared" si="335"/>
        <v>-400000</v>
      </c>
      <c r="H20123" s="704" t="s">
        <v>10654</v>
      </c>
    </row>
    <row r="20124" spans="1:8" s="681" customFormat="1" ht="15" x14ac:dyDescent="0.2">
      <c r="A20124" s="733">
        <v>45492</v>
      </c>
      <c r="B20124" s="40" t="s">
        <v>12345</v>
      </c>
      <c r="C20124" s="62" t="s">
        <v>10981</v>
      </c>
      <c r="D20124" s="107" t="s">
        <v>13551</v>
      </c>
      <c r="E20124" s="57">
        <v>9500</v>
      </c>
      <c r="F20124" s="57"/>
      <c r="G20124" s="125">
        <f t="shared" ref="G20124:G20131" si="336">F20124-E20124</f>
        <v>-9500</v>
      </c>
      <c r="H20124" s="704" t="s">
        <v>10654</v>
      </c>
    </row>
    <row r="20125" spans="1:8" s="681" customFormat="1" ht="15" x14ac:dyDescent="0.2">
      <c r="A20125" s="733">
        <v>45492</v>
      </c>
      <c r="B20125" s="40" t="s">
        <v>13253</v>
      </c>
      <c r="C20125" s="62" t="s">
        <v>5740</v>
      </c>
      <c r="D20125" s="107" t="s">
        <v>13552</v>
      </c>
      <c r="E20125" s="57">
        <v>3000</v>
      </c>
      <c r="F20125" s="57"/>
      <c r="G20125" s="125">
        <f t="shared" si="336"/>
        <v>-3000</v>
      </c>
      <c r="H20125" s="704" t="s">
        <v>10654</v>
      </c>
    </row>
    <row r="20126" spans="1:8" s="681" customFormat="1" ht="15" x14ac:dyDescent="0.2">
      <c r="A20126" s="733">
        <v>45492</v>
      </c>
      <c r="B20126" s="40" t="s">
        <v>13225</v>
      </c>
      <c r="C20126" s="62" t="s">
        <v>285</v>
      </c>
      <c r="D20126" s="107" t="s">
        <v>8660</v>
      </c>
      <c r="E20126" s="57">
        <v>1500</v>
      </c>
      <c r="F20126" s="57"/>
      <c r="G20126" s="125">
        <f t="shared" si="336"/>
        <v>-1500</v>
      </c>
      <c r="H20126" s="704" t="s">
        <v>10654</v>
      </c>
    </row>
    <row r="20127" spans="1:8" s="681" customFormat="1" ht="15" x14ac:dyDescent="0.2">
      <c r="A20127" s="733">
        <v>45492</v>
      </c>
      <c r="B20127" s="40" t="s">
        <v>13110</v>
      </c>
      <c r="C20127" s="62" t="s">
        <v>5740</v>
      </c>
      <c r="D20127" s="107" t="s">
        <v>10334</v>
      </c>
      <c r="E20127" s="57">
        <v>600</v>
      </c>
      <c r="F20127" s="57"/>
      <c r="G20127" s="125">
        <f t="shared" si="336"/>
        <v>-600</v>
      </c>
      <c r="H20127" s="704" t="s">
        <v>10654</v>
      </c>
    </row>
    <row r="20128" spans="1:8" s="681" customFormat="1" ht="15" x14ac:dyDescent="0.2">
      <c r="A20128" s="733">
        <v>45492</v>
      </c>
      <c r="B20128" s="40" t="s">
        <v>13110</v>
      </c>
      <c r="C20128" s="62" t="s">
        <v>5740</v>
      </c>
      <c r="D20128" s="107" t="s">
        <v>369</v>
      </c>
      <c r="E20128" s="57">
        <v>500</v>
      </c>
      <c r="F20128" s="57"/>
      <c r="G20128" s="125">
        <f t="shared" si="336"/>
        <v>-500</v>
      </c>
      <c r="H20128" s="704" t="s">
        <v>10654</v>
      </c>
    </row>
    <row r="20129" spans="1:8" s="681" customFormat="1" ht="15" x14ac:dyDescent="0.2">
      <c r="A20129" s="733">
        <v>45492</v>
      </c>
      <c r="B20129" s="40" t="s">
        <v>13110</v>
      </c>
      <c r="C20129" s="62" t="s">
        <v>5740</v>
      </c>
      <c r="D20129" s="107" t="s">
        <v>369</v>
      </c>
      <c r="E20129" s="57">
        <v>5500</v>
      </c>
      <c r="F20129" s="57"/>
      <c r="G20129" s="125">
        <f t="shared" si="336"/>
        <v>-5500</v>
      </c>
      <c r="H20129" s="704" t="s">
        <v>10654</v>
      </c>
    </row>
    <row r="20130" spans="1:8" s="681" customFormat="1" ht="15" x14ac:dyDescent="0.2">
      <c r="A20130" s="733">
        <v>45492</v>
      </c>
      <c r="B20130" s="40" t="s">
        <v>13436</v>
      </c>
      <c r="C20130" s="62" t="s">
        <v>5740</v>
      </c>
      <c r="D20130" s="107" t="s">
        <v>369</v>
      </c>
      <c r="E20130" s="57">
        <v>1800</v>
      </c>
      <c r="F20130" s="57"/>
      <c r="G20130" s="125">
        <f t="shared" si="336"/>
        <v>-1800</v>
      </c>
      <c r="H20130" s="704" t="s">
        <v>10654</v>
      </c>
    </row>
    <row r="20131" spans="1:8" s="681" customFormat="1" ht="15" x14ac:dyDescent="0.2">
      <c r="A20131" s="733">
        <v>45492</v>
      </c>
      <c r="B20131" s="40" t="s">
        <v>13177</v>
      </c>
      <c r="C20131" s="62" t="s">
        <v>10981</v>
      </c>
      <c r="D20131" s="107" t="s">
        <v>13642</v>
      </c>
      <c r="E20131" s="57">
        <v>25000</v>
      </c>
      <c r="F20131" s="57"/>
      <c r="G20131" s="125">
        <f t="shared" si="336"/>
        <v>-25000</v>
      </c>
      <c r="H20131" s="704" t="s">
        <v>10654</v>
      </c>
    </row>
    <row r="20132" spans="1:8" s="681" customFormat="1" ht="15" x14ac:dyDescent="0.2">
      <c r="A20132" s="733">
        <v>45493</v>
      </c>
      <c r="B20132" s="40" t="s">
        <v>10898</v>
      </c>
      <c r="C20132" s="62" t="s">
        <v>10981</v>
      </c>
      <c r="D20132" s="107" t="s">
        <v>13553</v>
      </c>
      <c r="E20132" s="57">
        <v>500</v>
      </c>
      <c r="F20132" s="57"/>
      <c r="G20132" s="125">
        <f t="shared" ref="G20132:G20137" si="337">F20132-E20132</f>
        <v>-500</v>
      </c>
      <c r="H20132" s="704" t="s">
        <v>10654</v>
      </c>
    </row>
    <row r="20133" spans="1:8" s="681" customFormat="1" ht="15" x14ac:dyDescent="0.2">
      <c r="A20133" s="733">
        <v>45493</v>
      </c>
      <c r="B20133" s="40" t="s">
        <v>8873</v>
      </c>
      <c r="C20133" s="62" t="s">
        <v>10981</v>
      </c>
      <c r="D20133" s="107" t="s">
        <v>1616</v>
      </c>
      <c r="E20133" s="57">
        <v>700</v>
      </c>
      <c r="F20133" s="57"/>
      <c r="G20133" s="125">
        <f t="shared" si="337"/>
        <v>-700</v>
      </c>
      <c r="H20133" s="704" t="s">
        <v>10654</v>
      </c>
    </row>
    <row r="20134" spans="1:8" s="681" customFormat="1" ht="15" x14ac:dyDescent="0.2">
      <c r="A20134" s="733">
        <v>45493</v>
      </c>
      <c r="B20134" s="40" t="s">
        <v>13110</v>
      </c>
      <c r="C20134" s="62" t="s">
        <v>10981</v>
      </c>
      <c r="D20134" s="107" t="s">
        <v>13554</v>
      </c>
      <c r="E20134" s="57">
        <v>1450</v>
      </c>
      <c r="F20134" s="57"/>
      <c r="G20134" s="125">
        <f t="shared" si="337"/>
        <v>-1450</v>
      </c>
      <c r="H20134" s="704" t="s">
        <v>10654</v>
      </c>
    </row>
    <row r="20135" spans="1:8" s="681" customFormat="1" ht="15" x14ac:dyDescent="0.2">
      <c r="A20135" s="733">
        <v>45493</v>
      </c>
      <c r="B20135" s="40" t="s">
        <v>103</v>
      </c>
      <c r="C20135" s="62" t="s">
        <v>103</v>
      </c>
      <c r="D20135" s="107" t="s">
        <v>2671</v>
      </c>
      <c r="E20135" s="57">
        <v>4000</v>
      </c>
      <c r="F20135" s="57"/>
      <c r="G20135" s="125">
        <f t="shared" si="337"/>
        <v>-4000</v>
      </c>
      <c r="H20135" s="704" t="s">
        <v>10654</v>
      </c>
    </row>
    <row r="20136" spans="1:8" s="681" customFormat="1" ht="15" x14ac:dyDescent="0.2">
      <c r="A20136" s="733">
        <v>45493</v>
      </c>
      <c r="B20136" s="40" t="s">
        <v>103</v>
      </c>
      <c r="C20136" s="62" t="s">
        <v>2995</v>
      </c>
      <c r="D20136" s="107" t="s">
        <v>13555</v>
      </c>
      <c r="E20136" s="57">
        <v>5330</v>
      </c>
      <c r="F20136" s="57"/>
      <c r="G20136" s="125">
        <f t="shared" si="337"/>
        <v>-5330</v>
      </c>
      <c r="H20136" s="704" t="s">
        <v>10654</v>
      </c>
    </row>
    <row r="20137" spans="1:8" s="681" customFormat="1" ht="15" x14ac:dyDescent="0.2">
      <c r="A20137" s="733">
        <v>45493</v>
      </c>
      <c r="B20137" s="40" t="s">
        <v>13253</v>
      </c>
      <c r="C20137" s="62" t="s">
        <v>8499</v>
      </c>
      <c r="D20137" s="107" t="s">
        <v>13556</v>
      </c>
      <c r="E20137" s="57">
        <v>50000</v>
      </c>
      <c r="F20137" s="57"/>
      <c r="G20137" s="125">
        <f t="shared" si="337"/>
        <v>-50000</v>
      </c>
      <c r="H20137" s="704" t="s">
        <v>10654</v>
      </c>
    </row>
    <row r="20138" spans="1:8" s="681" customFormat="1" ht="15" x14ac:dyDescent="0.2">
      <c r="A20138" s="733">
        <v>45493</v>
      </c>
      <c r="B20138" s="40" t="s">
        <v>13225</v>
      </c>
      <c r="C20138" s="62" t="s">
        <v>285</v>
      </c>
      <c r="D20138" s="107" t="s">
        <v>9892</v>
      </c>
      <c r="E20138" s="57">
        <v>350</v>
      </c>
      <c r="F20138" s="57"/>
      <c r="G20138" s="125">
        <f t="shared" ref="G20138:G20145" si="338">F20138-E20138</f>
        <v>-350</v>
      </c>
      <c r="H20138" s="704" t="s">
        <v>10654</v>
      </c>
    </row>
    <row r="20139" spans="1:8" s="681" customFormat="1" ht="15" x14ac:dyDescent="0.2">
      <c r="A20139" s="733">
        <v>45493</v>
      </c>
      <c r="B20139" s="40" t="s">
        <v>103</v>
      </c>
      <c r="C20139" s="62" t="s">
        <v>391</v>
      </c>
      <c r="D20139" s="107" t="s">
        <v>13557</v>
      </c>
      <c r="E20139" s="57">
        <v>1500</v>
      </c>
      <c r="F20139" s="57"/>
      <c r="G20139" s="125">
        <f t="shared" si="338"/>
        <v>-1500</v>
      </c>
      <c r="H20139" s="704" t="s">
        <v>10654</v>
      </c>
    </row>
    <row r="20140" spans="1:8" s="681" customFormat="1" ht="15" x14ac:dyDescent="0.2">
      <c r="A20140" s="733">
        <v>45493</v>
      </c>
      <c r="B20140" s="40" t="s">
        <v>13253</v>
      </c>
      <c r="C20140" s="62" t="s">
        <v>5740</v>
      </c>
      <c r="D20140" s="107" t="s">
        <v>369</v>
      </c>
      <c r="E20140" s="57">
        <v>1000</v>
      </c>
      <c r="F20140" s="57"/>
      <c r="G20140" s="125">
        <f t="shared" si="338"/>
        <v>-1000</v>
      </c>
      <c r="H20140" s="704" t="s">
        <v>10654</v>
      </c>
    </row>
    <row r="20141" spans="1:8" s="681" customFormat="1" ht="15" x14ac:dyDescent="0.2">
      <c r="A20141" s="733">
        <v>45495</v>
      </c>
      <c r="B20141" s="40" t="s">
        <v>12606</v>
      </c>
      <c r="C20141" s="62" t="s">
        <v>13558</v>
      </c>
      <c r="D20141" s="107" t="s">
        <v>13559</v>
      </c>
      <c r="E20141" s="57">
        <v>100000</v>
      </c>
      <c r="F20141" s="57"/>
      <c r="G20141" s="125">
        <f t="shared" si="338"/>
        <v>-100000</v>
      </c>
      <c r="H20141" s="704" t="s">
        <v>10654</v>
      </c>
    </row>
    <row r="20142" spans="1:8" s="681" customFormat="1" ht="15" x14ac:dyDescent="0.2">
      <c r="A20142" s="733">
        <v>45495</v>
      </c>
      <c r="B20142" s="40" t="s">
        <v>12399</v>
      </c>
      <c r="C20142" s="62" t="s">
        <v>5740</v>
      </c>
      <c r="D20142" s="107" t="s">
        <v>369</v>
      </c>
      <c r="E20142" s="57">
        <v>1000</v>
      </c>
      <c r="F20142" s="57"/>
      <c r="G20142" s="125">
        <f t="shared" si="338"/>
        <v>-1000</v>
      </c>
      <c r="H20142" s="704" t="s">
        <v>10654</v>
      </c>
    </row>
    <row r="20143" spans="1:8" s="681" customFormat="1" ht="15" x14ac:dyDescent="0.2">
      <c r="A20143" s="733">
        <v>45495</v>
      </c>
      <c r="B20143" s="40" t="s">
        <v>12399</v>
      </c>
      <c r="C20143" s="62" t="s">
        <v>10981</v>
      </c>
      <c r="D20143" s="107" t="s">
        <v>13560</v>
      </c>
      <c r="E20143" s="57">
        <v>15000</v>
      </c>
      <c r="F20143" s="57"/>
      <c r="G20143" s="125">
        <f t="shared" si="338"/>
        <v>-15000</v>
      </c>
      <c r="H20143" s="704" t="s">
        <v>10654</v>
      </c>
    </row>
    <row r="20144" spans="1:8" s="681" customFormat="1" ht="15" x14ac:dyDescent="0.2">
      <c r="A20144" s="733">
        <v>45495</v>
      </c>
      <c r="B20144" s="40" t="s">
        <v>6503</v>
      </c>
      <c r="C20144" s="62" t="s">
        <v>13561</v>
      </c>
      <c r="D20144" s="107" t="s">
        <v>1156</v>
      </c>
      <c r="E20144" s="57">
        <v>40000</v>
      </c>
      <c r="F20144" s="57"/>
      <c r="G20144" s="125">
        <f t="shared" si="338"/>
        <v>-40000</v>
      </c>
      <c r="H20144" s="704" t="s">
        <v>10654</v>
      </c>
    </row>
    <row r="20145" spans="1:8" s="681" customFormat="1" ht="15" x14ac:dyDescent="0.2">
      <c r="A20145" s="733">
        <v>45495</v>
      </c>
      <c r="B20145" s="40" t="s">
        <v>13110</v>
      </c>
      <c r="C20145" s="62" t="s">
        <v>5740</v>
      </c>
      <c r="D20145" s="107" t="s">
        <v>369</v>
      </c>
      <c r="E20145" s="57">
        <v>2000</v>
      </c>
      <c r="F20145" s="57"/>
      <c r="G20145" s="125">
        <f t="shared" si="338"/>
        <v>-2000</v>
      </c>
      <c r="H20145" s="704" t="s">
        <v>10654</v>
      </c>
    </row>
    <row r="20146" spans="1:8" s="681" customFormat="1" ht="15" x14ac:dyDescent="0.2">
      <c r="A20146" s="733">
        <v>45495</v>
      </c>
      <c r="B20146" s="40" t="s">
        <v>13540</v>
      </c>
      <c r="C20146" s="565" t="s">
        <v>1062</v>
      </c>
      <c r="D20146" s="893" t="s">
        <v>13645</v>
      </c>
      <c r="E20146" s="629">
        <v>7360</v>
      </c>
      <c r="F20146" s="57"/>
      <c r="G20146" s="125">
        <f t="shared" ref="G20146:G20157" si="339">F20146-E20146</f>
        <v>-7360</v>
      </c>
      <c r="H20146" s="704" t="s">
        <v>10654</v>
      </c>
    </row>
    <row r="20147" spans="1:8" s="681" customFormat="1" ht="15" x14ac:dyDescent="0.2">
      <c r="A20147" s="733">
        <v>45495</v>
      </c>
      <c r="B20147" s="40" t="s">
        <v>8873</v>
      </c>
      <c r="C20147" s="565" t="s">
        <v>1062</v>
      </c>
      <c r="D20147" s="893" t="s">
        <v>13645</v>
      </c>
      <c r="E20147" s="629">
        <v>13000</v>
      </c>
      <c r="F20147" s="57"/>
      <c r="G20147" s="125">
        <f t="shared" ref="G20147:G20155" si="340">F20147-E20147</f>
        <v>-13000</v>
      </c>
      <c r="H20147" s="704" t="s">
        <v>10654</v>
      </c>
    </row>
    <row r="20148" spans="1:8" s="681" customFormat="1" ht="15" x14ac:dyDescent="0.2">
      <c r="A20148" s="733">
        <v>45495</v>
      </c>
      <c r="B20148" s="40" t="s">
        <v>9353</v>
      </c>
      <c r="C20148" s="565" t="s">
        <v>1062</v>
      </c>
      <c r="D20148" s="893" t="s">
        <v>13645</v>
      </c>
      <c r="E20148" s="629">
        <v>5000</v>
      </c>
      <c r="F20148" s="57"/>
      <c r="G20148" s="125">
        <f t="shared" si="340"/>
        <v>-5000</v>
      </c>
      <c r="H20148" s="704" t="s">
        <v>10654</v>
      </c>
    </row>
    <row r="20149" spans="1:8" s="681" customFormat="1" ht="15" x14ac:dyDescent="0.2">
      <c r="A20149" s="733">
        <v>45495</v>
      </c>
      <c r="B20149" s="40" t="s">
        <v>12399</v>
      </c>
      <c r="C20149" s="565" t="s">
        <v>1062</v>
      </c>
      <c r="D20149" s="893" t="s">
        <v>13645</v>
      </c>
      <c r="E20149" s="629">
        <v>23956</v>
      </c>
      <c r="F20149" s="57"/>
      <c r="G20149" s="125">
        <f t="shared" si="340"/>
        <v>-23956</v>
      </c>
      <c r="H20149" s="704" t="s">
        <v>10654</v>
      </c>
    </row>
    <row r="20150" spans="1:8" s="681" customFormat="1" ht="15" x14ac:dyDescent="0.2">
      <c r="A20150" s="733">
        <v>45495</v>
      </c>
      <c r="B20150" s="40" t="s">
        <v>9829</v>
      </c>
      <c r="C20150" s="565" t="s">
        <v>1062</v>
      </c>
      <c r="D20150" s="893" t="s">
        <v>13645</v>
      </c>
      <c r="E20150" s="629">
        <v>3412</v>
      </c>
      <c r="F20150" s="57"/>
      <c r="G20150" s="125">
        <f t="shared" si="340"/>
        <v>-3412</v>
      </c>
      <c r="H20150" s="704" t="s">
        <v>10654</v>
      </c>
    </row>
    <row r="20151" spans="1:8" s="681" customFormat="1" ht="15" x14ac:dyDescent="0.2">
      <c r="A20151" s="733">
        <v>45495</v>
      </c>
      <c r="B20151" s="40" t="s">
        <v>13110</v>
      </c>
      <c r="C20151" s="565" t="s">
        <v>1062</v>
      </c>
      <c r="D20151" s="893" t="s">
        <v>13645</v>
      </c>
      <c r="E20151" s="629">
        <v>1604</v>
      </c>
      <c r="F20151" s="57"/>
      <c r="G20151" s="125">
        <f t="shared" si="340"/>
        <v>-1604</v>
      </c>
      <c r="H20151" s="704" t="s">
        <v>10654</v>
      </c>
    </row>
    <row r="20152" spans="1:8" s="681" customFormat="1" ht="15" x14ac:dyDescent="0.2">
      <c r="A20152" s="733">
        <v>45495</v>
      </c>
      <c r="B20152" s="40" t="s">
        <v>12683</v>
      </c>
      <c r="C20152" s="565" t="s">
        <v>1062</v>
      </c>
      <c r="D20152" s="893" t="s">
        <v>13645</v>
      </c>
      <c r="E20152" s="629">
        <v>24817</v>
      </c>
      <c r="F20152" s="57"/>
      <c r="G20152" s="125">
        <f t="shared" si="340"/>
        <v>-24817</v>
      </c>
      <c r="H20152" s="704" t="s">
        <v>10654</v>
      </c>
    </row>
    <row r="20153" spans="1:8" s="681" customFormat="1" ht="15" x14ac:dyDescent="0.2">
      <c r="A20153" s="733">
        <v>45495</v>
      </c>
      <c r="B20153" s="40" t="s">
        <v>13436</v>
      </c>
      <c r="C20153" s="565" t="s">
        <v>1062</v>
      </c>
      <c r="D20153" s="893" t="s">
        <v>13645</v>
      </c>
      <c r="E20153" s="629">
        <v>58770</v>
      </c>
      <c r="F20153" s="57"/>
      <c r="G20153" s="125">
        <f t="shared" si="340"/>
        <v>-58770</v>
      </c>
      <c r="H20153" s="704" t="s">
        <v>10654</v>
      </c>
    </row>
    <row r="20154" spans="1:8" s="681" customFormat="1" ht="15" x14ac:dyDescent="0.2">
      <c r="A20154" s="733">
        <v>45495</v>
      </c>
      <c r="B20154" s="40" t="s">
        <v>13225</v>
      </c>
      <c r="C20154" s="565" t="s">
        <v>1062</v>
      </c>
      <c r="D20154" s="893" t="s">
        <v>13645</v>
      </c>
      <c r="E20154" s="629">
        <v>45496</v>
      </c>
      <c r="F20154" s="57"/>
      <c r="G20154" s="125">
        <f t="shared" si="340"/>
        <v>-45496</v>
      </c>
      <c r="H20154" s="704" t="s">
        <v>10654</v>
      </c>
    </row>
    <row r="20155" spans="1:8" s="681" customFormat="1" ht="15" x14ac:dyDescent="0.2">
      <c r="A20155" s="733">
        <v>45495</v>
      </c>
      <c r="B20155" s="40" t="s">
        <v>13177</v>
      </c>
      <c r="C20155" s="565" t="s">
        <v>1062</v>
      </c>
      <c r="D20155" s="893" t="s">
        <v>13645</v>
      </c>
      <c r="E20155" s="629">
        <v>216585</v>
      </c>
      <c r="F20155" s="57"/>
      <c r="G20155" s="125">
        <f t="shared" si="340"/>
        <v>-216585</v>
      </c>
      <c r="H20155" s="704" t="s">
        <v>10654</v>
      </c>
    </row>
    <row r="20156" spans="1:8" s="681" customFormat="1" ht="15" x14ac:dyDescent="0.2">
      <c r="A20156" s="733">
        <v>45495</v>
      </c>
      <c r="B20156" s="40" t="s">
        <v>103</v>
      </c>
      <c r="C20156" s="62" t="s">
        <v>13562</v>
      </c>
      <c r="D20156" s="107" t="s">
        <v>13563</v>
      </c>
      <c r="E20156" s="57">
        <v>10000</v>
      </c>
      <c r="F20156" s="57"/>
      <c r="G20156" s="125">
        <f t="shared" si="339"/>
        <v>-10000</v>
      </c>
      <c r="H20156" s="704" t="s">
        <v>10654</v>
      </c>
    </row>
    <row r="20157" spans="1:8" s="681" customFormat="1" ht="15" x14ac:dyDescent="0.2">
      <c r="A20157" s="733">
        <v>45495</v>
      </c>
      <c r="B20157" s="40" t="s">
        <v>13253</v>
      </c>
      <c r="C20157" s="62" t="s">
        <v>391</v>
      </c>
      <c r="D20157" s="107" t="s">
        <v>13564</v>
      </c>
      <c r="E20157" s="57">
        <v>50000</v>
      </c>
      <c r="F20157" s="57"/>
      <c r="G20157" s="125">
        <f t="shared" si="339"/>
        <v>-50000</v>
      </c>
      <c r="H20157" s="704" t="s">
        <v>10654</v>
      </c>
    </row>
    <row r="20158" spans="1:8" s="681" customFormat="1" ht="15" x14ac:dyDescent="0.2">
      <c r="A20158" s="733">
        <v>45495</v>
      </c>
      <c r="B20158" s="40" t="s">
        <v>13103</v>
      </c>
      <c r="C20158" s="62" t="s">
        <v>391</v>
      </c>
      <c r="D20158" s="107" t="s">
        <v>13567</v>
      </c>
      <c r="E20158" s="57">
        <v>5000</v>
      </c>
      <c r="F20158" s="57"/>
      <c r="G20158" s="125">
        <f t="shared" ref="G20158:G20163" si="341">F20158-E20158</f>
        <v>-5000</v>
      </c>
      <c r="H20158" s="704" t="s">
        <v>10654</v>
      </c>
    </row>
    <row r="20159" spans="1:8" s="681" customFormat="1" ht="15" x14ac:dyDescent="0.2">
      <c r="A20159" s="733">
        <v>45495</v>
      </c>
      <c r="B20159" s="40" t="s">
        <v>13253</v>
      </c>
      <c r="C20159" s="62" t="s">
        <v>391</v>
      </c>
      <c r="D20159" s="107" t="s">
        <v>13568</v>
      </c>
      <c r="E20159" s="57">
        <v>5000</v>
      </c>
      <c r="F20159" s="57"/>
      <c r="G20159" s="125">
        <f t="shared" si="341"/>
        <v>-5000</v>
      </c>
      <c r="H20159" s="704" t="s">
        <v>10654</v>
      </c>
    </row>
    <row r="20160" spans="1:8" s="681" customFormat="1" ht="15" x14ac:dyDescent="0.2">
      <c r="A20160" s="733">
        <v>45495</v>
      </c>
      <c r="B20160" s="40" t="s">
        <v>37</v>
      </c>
      <c r="C20160" s="62" t="s">
        <v>391</v>
      </c>
      <c r="D20160" s="107" t="s">
        <v>13569</v>
      </c>
      <c r="E20160" s="57">
        <v>5000</v>
      </c>
      <c r="F20160" s="57"/>
      <c r="G20160" s="125">
        <f t="shared" si="341"/>
        <v>-5000</v>
      </c>
      <c r="H20160" s="704" t="s">
        <v>10654</v>
      </c>
    </row>
    <row r="20161" spans="1:8" s="681" customFormat="1" ht="15" x14ac:dyDescent="0.2">
      <c r="A20161" s="733">
        <v>45495</v>
      </c>
      <c r="B20161" s="40" t="s">
        <v>12059</v>
      </c>
      <c r="C20161" s="62" t="s">
        <v>391</v>
      </c>
      <c r="D20161" s="107" t="s">
        <v>13570</v>
      </c>
      <c r="E20161" s="57">
        <v>4120</v>
      </c>
      <c r="F20161" s="57"/>
      <c r="G20161" s="125">
        <f t="shared" si="341"/>
        <v>-4120</v>
      </c>
      <c r="H20161" s="704" t="s">
        <v>10654</v>
      </c>
    </row>
    <row r="20162" spans="1:8" s="681" customFormat="1" ht="15" x14ac:dyDescent="0.2">
      <c r="A20162" s="733">
        <v>45495</v>
      </c>
      <c r="B20162" s="40" t="s">
        <v>11717</v>
      </c>
      <c r="C20162" s="62" t="s">
        <v>391</v>
      </c>
      <c r="D20162" s="107" t="s">
        <v>13571</v>
      </c>
      <c r="E20162" s="57">
        <v>4000</v>
      </c>
      <c r="F20162" s="57"/>
      <c r="G20162" s="125">
        <f t="shared" si="341"/>
        <v>-4000</v>
      </c>
      <c r="H20162" s="704" t="s">
        <v>10654</v>
      </c>
    </row>
    <row r="20163" spans="1:8" s="681" customFormat="1" ht="15" x14ac:dyDescent="0.2">
      <c r="A20163" s="733">
        <v>45495</v>
      </c>
      <c r="B20163" s="40" t="s">
        <v>11077</v>
      </c>
      <c r="C20163" s="62" t="s">
        <v>391</v>
      </c>
      <c r="D20163" s="107" t="s">
        <v>13572</v>
      </c>
      <c r="E20163" s="57">
        <v>2500</v>
      </c>
      <c r="F20163" s="57"/>
      <c r="G20163" s="125">
        <f t="shared" si="341"/>
        <v>-2500</v>
      </c>
      <c r="H20163" s="704" t="s">
        <v>10654</v>
      </c>
    </row>
    <row r="20164" spans="1:8" s="681" customFormat="1" ht="15" x14ac:dyDescent="0.2">
      <c r="A20164" s="733">
        <v>45496</v>
      </c>
      <c r="B20164" s="40" t="s">
        <v>13253</v>
      </c>
      <c r="C20164" s="62" t="s">
        <v>3103</v>
      </c>
      <c r="D20164" s="107" t="s">
        <v>1156</v>
      </c>
      <c r="E20164" s="57">
        <v>20000</v>
      </c>
      <c r="F20164" s="57"/>
      <c r="G20164" s="125">
        <f t="shared" ref="G20164:G20169" si="342">F20164-E20164</f>
        <v>-20000</v>
      </c>
      <c r="H20164" s="704" t="s">
        <v>10654</v>
      </c>
    </row>
    <row r="20165" spans="1:8" s="681" customFormat="1" ht="15" x14ac:dyDescent="0.2">
      <c r="A20165" s="733">
        <v>45496</v>
      </c>
      <c r="B20165" s="40" t="s">
        <v>3945</v>
      </c>
      <c r="C20165" s="62" t="s">
        <v>5386</v>
      </c>
      <c r="D20165" s="107" t="s">
        <v>13565</v>
      </c>
      <c r="E20165" s="57">
        <v>5500</v>
      </c>
      <c r="F20165" s="57"/>
      <c r="G20165" s="125">
        <f t="shared" si="342"/>
        <v>-5500</v>
      </c>
      <c r="H20165" s="704" t="s">
        <v>10654</v>
      </c>
    </row>
    <row r="20166" spans="1:8" s="681" customFormat="1" ht="15" x14ac:dyDescent="0.2">
      <c r="A20166" s="733">
        <v>45496</v>
      </c>
      <c r="B20166" s="40" t="s">
        <v>3945</v>
      </c>
      <c r="C20166" s="62" t="s">
        <v>285</v>
      </c>
      <c r="D20166" s="107" t="s">
        <v>11371</v>
      </c>
      <c r="E20166" s="57">
        <v>500</v>
      </c>
      <c r="F20166" s="57"/>
      <c r="G20166" s="125">
        <f t="shared" si="342"/>
        <v>-500</v>
      </c>
      <c r="H20166" s="704" t="s">
        <v>10654</v>
      </c>
    </row>
    <row r="20167" spans="1:8" s="681" customFormat="1" ht="15" x14ac:dyDescent="0.2">
      <c r="A20167" s="733">
        <v>45496</v>
      </c>
      <c r="B20167" s="40" t="s">
        <v>103</v>
      </c>
      <c r="C20167" s="62" t="s">
        <v>103</v>
      </c>
      <c r="D20167" s="107" t="s">
        <v>2671</v>
      </c>
      <c r="E20167" s="57">
        <v>5000</v>
      </c>
      <c r="F20167" s="57"/>
      <c r="G20167" s="125">
        <f t="shared" si="342"/>
        <v>-5000</v>
      </c>
      <c r="H20167" s="704" t="s">
        <v>10654</v>
      </c>
    </row>
    <row r="20168" spans="1:8" s="681" customFormat="1" ht="15" x14ac:dyDescent="0.2">
      <c r="A20168" s="733">
        <v>45496</v>
      </c>
      <c r="B20168" s="40" t="s">
        <v>103</v>
      </c>
      <c r="C20168" s="62" t="s">
        <v>6052</v>
      </c>
      <c r="D20168" s="107" t="s">
        <v>13566</v>
      </c>
      <c r="E20168" s="57">
        <v>40000</v>
      </c>
      <c r="F20168" s="57"/>
      <c r="G20168" s="125">
        <f t="shared" si="342"/>
        <v>-40000</v>
      </c>
      <c r="H20168" s="704" t="s">
        <v>10654</v>
      </c>
    </row>
    <row r="20169" spans="1:8" s="681" customFormat="1" ht="15" x14ac:dyDescent="0.2">
      <c r="A20169" s="733">
        <v>45496</v>
      </c>
      <c r="B20169" s="40" t="s">
        <v>13253</v>
      </c>
      <c r="C20169" s="62" t="s">
        <v>5740</v>
      </c>
      <c r="D20169" s="107" t="s">
        <v>369</v>
      </c>
      <c r="E20169" s="57">
        <v>2500</v>
      </c>
      <c r="F20169" s="57"/>
      <c r="G20169" s="125">
        <f t="shared" si="342"/>
        <v>-2500</v>
      </c>
      <c r="H20169" s="704" t="s">
        <v>10654</v>
      </c>
    </row>
    <row r="20170" spans="1:8" s="681" customFormat="1" ht="15" x14ac:dyDescent="0.2">
      <c r="A20170" s="733">
        <v>45496</v>
      </c>
      <c r="B20170" s="40" t="s">
        <v>13110</v>
      </c>
      <c r="C20170" s="62" t="s">
        <v>5740</v>
      </c>
      <c r="D20170" s="107" t="s">
        <v>1156</v>
      </c>
      <c r="E20170" s="57">
        <v>600</v>
      </c>
      <c r="F20170" s="57"/>
      <c r="G20170" s="125">
        <f t="shared" ref="G20170:G20177" si="343">F20170-E20170</f>
        <v>-600</v>
      </c>
      <c r="H20170" s="704" t="s">
        <v>10654</v>
      </c>
    </row>
    <row r="20171" spans="1:8" s="681" customFormat="1" ht="15" x14ac:dyDescent="0.2">
      <c r="A20171" s="733">
        <v>45496</v>
      </c>
      <c r="B20171" s="40" t="s">
        <v>13225</v>
      </c>
      <c r="C20171" s="62" t="s">
        <v>5386</v>
      </c>
      <c r="D20171" s="107" t="s">
        <v>13585</v>
      </c>
      <c r="E20171" s="57">
        <v>4500</v>
      </c>
      <c r="F20171" s="57"/>
      <c r="G20171" s="125">
        <f t="shared" si="343"/>
        <v>-4500</v>
      </c>
      <c r="H20171" s="704" t="s">
        <v>10654</v>
      </c>
    </row>
    <row r="20172" spans="1:8" s="681" customFormat="1" ht="15" x14ac:dyDescent="0.2">
      <c r="A20172" s="733">
        <v>45496</v>
      </c>
      <c r="B20172" s="40" t="s">
        <v>13436</v>
      </c>
      <c r="C20172" s="62" t="s">
        <v>5740</v>
      </c>
      <c r="D20172" s="107" t="s">
        <v>10334</v>
      </c>
      <c r="E20172" s="57">
        <v>500</v>
      </c>
      <c r="F20172" s="57"/>
      <c r="G20172" s="125">
        <f t="shared" si="343"/>
        <v>-500</v>
      </c>
      <c r="H20172" s="704" t="s">
        <v>10654</v>
      </c>
    </row>
    <row r="20173" spans="1:8" s="681" customFormat="1" ht="15" x14ac:dyDescent="0.2">
      <c r="A20173" s="733">
        <v>45496</v>
      </c>
      <c r="B20173" s="40" t="s">
        <v>13295</v>
      </c>
      <c r="C20173" s="62" t="s">
        <v>5409</v>
      </c>
      <c r="D20173" s="107" t="s">
        <v>14075</v>
      </c>
      <c r="E20173" s="57">
        <v>5000</v>
      </c>
      <c r="F20173" s="57"/>
      <c r="G20173" s="125">
        <f t="shared" ref="G20173" si="344">F20173-E20173</f>
        <v>-5000</v>
      </c>
      <c r="H20173" s="704" t="s">
        <v>10654</v>
      </c>
    </row>
    <row r="20174" spans="1:8" s="681" customFormat="1" ht="15" x14ac:dyDescent="0.2">
      <c r="A20174" s="733">
        <v>45496</v>
      </c>
      <c r="B20174" s="40" t="s">
        <v>10360</v>
      </c>
      <c r="C20174" s="62" t="s">
        <v>2189</v>
      </c>
      <c r="D20174" s="107" t="s">
        <v>1156</v>
      </c>
      <c r="E20174" s="57">
        <v>20000</v>
      </c>
      <c r="F20174" s="57"/>
      <c r="G20174" s="125">
        <f t="shared" si="343"/>
        <v>-20000</v>
      </c>
      <c r="H20174" s="704" t="s">
        <v>10654</v>
      </c>
    </row>
    <row r="20175" spans="1:8" s="681" customFormat="1" ht="15" x14ac:dyDescent="0.2">
      <c r="A20175" s="733">
        <v>45496</v>
      </c>
      <c r="B20175" s="40" t="s">
        <v>6503</v>
      </c>
      <c r="C20175" s="62" t="s">
        <v>10981</v>
      </c>
      <c r="D20175" s="107" t="s">
        <v>13586</v>
      </c>
      <c r="E20175" s="57">
        <v>1700</v>
      </c>
      <c r="F20175" s="57"/>
      <c r="G20175" s="125">
        <f t="shared" si="343"/>
        <v>-1700</v>
      </c>
      <c r="H20175" s="704" t="s">
        <v>10654</v>
      </c>
    </row>
    <row r="20176" spans="1:8" s="681" customFormat="1" ht="15" x14ac:dyDescent="0.2">
      <c r="A20176" s="733">
        <v>45496</v>
      </c>
      <c r="B20176" s="40" t="s">
        <v>13177</v>
      </c>
      <c r="C20176" s="62" t="s">
        <v>5386</v>
      </c>
      <c r="D20176" s="107" t="s">
        <v>13587</v>
      </c>
      <c r="E20176" s="57">
        <v>1300</v>
      </c>
      <c r="F20176" s="57"/>
      <c r="G20176" s="125">
        <f t="shared" si="343"/>
        <v>-1300</v>
      </c>
      <c r="H20176" s="704" t="s">
        <v>10654</v>
      </c>
    </row>
    <row r="20177" spans="1:8" s="681" customFormat="1" ht="15" x14ac:dyDescent="0.2">
      <c r="A20177" s="733">
        <v>45496</v>
      </c>
      <c r="B20177" s="40" t="s">
        <v>6503</v>
      </c>
      <c r="C20177" s="62" t="s">
        <v>10981</v>
      </c>
      <c r="D20177" s="107" t="s">
        <v>11590</v>
      </c>
      <c r="E20177" s="57">
        <v>1800</v>
      </c>
      <c r="F20177" s="57"/>
      <c r="G20177" s="125">
        <f t="shared" si="343"/>
        <v>-1800</v>
      </c>
      <c r="H20177" s="704" t="s">
        <v>10654</v>
      </c>
    </row>
    <row r="20178" spans="1:8" s="681" customFormat="1" ht="15" x14ac:dyDescent="0.2">
      <c r="A20178" s="733">
        <v>45496</v>
      </c>
      <c r="B20178" s="40" t="s">
        <v>12399</v>
      </c>
      <c r="C20178" s="62" t="s">
        <v>13504</v>
      </c>
      <c r="D20178" s="107" t="s">
        <v>13584</v>
      </c>
      <c r="E20178" s="57">
        <v>25000</v>
      </c>
      <c r="F20178" s="57"/>
      <c r="G20178" s="125">
        <f t="shared" ref="G20178:G20179" si="345">F20178-E20178</f>
        <v>-25000</v>
      </c>
      <c r="H20178" s="704" t="s">
        <v>10654</v>
      </c>
    </row>
    <row r="20179" spans="1:8" s="681" customFormat="1" ht="15" x14ac:dyDescent="0.2">
      <c r="A20179" s="733">
        <v>45496</v>
      </c>
      <c r="B20179" s="40" t="s">
        <v>13110</v>
      </c>
      <c r="C20179" s="62" t="s">
        <v>10981</v>
      </c>
      <c r="D20179" s="107" t="s">
        <v>13583</v>
      </c>
      <c r="E20179" s="57">
        <v>17000</v>
      </c>
      <c r="F20179" s="57"/>
      <c r="G20179" s="125">
        <f t="shared" si="345"/>
        <v>-17000</v>
      </c>
      <c r="H20179" s="704" t="s">
        <v>10654</v>
      </c>
    </row>
    <row r="20180" spans="1:8" s="681" customFormat="1" ht="15" x14ac:dyDescent="0.2">
      <c r="A20180" s="733">
        <v>45497</v>
      </c>
      <c r="B20180" s="40" t="s">
        <v>13436</v>
      </c>
      <c r="C20180" s="62" t="s">
        <v>5740</v>
      </c>
      <c r="D20180" s="107" t="s">
        <v>13588</v>
      </c>
      <c r="E20180" s="57">
        <v>1000</v>
      </c>
      <c r="F20180" s="57"/>
      <c r="G20180" s="125">
        <f t="shared" ref="G20180:G20194" si="346">F20180-E20180</f>
        <v>-1000</v>
      </c>
      <c r="H20180" s="704" t="s">
        <v>10654</v>
      </c>
    </row>
    <row r="20181" spans="1:8" s="681" customFormat="1" ht="15" x14ac:dyDescent="0.2">
      <c r="A20181" s="733">
        <v>45497</v>
      </c>
      <c r="B20181" s="40" t="s">
        <v>12399</v>
      </c>
      <c r="C20181" s="62" t="s">
        <v>391</v>
      </c>
      <c r="D20181" s="107" t="s">
        <v>10303</v>
      </c>
      <c r="E20181" s="57">
        <v>1300</v>
      </c>
      <c r="F20181" s="57"/>
      <c r="G20181" s="125">
        <f t="shared" si="346"/>
        <v>-1300</v>
      </c>
      <c r="H20181" s="704" t="s">
        <v>10654</v>
      </c>
    </row>
    <row r="20182" spans="1:8" s="681" customFormat="1" ht="15" x14ac:dyDescent="0.2">
      <c r="A20182" s="733">
        <v>45497</v>
      </c>
      <c r="B20182" s="40" t="s">
        <v>11077</v>
      </c>
      <c r="C20182" s="62" t="s">
        <v>10981</v>
      </c>
      <c r="D20182" s="107" t="s">
        <v>13589</v>
      </c>
      <c r="E20182" s="57">
        <v>6000</v>
      </c>
      <c r="F20182" s="57"/>
      <c r="G20182" s="125">
        <f t="shared" si="346"/>
        <v>-6000</v>
      </c>
      <c r="H20182" s="704" t="s">
        <v>10654</v>
      </c>
    </row>
    <row r="20183" spans="1:8" s="681" customFormat="1" ht="15" x14ac:dyDescent="0.2">
      <c r="A20183" s="733">
        <v>45497</v>
      </c>
      <c r="B20183" s="40" t="s">
        <v>13436</v>
      </c>
      <c r="C20183" s="62" t="s">
        <v>10981</v>
      </c>
      <c r="D20183" s="107" t="s">
        <v>12300</v>
      </c>
      <c r="E20183" s="57">
        <v>1000</v>
      </c>
      <c r="F20183" s="57"/>
      <c r="G20183" s="125">
        <f t="shared" si="346"/>
        <v>-1000</v>
      </c>
      <c r="H20183" s="704" t="s">
        <v>10654</v>
      </c>
    </row>
    <row r="20184" spans="1:8" s="681" customFormat="1" ht="15" x14ac:dyDescent="0.2">
      <c r="A20184" s="733">
        <v>45497</v>
      </c>
      <c r="B20184" s="40" t="s">
        <v>12795</v>
      </c>
      <c r="C20184" s="62" t="s">
        <v>13590</v>
      </c>
      <c r="D20184" s="107" t="s">
        <v>13591</v>
      </c>
      <c r="E20184" s="57">
        <v>20000</v>
      </c>
      <c r="F20184" s="57"/>
      <c r="G20184" s="125">
        <f t="shared" si="346"/>
        <v>-20000</v>
      </c>
      <c r="H20184" s="704" t="s">
        <v>10654</v>
      </c>
    </row>
    <row r="20185" spans="1:8" s="681" customFormat="1" ht="15" x14ac:dyDescent="0.2">
      <c r="A20185" s="733">
        <v>45497</v>
      </c>
      <c r="B20185" s="40" t="s">
        <v>13436</v>
      </c>
      <c r="C20185" s="62" t="s">
        <v>10981</v>
      </c>
      <c r="D20185" s="107" t="s">
        <v>12509</v>
      </c>
      <c r="E20185" s="57">
        <v>2755</v>
      </c>
      <c r="F20185" s="57"/>
      <c r="G20185" s="125">
        <f t="shared" si="346"/>
        <v>-2755</v>
      </c>
      <c r="H20185" s="704" t="s">
        <v>10654</v>
      </c>
    </row>
    <row r="20186" spans="1:8" s="681" customFormat="1" ht="15" x14ac:dyDescent="0.2">
      <c r="A20186" s="733">
        <v>45497</v>
      </c>
      <c r="B20186" s="40" t="s">
        <v>103</v>
      </c>
      <c r="C20186" s="62" t="s">
        <v>285</v>
      </c>
      <c r="D20186" s="107" t="s">
        <v>13592</v>
      </c>
      <c r="E20186" s="57">
        <v>1000</v>
      </c>
      <c r="F20186" s="57"/>
      <c r="G20186" s="125">
        <f t="shared" si="346"/>
        <v>-1000</v>
      </c>
      <c r="H20186" s="704" t="s">
        <v>10654</v>
      </c>
    </row>
    <row r="20187" spans="1:8" s="681" customFormat="1" ht="15" x14ac:dyDescent="0.2">
      <c r="A20187" s="733">
        <v>45497</v>
      </c>
      <c r="B20187" s="40" t="s">
        <v>11077</v>
      </c>
      <c r="C20187" s="62" t="s">
        <v>5740</v>
      </c>
      <c r="D20187" s="107" t="s">
        <v>1156</v>
      </c>
      <c r="E20187" s="57">
        <v>2900</v>
      </c>
      <c r="F20187" s="57"/>
      <c r="G20187" s="125">
        <f t="shared" si="346"/>
        <v>-2900</v>
      </c>
      <c r="H20187" s="704" t="s">
        <v>10654</v>
      </c>
    </row>
    <row r="20188" spans="1:8" s="681" customFormat="1" ht="15" x14ac:dyDescent="0.2">
      <c r="A20188" s="733">
        <v>45497</v>
      </c>
      <c r="B20188" s="40" t="s">
        <v>13436</v>
      </c>
      <c r="C20188" s="62" t="s">
        <v>5740</v>
      </c>
      <c r="D20188" s="107" t="s">
        <v>1156</v>
      </c>
      <c r="E20188" s="57">
        <v>500</v>
      </c>
      <c r="F20188" s="57"/>
      <c r="G20188" s="125">
        <f t="shared" si="346"/>
        <v>-500</v>
      </c>
      <c r="H20188" s="704" t="s">
        <v>10654</v>
      </c>
    </row>
    <row r="20189" spans="1:8" s="681" customFormat="1" ht="15" x14ac:dyDescent="0.2">
      <c r="A20189" s="733">
        <v>45497</v>
      </c>
      <c r="B20189" s="40" t="s">
        <v>25</v>
      </c>
      <c r="C20189" s="62" t="s">
        <v>8148</v>
      </c>
      <c r="D20189" s="107" t="s">
        <v>6336</v>
      </c>
      <c r="E20189" s="57">
        <v>123946</v>
      </c>
      <c r="F20189" s="57"/>
      <c r="G20189" s="125">
        <f t="shared" si="346"/>
        <v>-123946</v>
      </c>
      <c r="H20189" s="704" t="s">
        <v>10654</v>
      </c>
    </row>
    <row r="20190" spans="1:8" s="681" customFormat="1" ht="15" x14ac:dyDescent="0.2">
      <c r="A20190" s="733">
        <v>45497</v>
      </c>
      <c r="B20190" s="40" t="s">
        <v>103</v>
      </c>
      <c r="C20190" s="62" t="s">
        <v>8148</v>
      </c>
      <c r="D20190" s="107" t="s">
        <v>6336</v>
      </c>
      <c r="E20190" s="57">
        <v>77157</v>
      </c>
      <c r="F20190" s="57"/>
      <c r="G20190" s="125">
        <f t="shared" si="346"/>
        <v>-77157</v>
      </c>
      <c r="H20190" s="704" t="s">
        <v>10654</v>
      </c>
    </row>
    <row r="20191" spans="1:8" s="681" customFormat="1" ht="15" x14ac:dyDescent="0.2">
      <c r="A20191" s="733">
        <v>45497</v>
      </c>
      <c r="B20191" s="40" t="s">
        <v>10360</v>
      </c>
      <c r="C20191" s="62" t="s">
        <v>285</v>
      </c>
      <c r="D20191" s="107" t="s">
        <v>13593</v>
      </c>
      <c r="E20191" s="57">
        <v>1340</v>
      </c>
      <c r="F20191" s="57"/>
      <c r="G20191" s="125">
        <f t="shared" si="346"/>
        <v>-1340</v>
      </c>
      <c r="H20191" s="704" t="s">
        <v>10654</v>
      </c>
    </row>
    <row r="20192" spans="1:8" s="681" customFormat="1" ht="15" x14ac:dyDescent="0.2">
      <c r="A20192" s="733">
        <v>45497</v>
      </c>
      <c r="B20192" s="40" t="s">
        <v>13436</v>
      </c>
      <c r="C20192" s="62" t="s">
        <v>10981</v>
      </c>
      <c r="D20192" s="107" t="s">
        <v>13594</v>
      </c>
      <c r="E20192" s="57">
        <v>1000</v>
      </c>
      <c r="F20192" s="57"/>
      <c r="G20192" s="125">
        <f t="shared" si="346"/>
        <v>-1000</v>
      </c>
      <c r="H20192" s="704" t="s">
        <v>10654</v>
      </c>
    </row>
    <row r="20193" spans="1:8" s="681" customFormat="1" ht="15" x14ac:dyDescent="0.2">
      <c r="A20193" s="733">
        <v>45497</v>
      </c>
      <c r="B20193" s="40" t="s">
        <v>103</v>
      </c>
      <c r="C20193" s="62" t="s">
        <v>391</v>
      </c>
      <c r="D20193" s="107" t="s">
        <v>13595</v>
      </c>
      <c r="E20193" s="57">
        <v>400</v>
      </c>
      <c r="F20193" s="57"/>
      <c r="G20193" s="125">
        <f t="shared" si="346"/>
        <v>-400</v>
      </c>
      <c r="H20193" s="704" t="s">
        <v>10654</v>
      </c>
    </row>
    <row r="20194" spans="1:8" s="681" customFormat="1" ht="15" x14ac:dyDescent="0.2">
      <c r="A20194" s="733">
        <v>45497</v>
      </c>
      <c r="B20194" s="40" t="s">
        <v>13110</v>
      </c>
      <c r="C20194" s="62" t="s">
        <v>391</v>
      </c>
      <c r="D20194" s="107" t="s">
        <v>4308</v>
      </c>
      <c r="E20194" s="57">
        <v>3370</v>
      </c>
      <c r="F20194" s="57"/>
      <c r="G20194" s="125">
        <f t="shared" si="346"/>
        <v>-3370</v>
      </c>
      <c r="H20194" s="704" t="s">
        <v>10654</v>
      </c>
    </row>
    <row r="20195" spans="1:8" s="681" customFormat="1" ht="15" x14ac:dyDescent="0.2">
      <c r="A20195" s="733">
        <v>45497</v>
      </c>
      <c r="B20195" s="40" t="s">
        <v>13225</v>
      </c>
      <c r="C20195" s="62" t="s">
        <v>8391</v>
      </c>
      <c r="D20195" s="107" t="s">
        <v>13596</v>
      </c>
      <c r="E20195" s="57">
        <v>1147000</v>
      </c>
      <c r="F20195" s="57"/>
      <c r="G20195" s="125">
        <f t="shared" ref="G20195:G20196" si="347">F20195-E20195</f>
        <v>-1147000</v>
      </c>
      <c r="H20195" s="704" t="s">
        <v>10654</v>
      </c>
    </row>
    <row r="20196" spans="1:8" s="681" customFormat="1" ht="15" x14ac:dyDescent="0.2">
      <c r="A20196" s="733">
        <v>45497</v>
      </c>
      <c r="B20196" s="40" t="s">
        <v>12606</v>
      </c>
      <c r="C20196" s="62" t="s">
        <v>10981</v>
      </c>
      <c r="D20196" s="107" t="s">
        <v>13485</v>
      </c>
      <c r="E20196" s="57">
        <v>105000</v>
      </c>
      <c r="F20196" s="57"/>
      <c r="G20196" s="125">
        <f t="shared" si="347"/>
        <v>-105000</v>
      </c>
      <c r="H20196" s="704" t="s">
        <v>10654</v>
      </c>
    </row>
    <row r="20197" spans="1:8" s="681" customFormat="1" ht="15" x14ac:dyDescent="0.2">
      <c r="A20197" s="733">
        <v>45497</v>
      </c>
      <c r="B20197" s="40" t="s">
        <v>13177</v>
      </c>
      <c r="C20197" s="62" t="s">
        <v>62</v>
      </c>
      <c r="D20197" s="107" t="s">
        <v>13597</v>
      </c>
      <c r="E20197" s="57">
        <v>300000</v>
      </c>
      <c r="F20197" s="57"/>
      <c r="G20197" s="125">
        <f t="shared" ref="G20197:G20199" si="348">F20197-E20197</f>
        <v>-300000</v>
      </c>
      <c r="H20197" s="704" t="s">
        <v>10654</v>
      </c>
    </row>
    <row r="20198" spans="1:8" s="681" customFormat="1" ht="15" x14ac:dyDescent="0.2">
      <c r="A20198" s="733">
        <v>45497</v>
      </c>
      <c r="B20198" s="40" t="s">
        <v>13177</v>
      </c>
      <c r="C20198" s="62" t="s">
        <v>10981</v>
      </c>
      <c r="D20198" s="107" t="s">
        <v>13598</v>
      </c>
      <c r="E20198" s="57">
        <v>25000</v>
      </c>
      <c r="F20198" s="57"/>
      <c r="G20198" s="125">
        <f t="shared" si="348"/>
        <v>-25000</v>
      </c>
      <c r="H20198" s="704" t="s">
        <v>10654</v>
      </c>
    </row>
    <row r="20199" spans="1:8" s="681" customFormat="1" ht="15" x14ac:dyDescent="0.2">
      <c r="A20199" s="733">
        <v>45498</v>
      </c>
      <c r="B20199" s="40" t="s">
        <v>13436</v>
      </c>
      <c r="C20199" s="62" t="s">
        <v>13600</v>
      </c>
      <c r="D20199" s="107" t="s">
        <v>13599</v>
      </c>
      <c r="E20199" s="57">
        <v>375000</v>
      </c>
      <c r="F20199" s="57"/>
      <c r="G20199" s="125">
        <f t="shared" si="348"/>
        <v>-375000</v>
      </c>
      <c r="H20199" s="704" t="s">
        <v>10654</v>
      </c>
    </row>
    <row r="20200" spans="1:8" s="681" customFormat="1" ht="15" x14ac:dyDescent="0.2">
      <c r="A20200" s="733">
        <v>45498</v>
      </c>
      <c r="B20200" s="40" t="s">
        <v>13225</v>
      </c>
      <c r="C20200" s="62" t="s">
        <v>13223</v>
      </c>
      <c r="D20200" s="107" t="s">
        <v>13617</v>
      </c>
      <c r="E20200" s="57">
        <v>4598964</v>
      </c>
      <c r="F20200" s="57"/>
      <c r="G20200" s="125">
        <f t="shared" ref="G20200" si="349">F20200-E20200</f>
        <v>-4598964</v>
      </c>
      <c r="H20200" s="704" t="s">
        <v>10654</v>
      </c>
    </row>
    <row r="20201" spans="1:8" s="681" customFormat="1" ht="15" x14ac:dyDescent="0.2">
      <c r="A20201" s="733">
        <v>45499</v>
      </c>
      <c r="B20201" s="40" t="s">
        <v>103</v>
      </c>
      <c r="C20201" s="62" t="s">
        <v>103</v>
      </c>
      <c r="D20201" s="107" t="s">
        <v>9422</v>
      </c>
      <c r="E20201" s="57">
        <v>5000</v>
      </c>
      <c r="F20201" s="57"/>
      <c r="G20201" s="125">
        <f t="shared" ref="G20201:G20204" si="350">F20201-E20201</f>
        <v>-5000</v>
      </c>
      <c r="H20201" s="704" t="s">
        <v>10654</v>
      </c>
    </row>
    <row r="20202" spans="1:8" s="681" customFormat="1" ht="15" x14ac:dyDescent="0.2">
      <c r="A20202" s="733">
        <v>45499</v>
      </c>
      <c r="B20202" s="40" t="s">
        <v>13436</v>
      </c>
      <c r="C20202" s="62" t="s">
        <v>5740</v>
      </c>
      <c r="D20202" s="107" t="s">
        <v>369</v>
      </c>
      <c r="E20202" s="57">
        <v>1800</v>
      </c>
      <c r="F20202" s="57"/>
      <c r="G20202" s="125">
        <f t="shared" si="350"/>
        <v>-1800</v>
      </c>
      <c r="H20202" s="704" t="s">
        <v>10654</v>
      </c>
    </row>
    <row r="20203" spans="1:8" s="681" customFormat="1" ht="15" x14ac:dyDescent="0.2">
      <c r="A20203" s="733">
        <v>45499</v>
      </c>
      <c r="B20203" s="40" t="s">
        <v>37</v>
      </c>
      <c r="C20203" s="62" t="s">
        <v>391</v>
      </c>
      <c r="D20203" s="107" t="s">
        <v>13601</v>
      </c>
      <c r="E20203" s="57">
        <v>2000</v>
      </c>
      <c r="F20203" s="57"/>
      <c r="G20203" s="125">
        <f t="shared" si="350"/>
        <v>-2000</v>
      </c>
      <c r="H20203" s="704" t="s">
        <v>10654</v>
      </c>
    </row>
    <row r="20204" spans="1:8" s="681" customFormat="1" ht="15" x14ac:dyDescent="0.2">
      <c r="A20204" s="733">
        <v>45499</v>
      </c>
      <c r="B20204" s="40" t="s">
        <v>13253</v>
      </c>
      <c r="C20204" s="62" t="s">
        <v>3103</v>
      </c>
      <c r="D20204" s="107" t="s">
        <v>13602</v>
      </c>
      <c r="E20204" s="57">
        <v>30000</v>
      </c>
      <c r="F20204" s="57"/>
      <c r="G20204" s="125">
        <f t="shared" si="350"/>
        <v>-30000</v>
      </c>
      <c r="H20204" s="704" t="s">
        <v>10654</v>
      </c>
    </row>
    <row r="20205" spans="1:8" s="681" customFormat="1" ht="15" x14ac:dyDescent="0.2">
      <c r="A20205" s="733">
        <v>45499</v>
      </c>
      <c r="B20205" s="40" t="s">
        <v>13110</v>
      </c>
      <c r="C20205" s="62" t="s">
        <v>10911</v>
      </c>
      <c r="D20205" s="107" t="s">
        <v>13603</v>
      </c>
      <c r="E20205" s="57">
        <v>400000</v>
      </c>
      <c r="F20205" s="57"/>
      <c r="G20205" s="125">
        <f t="shared" ref="G20205" si="351">F20205-E20205</f>
        <v>-400000</v>
      </c>
      <c r="H20205" s="704" t="s">
        <v>10654</v>
      </c>
    </row>
    <row r="20206" spans="1:8" s="681" customFormat="1" ht="15" x14ac:dyDescent="0.2">
      <c r="A20206" s="733">
        <v>45499</v>
      </c>
      <c r="B20206" s="40" t="s">
        <v>13436</v>
      </c>
      <c r="C20206" s="62" t="s">
        <v>10981</v>
      </c>
      <c r="D20206" s="107" t="s">
        <v>13619</v>
      </c>
      <c r="E20206" s="57">
        <v>1750</v>
      </c>
      <c r="F20206" s="57"/>
      <c r="G20206" s="125">
        <f t="shared" ref="G20206:G20211" si="352">F20206-E20206</f>
        <v>-1750</v>
      </c>
      <c r="H20206" s="704" t="s">
        <v>10654</v>
      </c>
    </row>
    <row r="20207" spans="1:8" s="681" customFormat="1" ht="15" x14ac:dyDescent="0.2">
      <c r="A20207" s="733">
        <v>45499</v>
      </c>
      <c r="B20207" s="40" t="s">
        <v>13110</v>
      </c>
      <c r="C20207" s="62" t="s">
        <v>13620</v>
      </c>
      <c r="D20207" s="107" t="s">
        <v>13621</v>
      </c>
      <c r="E20207" s="57">
        <v>220000</v>
      </c>
      <c r="F20207" s="57"/>
      <c r="G20207" s="125">
        <f t="shared" si="352"/>
        <v>-220000</v>
      </c>
      <c r="H20207" s="704" t="s">
        <v>10654</v>
      </c>
    </row>
    <row r="20208" spans="1:8" s="681" customFormat="1" ht="15" x14ac:dyDescent="0.2">
      <c r="A20208" s="733">
        <v>45499</v>
      </c>
      <c r="B20208" s="40" t="s">
        <v>13436</v>
      </c>
      <c r="C20208" s="62" t="s">
        <v>10981</v>
      </c>
      <c r="D20208" s="107" t="s">
        <v>13622</v>
      </c>
      <c r="E20208" s="57">
        <v>117500</v>
      </c>
      <c r="F20208" s="57"/>
      <c r="G20208" s="125">
        <f t="shared" si="352"/>
        <v>-117500</v>
      </c>
      <c r="H20208" s="704" t="s">
        <v>10654</v>
      </c>
    </row>
    <row r="20209" spans="1:8" s="681" customFormat="1" ht="15" x14ac:dyDescent="0.2">
      <c r="A20209" s="733">
        <v>45499</v>
      </c>
      <c r="B20209" s="40" t="s">
        <v>11717</v>
      </c>
      <c r="C20209" s="62" t="s">
        <v>5740</v>
      </c>
      <c r="D20209" s="107" t="s">
        <v>13623</v>
      </c>
      <c r="E20209" s="57">
        <v>1500</v>
      </c>
      <c r="F20209" s="57"/>
      <c r="G20209" s="125">
        <f t="shared" si="352"/>
        <v>-1500</v>
      </c>
      <c r="H20209" s="704" t="s">
        <v>10654</v>
      </c>
    </row>
    <row r="20210" spans="1:8" s="681" customFormat="1" ht="15" x14ac:dyDescent="0.2">
      <c r="A20210" s="733">
        <v>45499</v>
      </c>
      <c r="B20210" s="40" t="s">
        <v>11717</v>
      </c>
      <c r="C20210" s="62" t="s">
        <v>10981</v>
      </c>
      <c r="D20210" s="107" t="s">
        <v>13624</v>
      </c>
      <c r="E20210" s="57">
        <v>340</v>
      </c>
      <c r="F20210" s="57"/>
      <c r="G20210" s="125">
        <f t="shared" si="352"/>
        <v>-340</v>
      </c>
      <c r="H20210" s="704" t="s">
        <v>10654</v>
      </c>
    </row>
    <row r="20211" spans="1:8" s="681" customFormat="1" ht="15" x14ac:dyDescent="0.2">
      <c r="A20211" s="733">
        <v>45499</v>
      </c>
      <c r="B20211" s="40" t="s">
        <v>13110</v>
      </c>
      <c r="C20211" s="62" t="s">
        <v>5740</v>
      </c>
      <c r="D20211" s="107" t="s">
        <v>369</v>
      </c>
      <c r="E20211" s="57">
        <v>1500</v>
      </c>
      <c r="F20211" s="57"/>
      <c r="G20211" s="125">
        <f t="shared" si="352"/>
        <v>-1500</v>
      </c>
      <c r="H20211" s="704" t="s">
        <v>10654</v>
      </c>
    </row>
    <row r="20212" spans="1:8" s="681" customFormat="1" ht="15" x14ac:dyDescent="0.2">
      <c r="A20212" s="733">
        <v>45500</v>
      </c>
      <c r="B20212" s="40" t="s">
        <v>12399</v>
      </c>
      <c r="C20212" s="62" t="s">
        <v>10981</v>
      </c>
      <c r="D20212" s="107" t="s">
        <v>13625</v>
      </c>
      <c r="E20212" s="57">
        <v>34000</v>
      </c>
      <c r="F20212" s="57"/>
      <c r="G20212" s="125">
        <f t="shared" ref="G20212:G20227" si="353">F20212-E20212</f>
        <v>-34000</v>
      </c>
      <c r="H20212" s="704" t="s">
        <v>10654</v>
      </c>
    </row>
    <row r="20213" spans="1:8" s="681" customFormat="1" ht="15" x14ac:dyDescent="0.2">
      <c r="A20213" s="733">
        <v>45500</v>
      </c>
      <c r="B20213" s="40" t="s">
        <v>103</v>
      </c>
      <c r="C20213" s="62" t="s">
        <v>285</v>
      </c>
      <c r="D20213" s="107" t="s">
        <v>13592</v>
      </c>
      <c r="E20213" s="57">
        <v>3000</v>
      </c>
      <c r="F20213" s="57"/>
      <c r="G20213" s="125">
        <f t="shared" si="353"/>
        <v>-3000</v>
      </c>
      <c r="H20213" s="704" t="s">
        <v>10654</v>
      </c>
    </row>
    <row r="20214" spans="1:8" s="681" customFormat="1" ht="15" x14ac:dyDescent="0.2">
      <c r="A20214" s="733">
        <v>45500</v>
      </c>
      <c r="B20214" s="40" t="s">
        <v>103</v>
      </c>
      <c r="C20214" s="62" t="s">
        <v>103</v>
      </c>
      <c r="D20214" s="107" t="s">
        <v>9422</v>
      </c>
      <c r="E20214" s="57">
        <v>4000</v>
      </c>
      <c r="F20214" s="57"/>
      <c r="G20214" s="125">
        <f t="shared" si="353"/>
        <v>-4000</v>
      </c>
      <c r="H20214" s="704" t="s">
        <v>10654</v>
      </c>
    </row>
    <row r="20215" spans="1:8" s="681" customFormat="1" ht="15" x14ac:dyDescent="0.2">
      <c r="A20215" s="733">
        <v>45500</v>
      </c>
      <c r="B20215" s="40" t="s">
        <v>11707</v>
      </c>
      <c r="C20215" s="62" t="s">
        <v>10981</v>
      </c>
      <c r="D20215" s="107" t="s">
        <v>13626</v>
      </c>
      <c r="E20215" s="57">
        <v>3200</v>
      </c>
      <c r="F20215" s="57"/>
      <c r="G20215" s="125">
        <f t="shared" si="353"/>
        <v>-3200</v>
      </c>
      <c r="H20215" s="704" t="s">
        <v>10654</v>
      </c>
    </row>
    <row r="20216" spans="1:8" s="681" customFormat="1" ht="15" x14ac:dyDescent="0.2">
      <c r="A20216" s="733">
        <v>45500</v>
      </c>
      <c r="B20216" s="40" t="s">
        <v>13225</v>
      </c>
      <c r="C20216" s="62" t="s">
        <v>10981</v>
      </c>
      <c r="D20216" s="107" t="s">
        <v>13627</v>
      </c>
      <c r="E20216" s="57">
        <v>7830</v>
      </c>
      <c r="F20216" s="57"/>
      <c r="G20216" s="125">
        <f t="shared" si="353"/>
        <v>-7830</v>
      </c>
      <c r="H20216" s="704" t="s">
        <v>10654</v>
      </c>
    </row>
    <row r="20217" spans="1:8" s="681" customFormat="1" ht="15" x14ac:dyDescent="0.2">
      <c r="A20217" s="733">
        <v>45500</v>
      </c>
      <c r="B20217" s="40" t="s">
        <v>12399</v>
      </c>
      <c r="C20217" s="62" t="s">
        <v>5740</v>
      </c>
      <c r="D20217" s="107" t="s">
        <v>1156</v>
      </c>
      <c r="E20217" s="57">
        <v>2000</v>
      </c>
      <c r="F20217" s="57"/>
      <c r="G20217" s="125">
        <f t="shared" si="353"/>
        <v>-2000</v>
      </c>
      <c r="H20217" s="704" t="s">
        <v>10654</v>
      </c>
    </row>
    <row r="20218" spans="1:8" s="681" customFormat="1" ht="15" x14ac:dyDescent="0.2">
      <c r="A20218" s="733">
        <v>45500</v>
      </c>
      <c r="B20218" s="40" t="s">
        <v>13253</v>
      </c>
      <c r="C20218" s="62" t="s">
        <v>5740</v>
      </c>
      <c r="D20218" s="107" t="s">
        <v>1156</v>
      </c>
      <c r="E20218" s="57">
        <v>2000</v>
      </c>
      <c r="F20218" s="57"/>
      <c r="G20218" s="125">
        <f t="shared" si="353"/>
        <v>-2000</v>
      </c>
      <c r="H20218" s="704" t="s">
        <v>10654</v>
      </c>
    </row>
    <row r="20219" spans="1:8" s="681" customFormat="1" ht="15" x14ac:dyDescent="0.2">
      <c r="A20219" s="733">
        <v>45500</v>
      </c>
      <c r="B20219" s="40" t="s">
        <v>13436</v>
      </c>
      <c r="C20219" s="62" t="s">
        <v>5740</v>
      </c>
      <c r="D20219" s="107" t="s">
        <v>1156</v>
      </c>
      <c r="E20219" s="57">
        <v>2000</v>
      </c>
      <c r="F20219" s="57"/>
      <c r="G20219" s="125">
        <f t="shared" si="353"/>
        <v>-2000</v>
      </c>
      <c r="H20219" s="704" t="s">
        <v>10654</v>
      </c>
    </row>
    <row r="20220" spans="1:8" s="681" customFormat="1" ht="15" x14ac:dyDescent="0.2">
      <c r="A20220" s="733">
        <v>45500</v>
      </c>
      <c r="B20220" s="40" t="s">
        <v>3945</v>
      </c>
      <c r="C20220" s="62" t="s">
        <v>391</v>
      </c>
      <c r="D20220" s="107" t="s">
        <v>13628</v>
      </c>
      <c r="E20220" s="57">
        <v>68000</v>
      </c>
      <c r="F20220" s="57"/>
      <c r="G20220" s="125">
        <f t="shared" si="353"/>
        <v>-68000</v>
      </c>
      <c r="H20220" s="704" t="s">
        <v>10654</v>
      </c>
    </row>
    <row r="20221" spans="1:8" s="681" customFormat="1" ht="15" x14ac:dyDescent="0.2">
      <c r="A20221" s="733">
        <v>45500</v>
      </c>
      <c r="B20221" s="40" t="s">
        <v>3945</v>
      </c>
      <c r="C20221" s="62" t="s">
        <v>391</v>
      </c>
      <c r="D20221" s="107" t="s">
        <v>13629</v>
      </c>
      <c r="E20221" s="57">
        <v>18000</v>
      </c>
      <c r="F20221" s="57"/>
      <c r="G20221" s="125">
        <f t="shared" si="353"/>
        <v>-18000</v>
      </c>
      <c r="H20221" s="704" t="s">
        <v>10654</v>
      </c>
    </row>
    <row r="20222" spans="1:8" s="681" customFormat="1" ht="15" x14ac:dyDescent="0.2">
      <c r="A20222" s="733">
        <v>45500</v>
      </c>
      <c r="B20222" s="40" t="s">
        <v>3945</v>
      </c>
      <c r="C20222" s="62" t="s">
        <v>10072</v>
      </c>
      <c r="D20222" s="107" t="s">
        <v>13630</v>
      </c>
      <c r="E20222" s="57">
        <v>6000</v>
      </c>
      <c r="F20222" s="57"/>
      <c r="G20222" s="125">
        <f t="shared" si="353"/>
        <v>-6000</v>
      </c>
      <c r="H20222" s="704" t="s">
        <v>10654</v>
      </c>
    </row>
    <row r="20223" spans="1:8" s="681" customFormat="1" ht="15" x14ac:dyDescent="0.2">
      <c r="A20223" s="733">
        <v>45500</v>
      </c>
      <c r="B20223" s="40" t="s">
        <v>10898</v>
      </c>
      <c r="C20223" s="62" t="s">
        <v>10981</v>
      </c>
      <c r="D20223" s="107" t="s">
        <v>13631</v>
      </c>
      <c r="E20223" s="57">
        <v>180</v>
      </c>
      <c r="F20223" s="57"/>
      <c r="G20223" s="125">
        <f t="shared" si="353"/>
        <v>-180</v>
      </c>
      <c r="H20223" s="704" t="s">
        <v>10654</v>
      </c>
    </row>
    <row r="20224" spans="1:8" s="681" customFormat="1" ht="15" x14ac:dyDescent="0.2">
      <c r="A20224" s="733">
        <v>45500</v>
      </c>
      <c r="B20224" s="40" t="s">
        <v>9353</v>
      </c>
      <c r="C20224" s="62" t="s">
        <v>391</v>
      </c>
      <c r="D20224" s="107" t="s">
        <v>13632</v>
      </c>
      <c r="E20224" s="57">
        <v>2000</v>
      </c>
      <c r="F20224" s="57"/>
      <c r="G20224" s="125">
        <f t="shared" si="353"/>
        <v>-2000</v>
      </c>
      <c r="H20224" s="704" t="s">
        <v>10654</v>
      </c>
    </row>
    <row r="20225" spans="1:8" s="681" customFormat="1" ht="15" x14ac:dyDescent="0.2">
      <c r="A20225" s="733">
        <v>45500</v>
      </c>
      <c r="B20225" s="40" t="s">
        <v>12399</v>
      </c>
      <c r="C20225" s="62" t="s">
        <v>391</v>
      </c>
      <c r="D20225" s="107" t="s">
        <v>13633</v>
      </c>
      <c r="E20225" s="57">
        <v>2200</v>
      </c>
      <c r="F20225" s="57"/>
      <c r="G20225" s="125">
        <f t="shared" si="353"/>
        <v>-2200</v>
      </c>
      <c r="H20225" s="704" t="s">
        <v>10654</v>
      </c>
    </row>
    <row r="20226" spans="1:8" s="681" customFormat="1" ht="15" x14ac:dyDescent="0.2">
      <c r="A20226" s="733">
        <v>45500</v>
      </c>
      <c r="B20226" s="40" t="s">
        <v>103</v>
      </c>
      <c r="C20226" s="62" t="s">
        <v>391</v>
      </c>
      <c r="D20226" s="107" t="s">
        <v>13634</v>
      </c>
      <c r="E20226" s="57">
        <v>1950</v>
      </c>
      <c r="F20226" s="57"/>
      <c r="G20226" s="125">
        <f t="shared" si="353"/>
        <v>-1950</v>
      </c>
      <c r="H20226" s="704" t="s">
        <v>10654</v>
      </c>
    </row>
    <row r="20227" spans="1:8" s="681" customFormat="1" ht="15" x14ac:dyDescent="0.2">
      <c r="A20227" s="733">
        <v>45500</v>
      </c>
      <c r="B20227" s="40" t="s">
        <v>6503</v>
      </c>
      <c r="C20227" s="62" t="s">
        <v>13561</v>
      </c>
      <c r="D20227" s="107" t="s">
        <v>1156</v>
      </c>
      <c r="E20227" s="57">
        <v>20000</v>
      </c>
      <c r="F20227" s="57"/>
      <c r="G20227" s="125">
        <f t="shared" si="353"/>
        <v>-20000</v>
      </c>
      <c r="H20227" s="704" t="s">
        <v>10654</v>
      </c>
    </row>
    <row r="20228" spans="1:8" s="681" customFormat="1" ht="15" x14ac:dyDescent="0.2">
      <c r="A20228" s="733">
        <v>45500</v>
      </c>
      <c r="B20228" s="40" t="s">
        <v>13110</v>
      </c>
      <c r="C20228" s="62" t="s">
        <v>8391</v>
      </c>
      <c r="D20228" s="107" t="s">
        <v>13635</v>
      </c>
      <c r="E20228" s="57">
        <v>600000</v>
      </c>
      <c r="F20228" s="57"/>
      <c r="G20228" s="125">
        <f t="shared" ref="G20228:G20229" si="354">F20228-E20228</f>
        <v>-600000</v>
      </c>
      <c r="H20228" s="704" t="s">
        <v>10654</v>
      </c>
    </row>
    <row r="20229" spans="1:8" s="681" customFormat="1" ht="15" x14ac:dyDescent="0.2">
      <c r="A20229" s="733">
        <v>45500</v>
      </c>
      <c r="B20229" s="40" t="s">
        <v>12399</v>
      </c>
      <c r="C20229" s="62" t="s">
        <v>13419</v>
      </c>
      <c r="D20229" s="107" t="s">
        <v>13650</v>
      </c>
      <c r="E20229" s="57">
        <v>420000</v>
      </c>
      <c r="F20229" s="57"/>
      <c r="G20229" s="125">
        <f t="shared" si="354"/>
        <v>-420000</v>
      </c>
      <c r="H20229" s="704" t="s">
        <v>10654</v>
      </c>
    </row>
    <row r="20230" spans="1:8" s="681" customFormat="1" ht="15" x14ac:dyDescent="0.2">
      <c r="A20230" s="733">
        <v>45502</v>
      </c>
      <c r="B20230" s="40" t="s">
        <v>13436</v>
      </c>
      <c r="C20230" s="62" t="s">
        <v>5740</v>
      </c>
      <c r="D20230" s="107" t="s">
        <v>1156</v>
      </c>
      <c r="E20230" s="57">
        <v>3000</v>
      </c>
      <c r="F20230" s="57"/>
      <c r="G20230" s="125">
        <f t="shared" ref="G20230:G20234" si="355">F20230-E20230</f>
        <v>-3000</v>
      </c>
      <c r="H20230" s="704" t="s">
        <v>10654</v>
      </c>
    </row>
    <row r="20231" spans="1:8" s="681" customFormat="1" ht="15" x14ac:dyDescent="0.2">
      <c r="A20231" s="733">
        <v>45502</v>
      </c>
      <c r="B20231" s="40" t="s">
        <v>12399</v>
      </c>
      <c r="C20231" s="62" t="s">
        <v>5740</v>
      </c>
      <c r="D20231" s="107" t="s">
        <v>1156</v>
      </c>
      <c r="E20231" s="57">
        <v>1600</v>
      </c>
      <c r="F20231" s="57"/>
      <c r="G20231" s="125">
        <f t="shared" si="355"/>
        <v>-1600</v>
      </c>
      <c r="H20231" s="704" t="s">
        <v>10654</v>
      </c>
    </row>
    <row r="20232" spans="1:8" s="681" customFormat="1" ht="15" x14ac:dyDescent="0.2">
      <c r="A20232" s="733">
        <v>45502</v>
      </c>
      <c r="B20232" s="40" t="s">
        <v>103</v>
      </c>
      <c r="C20232" s="62" t="s">
        <v>103</v>
      </c>
      <c r="D20232" s="107" t="s">
        <v>9422</v>
      </c>
      <c r="E20232" s="57">
        <v>4000</v>
      </c>
      <c r="F20232" s="57"/>
      <c r="G20232" s="125">
        <f t="shared" si="355"/>
        <v>-4000</v>
      </c>
      <c r="H20232" s="704" t="s">
        <v>10654</v>
      </c>
    </row>
    <row r="20233" spans="1:8" s="681" customFormat="1" ht="15" x14ac:dyDescent="0.2">
      <c r="A20233" s="733">
        <v>45502</v>
      </c>
      <c r="B20233" s="40" t="s">
        <v>13225</v>
      </c>
      <c r="C20233" s="62" t="s">
        <v>5740</v>
      </c>
      <c r="D20233" s="107" t="s">
        <v>369</v>
      </c>
      <c r="E20233" s="57">
        <v>1000</v>
      </c>
      <c r="F20233" s="57"/>
      <c r="G20233" s="125">
        <f t="shared" si="355"/>
        <v>-1000</v>
      </c>
      <c r="H20233" s="704" t="s">
        <v>10654</v>
      </c>
    </row>
    <row r="20234" spans="1:8" s="681" customFormat="1" ht="15" x14ac:dyDescent="0.2">
      <c r="A20234" s="733">
        <v>45502</v>
      </c>
      <c r="B20234" s="40" t="s">
        <v>13110</v>
      </c>
      <c r="C20234" s="62" t="s">
        <v>5740</v>
      </c>
      <c r="D20234" s="107" t="s">
        <v>369</v>
      </c>
      <c r="E20234" s="57">
        <v>1400</v>
      </c>
      <c r="F20234" s="57"/>
      <c r="G20234" s="125">
        <f t="shared" si="355"/>
        <v>-1400</v>
      </c>
      <c r="H20234" s="704" t="s">
        <v>10654</v>
      </c>
    </row>
    <row r="20235" spans="1:8" s="681" customFormat="1" ht="15" x14ac:dyDescent="0.2">
      <c r="A20235" s="733">
        <v>45502</v>
      </c>
      <c r="B20235" s="40" t="s">
        <v>13177</v>
      </c>
      <c r="C20235" s="62" t="s">
        <v>10981</v>
      </c>
      <c r="D20235" s="107" t="s">
        <v>13598</v>
      </c>
      <c r="E20235" s="57">
        <v>25000</v>
      </c>
      <c r="F20235" s="57"/>
      <c r="G20235" s="125">
        <f t="shared" ref="G20235:G20237" si="356">F20235-E20235</f>
        <v>-25000</v>
      </c>
      <c r="H20235" s="704" t="s">
        <v>10654</v>
      </c>
    </row>
    <row r="20236" spans="1:8" s="681" customFormat="1" ht="15" x14ac:dyDescent="0.2">
      <c r="A20236" s="733">
        <v>45502</v>
      </c>
      <c r="B20236" s="40" t="s">
        <v>13436</v>
      </c>
      <c r="C20236" s="62" t="s">
        <v>10981</v>
      </c>
      <c r="D20236" s="107" t="s">
        <v>13636</v>
      </c>
      <c r="E20236" s="57">
        <v>16000</v>
      </c>
      <c r="F20236" s="57"/>
      <c r="G20236" s="125">
        <f t="shared" si="356"/>
        <v>-16000</v>
      </c>
      <c r="H20236" s="704" t="s">
        <v>10654</v>
      </c>
    </row>
    <row r="20237" spans="1:8" s="681" customFormat="1" ht="15" x14ac:dyDescent="0.2">
      <c r="A20237" s="733">
        <v>45502</v>
      </c>
      <c r="B20237" s="40" t="s">
        <v>13177</v>
      </c>
      <c r="C20237" s="62" t="s">
        <v>10981</v>
      </c>
      <c r="D20237" s="107" t="s">
        <v>13637</v>
      </c>
      <c r="E20237" s="57">
        <v>10750</v>
      </c>
      <c r="F20237" s="57"/>
      <c r="G20237" s="125">
        <f t="shared" si="356"/>
        <v>-10750</v>
      </c>
      <c r="H20237" s="704" t="s">
        <v>10654</v>
      </c>
    </row>
    <row r="20238" spans="1:8" s="681" customFormat="1" ht="15" x14ac:dyDescent="0.2">
      <c r="A20238" s="733">
        <v>45503</v>
      </c>
      <c r="B20238" s="40" t="s">
        <v>103</v>
      </c>
      <c r="C20238" s="62" t="s">
        <v>103</v>
      </c>
      <c r="D20238" s="107" t="s">
        <v>9422</v>
      </c>
      <c r="E20238" s="57">
        <v>1500</v>
      </c>
      <c r="F20238" s="57"/>
      <c r="G20238" s="125">
        <f t="shared" ref="G20238" si="357">F20238-E20238</f>
        <v>-1500</v>
      </c>
      <c r="H20238" s="704" t="s">
        <v>10654</v>
      </c>
    </row>
    <row r="20239" spans="1:8" s="681" customFormat="1" ht="15" x14ac:dyDescent="0.2">
      <c r="A20239" s="733">
        <v>45503</v>
      </c>
      <c r="B20239" s="40" t="s">
        <v>11077</v>
      </c>
      <c r="C20239" s="62" t="s">
        <v>1197</v>
      </c>
      <c r="D20239" s="107" t="s">
        <v>13638</v>
      </c>
      <c r="E20239" s="57">
        <v>1000000</v>
      </c>
      <c r="F20239" s="57"/>
      <c r="G20239" s="125">
        <f t="shared" ref="G20239" si="358">F20239-E20239</f>
        <v>-1000000</v>
      </c>
      <c r="H20239" s="704" t="s">
        <v>10654</v>
      </c>
    </row>
    <row r="20240" spans="1:8" s="681" customFormat="1" ht="15" x14ac:dyDescent="0.2">
      <c r="A20240" s="733">
        <v>45503</v>
      </c>
      <c r="B20240" s="40" t="s">
        <v>13225</v>
      </c>
      <c r="C20240" s="62" t="s">
        <v>10981</v>
      </c>
      <c r="D20240" s="107" t="s">
        <v>13640</v>
      </c>
      <c r="E20240" s="57">
        <v>20250</v>
      </c>
      <c r="F20240" s="57"/>
      <c r="G20240" s="125">
        <f t="shared" ref="G20240:G20242" si="359">F20240-E20240</f>
        <v>-20250</v>
      </c>
      <c r="H20240" s="704" t="s">
        <v>10654</v>
      </c>
    </row>
    <row r="20241" spans="1:8" s="681" customFormat="1" ht="15" x14ac:dyDescent="0.2">
      <c r="A20241" s="733">
        <v>45503</v>
      </c>
      <c r="B20241" s="40" t="s">
        <v>13436</v>
      </c>
      <c r="C20241" s="62" t="s">
        <v>13600</v>
      </c>
      <c r="D20241" s="107" t="s">
        <v>13599</v>
      </c>
      <c r="E20241" s="57">
        <v>100000</v>
      </c>
      <c r="F20241" s="57"/>
      <c r="G20241" s="125">
        <f t="shared" si="359"/>
        <v>-100000</v>
      </c>
      <c r="H20241" s="704" t="s">
        <v>10654</v>
      </c>
    </row>
    <row r="20242" spans="1:8" s="681" customFormat="1" ht="15" x14ac:dyDescent="0.2">
      <c r="A20242" s="733">
        <v>45503</v>
      </c>
      <c r="B20242" s="40" t="s">
        <v>13177</v>
      </c>
      <c r="C20242" s="62" t="s">
        <v>13643</v>
      </c>
      <c r="D20242" s="107" t="s">
        <v>13644</v>
      </c>
      <c r="E20242" s="57">
        <v>207000</v>
      </c>
      <c r="F20242" s="57"/>
      <c r="G20242" s="125">
        <f t="shared" si="359"/>
        <v>-207000</v>
      </c>
      <c r="H20242" s="704" t="s">
        <v>10654</v>
      </c>
    </row>
    <row r="20243" spans="1:8" s="681" customFormat="1" ht="15" x14ac:dyDescent="0.2">
      <c r="A20243" s="733">
        <v>45503</v>
      </c>
      <c r="B20243" s="40" t="s">
        <v>13177</v>
      </c>
      <c r="C20243" s="62" t="s">
        <v>13661</v>
      </c>
      <c r="D20243" s="107" t="s">
        <v>13662</v>
      </c>
      <c r="E20243" s="57">
        <v>45000</v>
      </c>
      <c r="F20243" s="57"/>
      <c r="G20243" s="125">
        <f t="shared" ref="G20243:G20245" si="360">F20243-E20243</f>
        <v>-45000</v>
      </c>
      <c r="H20243" s="704" t="s">
        <v>10654</v>
      </c>
    </row>
    <row r="20244" spans="1:8" s="681" customFormat="1" ht="15" x14ac:dyDescent="0.2">
      <c r="A20244" s="733">
        <v>45503</v>
      </c>
      <c r="B20244" s="40" t="s">
        <v>11717</v>
      </c>
      <c r="C20244" s="62" t="s">
        <v>10981</v>
      </c>
      <c r="D20244" s="107" t="s">
        <v>13664</v>
      </c>
      <c r="E20244" s="57">
        <v>8800</v>
      </c>
      <c r="F20244" s="57"/>
      <c r="G20244" s="125">
        <f t="shared" si="360"/>
        <v>-8800</v>
      </c>
      <c r="H20244" s="704" t="s">
        <v>10654</v>
      </c>
    </row>
    <row r="20245" spans="1:8" s="681" customFormat="1" ht="15" x14ac:dyDescent="0.2">
      <c r="A20245" s="733">
        <v>45503</v>
      </c>
      <c r="B20245" s="40" t="s">
        <v>13436</v>
      </c>
      <c r="C20245" s="62" t="s">
        <v>10981</v>
      </c>
      <c r="D20245" s="107" t="s">
        <v>13663</v>
      </c>
      <c r="E20245" s="57">
        <v>142000</v>
      </c>
      <c r="F20245" s="57"/>
      <c r="G20245" s="125">
        <f t="shared" si="360"/>
        <v>-142000</v>
      </c>
      <c r="H20245" s="704" t="s">
        <v>10654</v>
      </c>
    </row>
    <row r="20246" spans="1:8" s="681" customFormat="1" ht="15" x14ac:dyDescent="0.2">
      <c r="A20246" s="733">
        <v>45503</v>
      </c>
      <c r="B20246" s="40" t="s">
        <v>13225</v>
      </c>
      <c r="C20246" s="62" t="s">
        <v>10981</v>
      </c>
      <c r="D20246" s="107" t="s">
        <v>13666</v>
      </c>
      <c r="E20246" s="57">
        <v>20000</v>
      </c>
      <c r="F20246" s="57"/>
      <c r="G20246" s="125">
        <f t="shared" ref="G20246:G20247" si="361">F20246-E20246</f>
        <v>-20000</v>
      </c>
      <c r="H20246" s="704" t="s">
        <v>10654</v>
      </c>
    </row>
    <row r="20247" spans="1:8" s="681" customFormat="1" ht="15" x14ac:dyDescent="0.2">
      <c r="A20247" s="733">
        <v>45503</v>
      </c>
      <c r="B20247" s="40" t="s">
        <v>13436</v>
      </c>
      <c r="C20247" s="62" t="s">
        <v>13437</v>
      </c>
      <c r="D20247" s="107" t="s">
        <v>13665</v>
      </c>
      <c r="E20247" s="57">
        <v>100000</v>
      </c>
      <c r="F20247" s="57"/>
      <c r="G20247" s="125">
        <f t="shared" si="361"/>
        <v>-100000</v>
      </c>
      <c r="H20247" s="704" t="s">
        <v>10654</v>
      </c>
    </row>
    <row r="20248" spans="1:8" s="681" customFormat="1" ht="15" x14ac:dyDescent="0.2">
      <c r="A20248" s="733">
        <v>45504</v>
      </c>
      <c r="B20248" s="40" t="s">
        <v>13110</v>
      </c>
      <c r="C20248" s="62" t="s">
        <v>10981</v>
      </c>
      <c r="D20248" s="107" t="s">
        <v>13667</v>
      </c>
      <c r="E20248" s="57">
        <v>1740</v>
      </c>
      <c r="F20248" s="57"/>
      <c r="G20248" s="125">
        <f t="shared" ref="G20248:G20251" si="362">F20248-E20248</f>
        <v>-1740</v>
      </c>
      <c r="H20248" s="704" t="s">
        <v>10654</v>
      </c>
    </row>
    <row r="20249" spans="1:8" s="681" customFormat="1" ht="15" x14ac:dyDescent="0.2">
      <c r="A20249" s="733">
        <v>45504</v>
      </c>
      <c r="B20249" s="40" t="s">
        <v>103</v>
      </c>
      <c r="C20249" s="62" t="s">
        <v>2995</v>
      </c>
      <c r="D20249" s="107" t="s">
        <v>13668</v>
      </c>
      <c r="E20249" s="57">
        <v>2000</v>
      </c>
      <c r="F20249" s="57"/>
      <c r="G20249" s="125">
        <f t="shared" si="362"/>
        <v>-2000</v>
      </c>
      <c r="H20249" s="704" t="s">
        <v>10654</v>
      </c>
    </row>
    <row r="20250" spans="1:8" s="681" customFormat="1" ht="15" x14ac:dyDescent="0.2">
      <c r="A20250" s="733">
        <v>45504</v>
      </c>
      <c r="B20250" s="40" t="s">
        <v>13436</v>
      </c>
      <c r="C20250" s="62" t="s">
        <v>10981</v>
      </c>
      <c r="D20250" s="107" t="s">
        <v>13669</v>
      </c>
      <c r="E20250" s="57">
        <v>1860</v>
      </c>
      <c r="F20250" s="57"/>
      <c r="G20250" s="125">
        <f t="shared" si="362"/>
        <v>-1860</v>
      </c>
      <c r="H20250" s="704" t="s">
        <v>10654</v>
      </c>
    </row>
    <row r="20251" spans="1:8" s="681" customFormat="1" ht="15" x14ac:dyDescent="0.2">
      <c r="A20251" s="733">
        <v>45504</v>
      </c>
      <c r="B20251" s="40" t="s">
        <v>13110</v>
      </c>
      <c r="C20251" s="62" t="s">
        <v>5740</v>
      </c>
      <c r="D20251" s="107" t="s">
        <v>369</v>
      </c>
      <c r="E20251" s="57">
        <v>600</v>
      </c>
      <c r="F20251" s="57"/>
      <c r="G20251" s="125">
        <f t="shared" si="362"/>
        <v>-600</v>
      </c>
      <c r="H20251" s="704" t="s">
        <v>10654</v>
      </c>
    </row>
    <row r="20252" spans="1:8" s="681" customFormat="1" ht="15" x14ac:dyDescent="0.2">
      <c r="A20252" s="733">
        <v>45504</v>
      </c>
      <c r="B20252" s="40" t="s">
        <v>13110</v>
      </c>
      <c r="C20252" s="62" t="s">
        <v>10981</v>
      </c>
      <c r="D20252" s="107" t="s">
        <v>13670</v>
      </c>
      <c r="E20252" s="57">
        <v>2000</v>
      </c>
      <c r="F20252" s="57"/>
      <c r="G20252" s="125">
        <f t="shared" ref="G20252" si="363">F20252-E20252</f>
        <v>-2000</v>
      </c>
      <c r="H20252" s="704" t="s">
        <v>10654</v>
      </c>
    </row>
    <row r="20253" spans="1:8" s="681" customFormat="1" ht="15" x14ac:dyDescent="0.2">
      <c r="A20253" s="733">
        <v>45504</v>
      </c>
      <c r="B20253" s="40" t="s">
        <v>13177</v>
      </c>
      <c r="C20253" s="62" t="s">
        <v>6782</v>
      </c>
      <c r="D20253" s="107" t="s">
        <v>13691</v>
      </c>
      <c r="E20253" s="57">
        <v>500000</v>
      </c>
      <c r="F20253" s="57"/>
      <c r="G20253" s="125">
        <f t="shared" ref="G20253:G20254" si="364">F20253-E20253</f>
        <v>-500000</v>
      </c>
      <c r="H20253" s="704" t="s">
        <v>10654</v>
      </c>
    </row>
    <row r="20254" spans="1:8" s="681" customFormat="1" ht="15" x14ac:dyDescent="0.2">
      <c r="A20254" s="733">
        <v>45504</v>
      </c>
      <c r="B20254" s="40" t="s">
        <v>11077</v>
      </c>
      <c r="C20254" s="62" t="s">
        <v>10981</v>
      </c>
      <c r="D20254" s="107" t="s">
        <v>9914</v>
      </c>
      <c r="E20254" s="57">
        <v>13500</v>
      </c>
      <c r="F20254" s="57"/>
      <c r="G20254" s="125">
        <f t="shared" si="364"/>
        <v>-13500</v>
      </c>
      <c r="H20254" s="704" t="s">
        <v>10654</v>
      </c>
    </row>
    <row r="20255" spans="1:8" ht="24" x14ac:dyDescent="0.2">
      <c r="A20255" s="732">
        <v>45480</v>
      </c>
      <c r="B20255" s="173" t="s">
        <v>37</v>
      </c>
      <c r="C20255" s="550" t="s">
        <v>3002</v>
      </c>
      <c r="D20255" s="739" t="s">
        <v>13455</v>
      </c>
      <c r="E20255" s="551">
        <v>20525</v>
      </c>
      <c r="F20255" s="235"/>
      <c r="G20255" s="235">
        <f t="shared" si="322"/>
        <v>-20525</v>
      </c>
      <c r="H20255" s="708" t="s">
        <v>10654</v>
      </c>
    </row>
    <row r="20256" spans="1:8" ht="24" x14ac:dyDescent="0.2">
      <c r="A20256" s="732">
        <v>45480</v>
      </c>
      <c r="B20256" s="173" t="s">
        <v>3944</v>
      </c>
      <c r="C20256" s="550" t="s">
        <v>3002</v>
      </c>
      <c r="D20256" s="739" t="s">
        <v>13455</v>
      </c>
      <c r="E20256" s="551">
        <v>35364</v>
      </c>
      <c r="F20256" s="235"/>
      <c r="G20256" s="235">
        <f t="shared" si="322"/>
        <v>-35364</v>
      </c>
      <c r="H20256" s="708" t="s">
        <v>10654</v>
      </c>
    </row>
    <row r="20257" spans="1:8" ht="24" x14ac:dyDescent="0.2">
      <c r="A20257" s="732">
        <v>45480</v>
      </c>
      <c r="B20257" s="173" t="s">
        <v>3945</v>
      </c>
      <c r="C20257" s="550" t="s">
        <v>3002</v>
      </c>
      <c r="D20257" s="739" t="s">
        <v>13455</v>
      </c>
      <c r="E20257" s="551">
        <v>32760</v>
      </c>
      <c r="F20257" s="235"/>
      <c r="G20257" s="235">
        <f t="shared" si="322"/>
        <v>-32760</v>
      </c>
      <c r="H20257" s="708" t="s">
        <v>10654</v>
      </c>
    </row>
    <row r="20258" spans="1:8" ht="24" x14ac:dyDescent="0.2">
      <c r="A20258" s="732">
        <v>45480</v>
      </c>
      <c r="B20258" s="173" t="s">
        <v>11614</v>
      </c>
      <c r="C20258" s="550" t="s">
        <v>3002</v>
      </c>
      <c r="D20258" s="739" t="s">
        <v>13455</v>
      </c>
      <c r="E20258" s="551">
        <v>264941</v>
      </c>
      <c r="F20258" s="235"/>
      <c r="G20258" s="235">
        <f t="shared" si="322"/>
        <v>-264941</v>
      </c>
      <c r="H20258" s="708" t="s">
        <v>10654</v>
      </c>
    </row>
    <row r="20259" spans="1:8" ht="24" x14ac:dyDescent="0.2">
      <c r="A20259" s="732">
        <v>45480</v>
      </c>
      <c r="B20259" s="173" t="s">
        <v>12606</v>
      </c>
      <c r="C20259" s="550" t="s">
        <v>3002</v>
      </c>
      <c r="D20259" s="739" t="s">
        <v>13455</v>
      </c>
      <c r="E20259" s="551">
        <v>330188</v>
      </c>
      <c r="F20259" s="235"/>
      <c r="G20259" s="235">
        <f t="shared" si="322"/>
        <v>-330188</v>
      </c>
      <c r="H20259" s="708" t="s">
        <v>10654</v>
      </c>
    </row>
    <row r="20260" spans="1:8" ht="15" x14ac:dyDescent="0.2">
      <c r="A20260" s="732">
        <v>45481</v>
      </c>
      <c r="B20260" s="173" t="s">
        <v>13110</v>
      </c>
      <c r="C20260" s="173" t="s">
        <v>11279</v>
      </c>
      <c r="D20260" s="227" t="s">
        <v>13452</v>
      </c>
      <c r="E20260" s="235">
        <v>200000</v>
      </c>
      <c r="F20260" s="235"/>
      <c r="G20260" s="235">
        <f t="shared" si="322"/>
        <v>-200000</v>
      </c>
      <c r="H20260" s="708" t="s">
        <v>10654</v>
      </c>
    </row>
    <row r="20261" spans="1:8" ht="15" x14ac:dyDescent="0.2">
      <c r="A20261" s="732">
        <v>45488</v>
      </c>
      <c r="B20261" s="173" t="s">
        <v>13110</v>
      </c>
      <c r="C20261" s="173" t="s">
        <v>13497</v>
      </c>
      <c r="D20261" s="227" t="s">
        <v>13498</v>
      </c>
      <c r="E20261" s="235">
        <v>150000</v>
      </c>
      <c r="F20261" s="235"/>
      <c r="G20261" s="235">
        <f t="shared" si="322"/>
        <v>-150000</v>
      </c>
      <c r="H20261" s="708" t="s">
        <v>10654</v>
      </c>
    </row>
    <row r="20262" spans="1:8" ht="15" x14ac:dyDescent="0.2">
      <c r="A20262" s="732">
        <v>45488</v>
      </c>
      <c r="B20262" s="173" t="s">
        <v>13315</v>
      </c>
      <c r="C20262" s="565" t="s">
        <v>6422</v>
      </c>
      <c r="D20262" s="873" t="s">
        <v>13499</v>
      </c>
      <c r="E20262" s="566">
        <v>50000</v>
      </c>
      <c r="F20262" s="235"/>
      <c r="G20262" s="235">
        <f t="shared" si="322"/>
        <v>-50000</v>
      </c>
      <c r="H20262" s="708" t="s">
        <v>10654</v>
      </c>
    </row>
    <row r="20263" spans="1:8" ht="15" x14ac:dyDescent="0.2">
      <c r="A20263" s="732">
        <v>45488</v>
      </c>
      <c r="B20263" s="173" t="s">
        <v>3945</v>
      </c>
      <c r="C20263" s="565" t="s">
        <v>6422</v>
      </c>
      <c r="D20263" s="873" t="s">
        <v>13499</v>
      </c>
      <c r="E20263" s="566">
        <v>57000</v>
      </c>
      <c r="F20263" s="235"/>
      <c r="G20263" s="235">
        <f t="shared" si="322"/>
        <v>-57000</v>
      </c>
      <c r="H20263" s="708" t="s">
        <v>10654</v>
      </c>
    </row>
    <row r="20264" spans="1:8" ht="24" x14ac:dyDescent="0.2">
      <c r="A20264" s="732">
        <v>45491</v>
      </c>
      <c r="B20264" s="173" t="s">
        <v>13177</v>
      </c>
      <c r="C20264" s="173" t="s">
        <v>10233</v>
      </c>
      <c r="D20264" s="227" t="s">
        <v>13528</v>
      </c>
      <c r="E20264" s="235">
        <v>940000</v>
      </c>
      <c r="F20264" s="235"/>
      <c r="G20264" s="235">
        <f t="shared" si="322"/>
        <v>-940000</v>
      </c>
      <c r="H20264" s="708" t="s">
        <v>10654</v>
      </c>
    </row>
    <row r="20265" spans="1:8" ht="15" x14ac:dyDescent="0.2">
      <c r="A20265" s="729">
        <v>45479</v>
      </c>
      <c r="B20265" s="93" t="s">
        <v>3944</v>
      </c>
      <c r="C20265" s="93" t="s">
        <v>558</v>
      </c>
      <c r="D20265" s="890" t="s">
        <v>13412</v>
      </c>
      <c r="E20265" s="175"/>
      <c r="F20265" s="175">
        <v>333522</v>
      </c>
      <c r="G20265" s="175">
        <f t="shared" si="322"/>
        <v>333522</v>
      </c>
      <c r="H20265" s="701" t="s">
        <v>10654</v>
      </c>
    </row>
    <row r="20266" spans="1:8" ht="15" x14ac:dyDescent="0.2">
      <c r="A20266" s="729">
        <v>45479</v>
      </c>
      <c r="B20266" s="93" t="s">
        <v>3944</v>
      </c>
      <c r="C20266" s="93" t="s">
        <v>558</v>
      </c>
      <c r="D20266" s="890" t="s">
        <v>13750</v>
      </c>
      <c r="E20266" s="175"/>
      <c r="F20266" s="175">
        <v>333522</v>
      </c>
      <c r="G20266" s="175">
        <f t="shared" si="322"/>
        <v>333522</v>
      </c>
      <c r="H20266" s="701" t="s">
        <v>10654</v>
      </c>
    </row>
    <row r="20267" spans="1:8" ht="15" x14ac:dyDescent="0.2">
      <c r="A20267" s="729">
        <v>45479</v>
      </c>
      <c r="B20267" s="93" t="s">
        <v>3945</v>
      </c>
      <c r="C20267" s="93" t="s">
        <v>558</v>
      </c>
      <c r="D20267" s="890" t="s">
        <v>13445</v>
      </c>
      <c r="E20267" s="175"/>
      <c r="F20267" s="175">
        <v>359992</v>
      </c>
      <c r="G20267" s="175">
        <f t="shared" si="322"/>
        <v>359992</v>
      </c>
      <c r="H20267" s="701" t="s">
        <v>10654</v>
      </c>
    </row>
    <row r="20268" spans="1:8" ht="25.5" customHeight="1" x14ac:dyDescent="0.2">
      <c r="A20268" s="729">
        <v>45479</v>
      </c>
      <c r="B20268" s="93" t="s">
        <v>11717</v>
      </c>
      <c r="C20268" s="93" t="s">
        <v>558</v>
      </c>
      <c r="D20268" s="896" t="s">
        <v>13492</v>
      </c>
      <c r="E20268" s="642">
        <v>17000</v>
      </c>
      <c r="F20268" s="175"/>
      <c r="G20268" s="175">
        <f t="shared" ref="G20268" si="365">F20268-E20268</f>
        <v>-17000</v>
      </c>
      <c r="H20268" s="701" t="s">
        <v>10654</v>
      </c>
    </row>
    <row r="20269" spans="1:8" ht="15" x14ac:dyDescent="0.2">
      <c r="A20269" s="729">
        <v>45492</v>
      </c>
      <c r="B20269" s="93" t="s">
        <v>11717</v>
      </c>
      <c r="C20269" s="93" t="s">
        <v>558</v>
      </c>
      <c r="D20269" s="890" t="s">
        <v>13529</v>
      </c>
      <c r="E20269" s="175"/>
      <c r="F20269" s="175">
        <v>1920212</v>
      </c>
      <c r="G20269" s="175">
        <f t="shared" ref="G20269" si="366">F20269-E20269</f>
        <v>1920212</v>
      </c>
      <c r="H20269" s="701" t="s">
        <v>10654</v>
      </c>
    </row>
    <row r="20270" spans="1:8" ht="15" x14ac:dyDescent="0.2">
      <c r="A20270" s="729">
        <v>45493</v>
      </c>
      <c r="B20270" s="93" t="s">
        <v>13542</v>
      </c>
      <c r="C20270" s="93" t="s">
        <v>558</v>
      </c>
      <c r="D20270" s="890" t="s">
        <v>13543</v>
      </c>
      <c r="E20270" s="175"/>
      <c r="F20270" s="175">
        <v>50000</v>
      </c>
      <c r="G20270" s="175">
        <f t="shared" ref="G20270:G20275" si="367">F20270-E20270</f>
        <v>50000</v>
      </c>
      <c r="H20270" s="701" t="s">
        <v>10654</v>
      </c>
    </row>
    <row r="20271" spans="1:8" ht="15" x14ac:dyDescent="0.2">
      <c r="A20271" s="729">
        <v>45497</v>
      </c>
      <c r="B20271" s="90" t="s">
        <v>11614</v>
      </c>
      <c r="C20271" s="93" t="s">
        <v>558</v>
      </c>
      <c r="D20271" s="799" t="s">
        <v>13582</v>
      </c>
      <c r="E20271" s="91"/>
      <c r="F20271" s="91">
        <v>825741</v>
      </c>
      <c r="G20271" s="91">
        <f t="shared" si="367"/>
        <v>825741</v>
      </c>
      <c r="H20271" s="701" t="s">
        <v>10654</v>
      </c>
    </row>
    <row r="20272" spans="1:8" ht="15" x14ac:dyDescent="0.2">
      <c r="A20272" s="729">
        <v>45497</v>
      </c>
      <c r="B20272" s="93" t="s">
        <v>12596</v>
      </c>
      <c r="C20272" s="93" t="s">
        <v>558</v>
      </c>
      <c r="D20272" s="800" t="s">
        <v>13841</v>
      </c>
      <c r="E20272" s="175"/>
      <c r="F20272" s="175">
        <v>1500000</v>
      </c>
      <c r="G20272" s="175">
        <f t="shared" ref="G20272" si="368">F20272-E20272</f>
        <v>1500000</v>
      </c>
      <c r="H20272" s="701" t="s">
        <v>10654</v>
      </c>
    </row>
    <row r="20273" spans="1:8" ht="15" x14ac:dyDescent="0.2">
      <c r="A20273" s="729">
        <v>45498</v>
      </c>
      <c r="B20273" s="90" t="s">
        <v>13225</v>
      </c>
      <c r="C20273" s="93" t="s">
        <v>558</v>
      </c>
      <c r="D20273" s="890" t="s">
        <v>13616</v>
      </c>
      <c r="E20273" s="91"/>
      <c r="F20273" s="91">
        <v>4598964</v>
      </c>
      <c r="G20273" s="91">
        <f t="shared" si="367"/>
        <v>4598964</v>
      </c>
      <c r="H20273" s="701" t="s">
        <v>10654</v>
      </c>
    </row>
    <row r="20274" spans="1:8" s="681" customFormat="1" ht="15" x14ac:dyDescent="0.25">
      <c r="A20274" s="729">
        <v>45498</v>
      </c>
      <c r="B20274" s="93" t="s">
        <v>8873</v>
      </c>
      <c r="C20274" s="93" t="s">
        <v>558</v>
      </c>
      <c r="D20274" s="890" t="s">
        <v>13618</v>
      </c>
      <c r="E20274" s="175"/>
      <c r="F20274" s="175">
        <v>2500000</v>
      </c>
      <c r="G20274" s="175">
        <f t="shared" si="367"/>
        <v>2500000</v>
      </c>
      <c r="H20274" s="701" t="s">
        <v>10654</v>
      </c>
    </row>
    <row r="20275" spans="1:8" s="681" customFormat="1" ht="15" x14ac:dyDescent="0.25">
      <c r="A20275" s="729">
        <v>45498</v>
      </c>
      <c r="B20275" s="93" t="s">
        <v>8873</v>
      </c>
      <c r="C20275" s="93" t="s">
        <v>558</v>
      </c>
      <c r="D20275" s="896" t="s">
        <v>13124</v>
      </c>
      <c r="E20275" s="175">
        <v>25000</v>
      </c>
      <c r="F20275" s="175"/>
      <c r="G20275" s="175">
        <f t="shared" si="367"/>
        <v>-25000</v>
      </c>
      <c r="H20275" s="701" t="s">
        <v>10654</v>
      </c>
    </row>
    <row r="20276" spans="1:8" ht="15" x14ac:dyDescent="0.2">
      <c r="A20276" s="729">
        <v>45500</v>
      </c>
      <c r="B20276" s="93" t="s">
        <v>3945</v>
      </c>
      <c r="C20276" s="93" t="s">
        <v>558</v>
      </c>
      <c r="D20276" s="890" t="s">
        <v>13641</v>
      </c>
      <c r="E20276" s="175"/>
      <c r="F20276" s="175">
        <v>112000</v>
      </c>
      <c r="G20276" s="175">
        <f t="shared" ref="G20276" si="369">F20276-E20276</f>
        <v>112000</v>
      </c>
      <c r="H20276" s="701" t="s">
        <v>10654</v>
      </c>
    </row>
    <row r="20277" spans="1:8" s="681" customFormat="1" ht="15" x14ac:dyDescent="0.2">
      <c r="A20277" s="733">
        <v>45505</v>
      </c>
      <c r="B20277" s="1069" t="s">
        <v>103</v>
      </c>
      <c r="C20277" s="1048" t="s">
        <v>793</v>
      </c>
      <c r="D20277" s="1070" t="s">
        <v>13671</v>
      </c>
      <c r="E20277" s="1071">
        <v>6000</v>
      </c>
      <c r="F20277" s="57"/>
      <c r="G20277" s="125">
        <f t="shared" ref="G20277:G20301" si="370">F20277-E20277</f>
        <v>-6000</v>
      </c>
      <c r="H20277" s="704" t="s">
        <v>13659</v>
      </c>
    </row>
    <row r="20278" spans="1:8" s="681" customFormat="1" ht="15" x14ac:dyDescent="0.2">
      <c r="A20278" s="733">
        <v>45505</v>
      </c>
      <c r="B20278" s="1069" t="s">
        <v>12606</v>
      </c>
      <c r="C20278" s="1048" t="s">
        <v>793</v>
      </c>
      <c r="D20278" s="1070" t="s">
        <v>12801</v>
      </c>
      <c r="E20278" s="1071">
        <v>50000</v>
      </c>
      <c r="F20278" s="57"/>
      <c r="G20278" s="125">
        <f t="shared" si="370"/>
        <v>-50000</v>
      </c>
      <c r="H20278" s="704" t="s">
        <v>13659</v>
      </c>
    </row>
    <row r="20279" spans="1:8" s="681" customFormat="1" ht="15" x14ac:dyDescent="0.2">
      <c r="A20279" s="733">
        <v>45505</v>
      </c>
      <c r="B20279" s="1069" t="s">
        <v>10176</v>
      </c>
      <c r="C20279" s="1048" t="s">
        <v>793</v>
      </c>
      <c r="D20279" s="1070" t="s">
        <v>8428</v>
      </c>
      <c r="E20279" s="1071">
        <v>5000</v>
      </c>
      <c r="F20279" s="57"/>
      <c r="G20279" s="125">
        <f t="shared" si="370"/>
        <v>-5000</v>
      </c>
      <c r="H20279" s="704" t="s">
        <v>13659</v>
      </c>
    </row>
    <row r="20280" spans="1:8" s="681" customFormat="1" ht="15" x14ac:dyDescent="0.2">
      <c r="A20280" s="733">
        <v>45505</v>
      </c>
      <c r="B20280" s="1069" t="s">
        <v>13110</v>
      </c>
      <c r="C20280" s="1048" t="s">
        <v>793</v>
      </c>
      <c r="D20280" s="1070" t="s">
        <v>12194</v>
      </c>
      <c r="E20280" s="1071">
        <v>50000</v>
      </c>
      <c r="F20280" s="57"/>
      <c r="G20280" s="125">
        <f t="shared" si="370"/>
        <v>-50000</v>
      </c>
      <c r="H20280" s="704" t="s">
        <v>13659</v>
      </c>
    </row>
    <row r="20281" spans="1:8" s="681" customFormat="1" ht="15" x14ac:dyDescent="0.2">
      <c r="A20281" s="733">
        <v>45505</v>
      </c>
      <c r="B20281" s="1069" t="s">
        <v>103</v>
      </c>
      <c r="C20281" s="1048" t="s">
        <v>793</v>
      </c>
      <c r="D20281" s="1070" t="s">
        <v>12802</v>
      </c>
      <c r="E20281" s="1071">
        <v>105000</v>
      </c>
      <c r="F20281" s="57"/>
      <c r="G20281" s="125">
        <f t="shared" si="370"/>
        <v>-105000</v>
      </c>
      <c r="H20281" s="704" t="s">
        <v>13659</v>
      </c>
    </row>
    <row r="20282" spans="1:8" s="681" customFormat="1" ht="15" x14ac:dyDescent="0.2">
      <c r="A20282" s="733">
        <v>45505</v>
      </c>
      <c r="B20282" s="40" t="s">
        <v>103</v>
      </c>
      <c r="C20282" s="62" t="s">
        <v>103</v>
      </c>
      <c r="D20282" s="107" t="s">
        <v>9422</v>
      </c>
      <c r="E20282" s="57">
        <v>6000</v>
      </c>
      <c r="F20282" s="57"/>
      <c r="G20282" s="125">
        <f t="shared" si="370"/>
        <v>-6000</v>
      </c>
      <c r="H20282" s="704" t="s">
        <v>13659</v>
      </c>
    </row>
    <row r="20283" spans="1:8" s="681" customFormat="1" ht="15" x14ac:dyDescent="0.2">
      <c r="A20283" s="733">
        <v>45505</v>
      </c>
      <c r="B20283" s="40" t="s">
        <v>103</v>
      </c>
      <c r="C20283" s="62" t="s">
        <v>2995</v>
      </c>
      <c r="D20283" s="107" t="s">
        <v>13668</v>
      </c>
      <c r="E20283" s="57">
        <v>5330</v>
      </c>
      <c r="F20283" s="57"/>
      <c r="G20283" s="125">
        <f t="shared" si="370"/>
        <v>-5330</v>
      </c>
      <c r="H20283" s="704" t="s">
        <v>13659</v>
      </c>
    </row>
    <row r="20284" spans="1:8" s="681" customFormat="1" ht="15" x14ac:dyDescent="0.2">
      <c r="A20284" s="733">
        <v>45505</v>
      </c>
      <c r="B20284" s="40" t="s">
        <v>13436</v>
      </c>
      <c r="C20284" s="62" t="s">
        <v>10981</v>
      </c>
      <c r="D20284" s="107" t="s">
        <v>13672</v>
      </c>
      <c r="E20284" s="57">
        <v>1740</v>
      </c>
      <c r="F20284" s="57"/>
      <c r="G20284" s="125">
        <f t="shared" si="370"/>
        <v>-1740</v>
      </c>
      <c r="H20284" s="704" t="s">
        <v>13659</v>
      </c>
    </row>
    <row r="20285" spans="1:8" s="681" customFormat="1" ht="15" x14ac:dyDescent="0.2">
      <c r="A20285" s="733">
        <v>45505</v>
      </c>
      <c r="B20285" s="40" t="s">
        <v>11717</v>
      </c>
      <c r="C20285" s="62" t="s">
        <v>10981</v>
      </c>
      <c r="D20285" s="107" t="s">
        <v>13673</v>
      </c>
      <c r="E20285" s="57">
        <v>2250</v>
      </c>
      <c r="F20285" s="57"/>
      <c r="G20285" s="125">
        <f t="shared" si="370"/>
        <v>-2250</v>
      </c>
      <c r="H20285" s="704" t="s">
        <v>13659</v>
      </c>
    </row>
    <row r="20286" spans="1:8" s="681" customFormat="1" ht="15" x14ac:dyDescent="0.2">
      <c r="A20286" s="733">
        <v>45505</v>
      </c>
      <c r="B20286" s="40" t="s">
        <v>13110</v>
      </c>
      <c r="C20286" s="62" t="s">
        <v>10981</v>
      </c>
      <c r="D20286" s="107" t="s">
        <v>13674</v>
      </c>
      <c r="E20286" s="57">
        <v>1500</v>
      </c>
      <c r="F20286" s="57"/>
      <c r="G20286" s="125">
        <f t="shared" si="370"/>
        <v>-1500</v>
      </c>
      <c r="H20286" s="704" t="s">
        <v>13659</v>
      </c>
    </row>
    <row r="20287" spans="1:8" s="681" customFormat="1" ht="15" x14ac:dyDescent="0.2">
      <c r="A20287" s="733">
        <v>45505</v>
      </c>
      <c r="B20287" s="40" t="s">
        <v>10360</v>
      </c>
      <c r="C20287" s="62" t="s">
        <v>285</v>
      </c>
      <c r="D20287" s="107" t="s">
        <v>13675</v>
      </c>
      <c r="E20287" s="57">
        <v>1100</v>
      </c>
      <c r="F20287" s="57"/>
      <c r="G20287" s="125">
        <f t="shared" si="370"/>
        <v>-1100</v>
      </c>
      <c r="H20287" s="704" t="s">
        <v>13659</v>
      </c>
    </row>
    <row r="20288" spans="1:8" s="681" customFormat="1" ht="15" x14ac:dyDescent="0.2">
      <c r="A20288" s="733">
        <v>45505</v>
      </c>
      <c r="B20288" s="40" t="s">
        <v>13436</v>
      </c>
      <c r="C20288" s="62" t="s">
        <v>5740</v>
      </c>
      <c r="D20288" s="107" t="s">
        <v>369</v>
      </c>
      <c r="E20288" s="57">
        <v>1800</v>
      </c>
      <c r="F20288" s="57"/>
      <c r="G20288" s="125">
        <f t="shared" si="370"/>
        <v>-1800</v>
      </c>
      <c r="H20288" s="704" t="s">
        <v>13659</v>
      </c>
    </row>
    <row r="20289" spans="1:8" s="681" customFormat="1" ht="15" x14ac:dyDescent="0.2">
      <c r="A20289" s="733">
        <v>45505</v>
      </c>
      <c r="B20289" s="40" t="s">
        <v>12399</v>
      </c>
      <c r="C20289" s="62" t="s">
        <v>5386</v>
      </c>
      <c r="D20289" s="107" t="s">
        <v>13676</v>
      </c>
      <c r="E20289" s="57">
        <v>6840</v>
      </c>
      <c r="F20289" s="57"/>
      <c r="G20289" s="125">
        <f t="shared" si="370"/>
        <v>-6840</v>
      </c>
      <c r="H20289" s="704" t="s">
        <v>13659</v>
      </c>
    </row>
    <row r="20290" spans="1:8" s="681" customFormat="1" ht="15" x14ac:dyDescent="0.2">
      <c r="A20290" s="733">
        <v>45505</v>
      </c>
      <c r="B20290" s="40" t="s">
        <v>25</v>
      </c>
      <c r="C20290" s="62" t="s">
        <v>8148</v>
      </c>
      <c r="D20290" s="107" t="s">
        <v>8616</v>
      </c>
      <c r="E20290" s="57">
        <v>2060</v>
      </c>
      <c r="F20290" s="57"/>
      <c r="G20290" s="125">
        <f t="shared" si="370"/>
        <v>-2060</v>
      </c>
      <c r="H20290" s="704" t="s">
        <v>13659</v>
      </c>
    </row>
    <row r="20291" spans="1:8" s="681" customFormat="1" ht="15" x14ac:dyDescent="0.2">
      <c r="A20291" s="733">
        <v>45505</v>
      </c>
      <c r="B20291" s="40" t="s">
        <v>103</v>
      </c>
      <c r="C20291" s="62" t="s">
        <v>8148</v>
      </c>
      <c r="D20291" s="107" t="s">
        <v>8616</v>
      </c>
      <c r="E20291" s="57">
        <v>2650</v>
      </c>
      <c r="F20291" s="57"/>
      <c r="G20291" s="125">
        <f t="shared" si="370"/>
        <v>-2650</v>
      </c>
      <c r="H20291" s="704" t="s">
        <v>13659</v>
      </c>
    </row>
    <row r="20292" spans="1:8" s="681" customFormat="1" ht="15" x14ac:dyDescent="0.2">
      <c r="A20292" s="733">
        <v>45505</v>
      </c>
      <c r="B20292" s="40" t="s">
        <v>13253</v>
      </c>
      <c r="C20292" s="62" t="s">
        <v>6475</v>
      </c>
      <c r="D20292" s="107" t="s">
        <v>1156</v>
      </c>
      <c r="E20292" s="57">
        <v>30000</v>
      </c>
      <c r="F20292" s="57"/>
      <c r="G20292" s="125">
        <f t="shared" si="370"/>
        <v>-30000</v>
      </c>
      <c r="H20292" s="704" t="s">
        <v>13659</v>
      </c>
    </row>
    <row r="20293" spans="1:8" s="681" customFormat="1" ht="15" x14ac:dyDescent="0.2">
      <c r="A20293" s="733">
        <v>45505</v>
      </c>
      <c r="B20293" s="40" t="s">
        <v>103</v>
      </c>
      <c r="C20293" s="62" t="s">
        <v>5340</v>
      </c>
      <c r="D20293" s="107" t="s">
        <v>13677</v>
      </c>
      <c r="E20293" s="57">
        <v>5000</v>
      </c>
      <c r="F20293" s="57"/>
      <c r="G20293" s="125">
        <f t="shared" si="370"/>
        <v>-5000</v>
      </c>
      <c r="H20293" s="704" t="s">
        <v>13659</v>
      </c>
    </row>
    <row r="20294" spans="1:8" s="681" customFormat="1" ht="15" x14ac:dyDescent="0.2">
      <c r="A20294" s="733">
        <v>45505</v>
      </c>
      <c r="B20294" s="40" t="s">
        <v>10360</v>
      </c>
      <c r="C20294" s="62" t="s">
        <v>8369</v>
      </c>
      <c r="D20294" s="107" t="s">
        <v>13678</v>
      </c>
      <c r="E20294" s="57">
        <v>9500</v>
      </c>
      <c r="F20294" s="57"/>
      <c r="G20294" s="125">
        <f t="shared" si="370"/>
        <v>-9500</v>
      </c>
      <c r="H20294" s="704" t="s">
        <v>13659</v>
      </c>
    </row>
    <row r="20295" spans="1:8" s="681" customFormat="1" ht="15" x14ac:dyDescent="0.2">
      <c r="A20295" s="733">
        <v>45505</v>
      </c>
      <c r="B20295" s="40" t="s">
        <v>13110</v>
      </c>
      <c r="C20295" s="62" t="s">
        <v>10981</v>
      </c>
      <c r="D20295" s="107" t="s">
        <v>13679</v>
      </c>
      <c r="E20295" s="57">
        <v>13830</v>
      </c>
      <c r="F20295" s="57"/>
      <c r="G20295" s="125">
        <f t="shared" si="370"/>
        <v>-13830</v>
      </c>
      <c r="H20295" s="704" t="s">
        <v>13659</v>
      </c>
    </row>
    <row r="20296" spans="1:8" s="681" customFormat="1" ht="15" x14ac:dyDescent="0.2">
      <c r="A20296" s="733">
        <v>45505</v>
      </c>
      <c r="B20296" s="40" t="s">
        <v>13436</v>
      </c>
      <c r="C20296" s="62" t="s">
        <v>13437</v>
      </c>
      <c r="D20296" s="107" t="s">
        <v>13680</v>
      </c>
      <c r="E20296" s="57">
        <v>75000</v>
      </c>
      <c r="F20296" s="57"/>
      <c r="G20296" s="125">
        <f t="shared" si="370"/>
        <v>-75000</v>
      </c>
      <c r="H20296" s="704" t="s">
        <v>13659</v>
      </c>
    </row>
    <row r="20297" spans="1:8" s="681" customFormat="1" ht="15" x14ac:dyDescent="0.2">
      <c r="A20297" s="733">
        <v>45505</v>
      </c>
      <c r="B20297" s="40" t="s">
        <v>13110</v>
      </c>
      <c r="C20297" s="62" t="s">
        <v>5740</v>
      </c>
      <c r="D20297" s="107" t="s">
        <v>369</v>
      </c>
      <c r="E20297" s="57">
        <v>3500</v>
      </c>
      <c r="F20297" s="57"/>
      <c r="G20297" s="125">
        <f t="shared" si="370"/>
        <v>-3500</v>
      </c>
      <c r="H20297" s="704" t="s">
        <v>13659</v>
      </c>
    </row>
    <row r="20298" spans="1:8" s="681" customFormat="1" ht="15" x14ac:dyDescent="0.2">
      <c r="A20298" s="733">
        <v>45505</v>
      </c>
      <c r="B20298" s="40" t="s">
        <v>3945</v>
      </c>
      <c r="C20298" s="62" t="s">
        <v>10981</v>
      </c>
      <c r="D20298" s="107" t="s">
        <v>13681</v>
      </c>
      <c r="E20298" s="57">
        <v>3500</v>
      </c>
      <c r="F20298" s="57"/>
      <c r="G20298" s="125">
        <f t="shared" si="370"/>
        <v>-3500</v>
      </c>
      <c r="H20298" s="704" t="s">
        <v>13659</v>
      </c>
    </row>
    <row r="20299" spans="1:8" s="681" customFormat="1" ht="15" x14ac:dyDescent="0.2">
      <c r="A20299" s="733">
        <v>45505</v>
      </c>
      <c r="B20299" s="40" t="s">
        <v>103</v>
      </c>
      <c r="C20299" s="62" t="s">
        <v>6052</v>
      </c>
      <c r="D20299" s="107" t="s">
        <v>13682</v>
      </c>
      <c r="E20299" s="57">
        <v>5000</v>
      </c>
      <c r="F20299" s="57"/>
      <c r="G20299" s="125">
        <f t="shared" si="370"/>
        <v>-5000</v>
      </c>
      <c r="H20299" s="704" t="s">
        <v>13659</v>
      </c>
    </row>
    <row r="20300" spans="1:8" s="681" customFormat="1" ht="15" x14ac:dyDescent="0.2">
      <c r="A20300" s="733">
        <v>45505</v>
      </c>
      <c r="B20300" s="40" t="s">
        <v>11077</v>
      </c>
      <c r="C20300" s="62" t="s">
        <v>391</v>
      </c>
      <c r="D20300" s="107" t="s">
        <v>13683</v>
      </c>
      <c r="E20300" s="57">
        <v>1500</v>
      </c>
      <c r="F20300" s="57"/>
      <c r="G20300" s="125">
        <f t="shared" si="370"/>
        <v>-1500</v>
      </c>
      <c r="H20300" s="704" t="s">
        <v>13659</v>
      </c>
    </row>
    <row r="20301" spans="1:8" s="681" customFormat="1" ht="15" x14ac:dyDescent="0.2">
      <c r="A20301" s="733">
        <v>45505</v>
      </c>
      <c r="B20301" s="40" t="s">
        <v>13436</v>
      </c>
      <c r="C20301" s="62" t="s">
        <v>12617</v>
      </c>
      <c r="D20301" s="107" t="s">
        <v>1156</v>
      </c>
      <c r="E20301" s="57">
        <v>31000</v>
      </c>
      <c r="F20301" s="57"/>
      <c r="G20301" s="125">
        <f t="shared" si="370"/>
        <v>-31000</v>
      </c>
      <c r="H20301" s="704" t="s">
        <v>13659</v>
      </c>
    </row>
    <row r="20302" spans="1:8" s="681" customFormat="1" ht="15" x14ac:dyDescent="0.2">
      <c r="A20302" s="733">
        <v>45506</v>
      </c>
      <c r="B20302" s="40" t="s">
        <v>103</v>
      </c>
      <c r="C20302" s="62" t="s">
        <v>103</v>
      </c>
      <c r="D20302" s="107" t="s">
        <v>9422</v>
      </c>
      <c r="E20302" s="57">
        <v>5000</v>
      </c>
      <c r="F20302" s="57"/>
      <c r="G20302" s="125">
        <f t="shared" ref="G20302:G20312" si="371">F20302-E20302</f>
        <v>-5000</v>
      </c>
      <c r="H20302" s="704" t="s">
        <v>13659</v>
      </c>
    </row>
    <row r="20303" spans="1:8" s="681" customFormat="1" ht="15" x14ac:dyDescent="0.2">
      <c r="A20303" s="733">
        <v>45506</v>
      </c>
      <c r="B20303" s="40" t="s">
        <v>13436</v>
      </c>
      <c r="C20303" s="62" t="s">
        <v>10981</v>
      </c>
      <c r="D20303" s="107" t="s">
        <v>13684</v>
      </c>
      <c r="E20303" s="57">
        <v>5280</v>
      </c>
      <c r="F20303" s="57"/>
      <c r="G20303" s="125">
        <f t="shared" si="371"/>
        <v>-5280</v>
      </c>
      <c r="H20303" s="704" t="s">
        <v>13659</v>
      </c>
    </row>
    <row r="20304" spans="1:8" s="681" customFormat="1" ht="15" x14ac:dyDescent="0.2">
      <c r="A20304" s="733">
        <v>45506</v>
      </c>
      <c r="B20304" s="40" t="s">
        <v>13225</v>
      </c>
      <c r="C20304" s="62" t="s">
        <v>10981</v>
      </c>
      <c r="D20304" s="107" t="s">
        <v>13685</v>
      </c>
      <c r="E20304" s="57">
        <v>51850</v>
      </c>
      <c r="F20304" s="57"/>
      <c r="G20304" s="125">
        <f t="shared" si="371"/>
        <v>-51850</v>
      </c>
      <c r="H20304" s="704" t="s">
        <v>13659</v>
      </c>
    </row>
    <row r="20305" spans="1:8" s="681" customFormat="1" ht="15" x14ac:dyDescent="0.2">
      <c r="A20305" s="733">
        <v>45506</v>
      </c>
      <c r="B20305" s="40" t="s">
        <v>13436</v>
      </c>
      <c r="C20305" s="62" t="s">
        <v>10981</v>
      </c>
      <c r="D20305" s="107" t="s">
        <v>13686</v>
      </c>
      <c r="E20305" s="57">
        <v>1500</v>
      </c>
      <c r="F20305" s="57"/>
      <c r="G20305" s="125">
        <f t="shared" si="371"/>
        <v>-1500</v>
      </c>
      <c r="H20305" s="704" t="s">
        <v>13659</v>
      </c>
    </row>
    <row r="20306" spans="1:8" s="681" customFormat="1" ht="15" x14ac:dyDescent="0.2">
      <c r="A20306" s="733">
        <v>45506</v>
      </c>
      <c r="B20306" s="40" t="s">
        <v>13436</v>
      </c>
      <c r="C20306" s="62" t="s">
        <v>10981</v>
      </c>
      <c r="D20306" s="107" t="s">
        <v>13687</v>
      </c>
      <c r="E20306" s="57">
        <v>3340</v>
      </c>
      <c r="F20306" s="57"/>
      <c r="G20306" s="125">
        <f t="shared" si="371"/>
        <v>-3340</v>
      </c>
      <c r="H20306" s="704" t="s">
        <v>13659</v>
      </c>
    </row>
    <row r="20307" spans="1:8" s="681" customFormat="1" ht="15" x14ac:dyDescent="0.2">
      <c r="A20307" s="733">
        <v>45506</v>
      </c>
      <c r="B20307" s="40" t="s">
        <v>13110</v>
      </c>
      <c r="C20307" s="62" t="s">
        <v>285</v>
      </c>
      <c r="D20307" s="107" t="s">
        <v>13688</v>
      </c>
      <c r="E20307" s="57">
        <v>1000</v>
      </c>
      <c r="F20307" s="57"/>
      <c r="G20307" s="125">
        <f t="shared" si="371"/>
        <v>-1000</v>
      </c>
      <c r="H20307" s="704" t="s">
        <v>13659</v>
      </c>
    </row>
    <row r="20308" spans="1:8" s="681" customFormat="1" ht="15" x14ac:dyDescent="0.2">
      <c r="A20308" s="733">
        <v>45506</v>
      </c>
      <c r="B20308" s="40" t="s">
        <v>13110</v>
      </c>
      <c r="C20308" s="62" t="s">
        <v>5740</v>
      </c>
      <c r="D20308" s="107" t="s">
        <v>9913</v>
      </c>
      <c r="E20308" s="57">
        <v>14000</v>
      </c>
      <c r="F20308" s="57"/>
      <c r="G20308" s="125">
        <f t="shared" si="371"/>
        <v>-14000</v>
      </c>
      <c r="H20308" s="704" t="s">
        <v>13659</v>
      </c>
    </row>
    <row r="20309" spans="1:8" s="681" customFormat="1" ht="15" x14ac:dyDescent="0.2">
      <c r="A20309" s="733">
        <v>45506</v>
      </c>
      <c r="B20309" s="40" t="s">
        <v>11077</v>
      </c>
      <c r="C20309" s="62" t="s">
        <v>5740</v>
      </c>
      <c r="D20309" s="107" t="s">
        <v>9913</v>
      </c>
      <c r="E20309" s="57">
        <v>7000</v>
      </c>
      <c r="F20309" s="57"/>
      <c r="G20309" s="125">
        <f t="shared" si="371"/>
        <v>-7000</v>
      </c>
      <c r="H20309" s="704" t="s">
        <v>13659</v>
      </c>
    </row>
    <row r="20310" spans="1:8" s="681" customFormat="1" ht="15" x14ac:dyDescent="0.2">
      <c r="A20310" s="733">
        <v>45506</v>
      </c>
      <c r="B20310" s="40" t="s">
        <v>13225</v>
      </c>
      <c r="C20310" s="62" t="s">
        <v>5740</v>
      </c>
      <c r="D20310" s="107" t="s">
        <v>9913</v>
      </c>
      <c r="E20310" s="57">
        <v>5000</v>
      </c>
      <c r="F20310" s="57"/>
      <c r="G20310" s="125">
        <f t="shared" si="371"/>
        <v>-5000</v>
      </c>
      <c r="H20310" s="704" t="s">
        <v>13659</v>
      </c>
    </row>
    <row r="20311" spans="1:8" s="681" customFormat="1" ht="15" x14ac:dyDescent="0.2">
      <c r="A20311" s="733">
        <v>45506</v>
      </c>
      <c r="B20311" s="40" t="s">
        <v>13225</v>
      </c>
      <c r="C20311" s="62" t="s">
        <v>10981</v>
      </c>
      <c r="D20311" s="107" t="s">
        <v>13689</v>
      </c>
      <c r="E20311" s="57">
        <v>3560</v>
      </c>
      <c r="F20311" s="57"/>
      <c r="G20311" s="125">
        <f t="shared" si="371"/>
        <v>-3560</v>
      </c>
      <c r="H20311" s="704" t="s">
        <v>13659</v>
      </c>
    </row>
    <row r="20312" spans="1:8" s="681" customFormat="1" ht="15" x14ac:dyDescent="0.2">
      <c r="A20312" s="733">
        <v>45506</v>
      </c>
      <c r="B20312" s="40" t="s">
        <v>13225</v>
      </c>
      <c r="C20312" s="62" t="s">
        <v>13690</v>
      </c>
      <c r="D20312" s="107" t="s">
        <v>7777</v>
      </c>
      <c r="E20312" s="57">
        <v>200000</v>
      </c>
      <c r="F20312" s="57"/>
      <c r="G20312" s="125">
        <f t="shared" si="371"/>
        <v>-200000</v>
      </c>
      <c r="H20312" s="704" t="s">
        <v>13659</v>
      </c>
    </row>
    <row r="20313" spans="1:8" s="681" customFormat="1" ht="15" x14ac:dyDescent="0.2">
      <c r="A20313" s="733">
        <v>45506</v>
      </c>
      <c r="B20313" s="40" t="s">
        <v>13540</v>
      </c>
      <c r="C20313" s="62" t="s">
        <v>10981</v>
      </c>
      <c r="D20313" s="107" t="s">
        <v>13598</v>
      </c>
      <c r="E20313" s="57">
        <v>50000</v>
      </c>
      <c r="F20313" s="57"/>
      <c r="G20313" s="125">
        <f t="shared" ref="G20313:G20315" si="372">F20313-E20313</f>
        <v>-50000</v>
      </c>
      <c r="H20313" s="704" t="s">
        <v>13659</v>
      </c>
    </row>
    <row r="20314" spans="1:8" s="681" customFormat="1" ht="15" x14ac:dyDescent="0.2">
      <c r="A20314" s="733">
        <v>45506</v>
      </c>
      <c r="B20314" s="40" t="s">
        <v>11614</v>
      </c>
      <c r="C20314" s="62" t="s">
        <v>391</v>
      </c>
      <c r="D20314" s="107" t="s">
        <v>13692</v>
      </c>
      <c r="E20314" s="57">
        <v>250000</v>
      </c>
      <c r="F20314" s="57"/>
      <c r="G20314" s="125">
        <f t="shared" si="372"/>
        <v>-250000</v>
      </c>
      <c r="H20314" s="704" t="s">
        <v>13659</v>
      </c>
    </row>
    <row r="20315" spans="1:8" s="681" customFormat="1" ht="15" x14ac:dyDescent="0.2">
      <c r="A20315" s="733">
        <v>45506</v>
      </c>
      <c r="B20315" s="40" t="s">
        <v>11614</v>
      </c>
      <c r="C20315" s="62" t="s">
        <v>391</v>
      </c>
      <c r="D20315" s="107" t="s">
        <v>13692</v>
      </c>
      <c r="E20315" s="57">
        <v>100000</v>
      </c>
      <c r="F20315" s="57"/>
      <c r="G20315" s="125">
        <f t="shared" si="372"/>
        <v>-100000</v>
      </c>
      <c r="H20315" s="704" t="s">
        <v>13659</v>
      </c>
    </row>
    <row r="20316" spans="1:8" s="681" customFormat="1" ht="15" x14ac:dyDescent="0.2">
      <c r="A20316" s="733">
        <v>45507</v>
      </c>
      <c r="B20316" s="40" t="s">
        <v>13436</v>
      </c>
      <c r="C20316" s="62" t="s">
        <v>13437</v>
      </c>
      <c r="D20316" s="107" t="s">
        <v>1156</v>
      </c>
      <c r="E20316" s="57">
        <v>100000</v>
      </c>
      <c r="F20316" s="57"/>
      <c r="G20316" s="125">
        <f t="shared" ref="G20316:G20322" si="373">F20316-E20316</f>
        <v>-100000</v>
      </c>
      <c r="H20316" s="704" t="s">
        <v>13659</v>
      </c>
    </row>
    <row r="20317" spans="1:8" s="681" customFormat="1" ht="15" x14ac:dyDescent="0.2">
      <c r="A20317" s="733">
        <v>45507</v>
      </c>
      <c r="B20317" s="40" t="s">
        <v>12795</v>
      </c>
      <c r="C20317" s="62" t="s">
        <v>13561</v>
      </c>
      <c r="D20317" s="107" t="s">
        <v>1156</v>
      </c>
      <c r="E20317" s="57">
        <v>40000</v>
      </c>
      <c r="F20317" s="57"/>
      <c r="G20317" s="125">
        <f t="shared" si="373"/>
        <v>-40000</v>
      </c>
      <c r="H20317" s="704" t="s">
        <v>13659</v>
      </c>
    </row>
    <row r="20318" spans="1:8" s="681" customFormat="1" ht="15" x14ac:dyDescent="0.2">
      <c r="A20318" s="733">
        <v>45507</v>
      </c>
      <c r="B20318" s="40" t="s">
        <v>12795</v>
      </c>
      <c r="C20318" s="62" t="s">
        <v>10981</v>
      </c>
      <c r="D20318" s="107" t="s">
        <v>13693</v>
      </c>
      <c r="E20318" s="57">
        <v>25000</v>
      </c>
      <c r="F20318" s="57"/>
      <c r="G20318" s="125">
        <f t="shared" si="373"/>
        <v>-25000</v>
      </c>
      <c r="H20318" s="704" t="s">
        <v>13659</v>
      </c>
    </row>
    <row r="20319" spans="1:8" s="681" customFormat="1" ht="15" x14ac:dyDescent="0.2">
      <c r="A20319" s="733">
        <v>45507</v>
      </c>
      <c r="B20319" s="40" t="s">
        <v>103</v>
      </c>
      <c r="C20319" s="62" t="s">
        <v>391</v>
      </c>
      <c r="D20319" s="107" t="s">
        <v>13694</v>
      </c>
      <c r="E20319" s="57">
        <v>1000</v>
      </c>
      <c r="F20319" s="57"/>
      <c r="G20319" s="125">
        <f t="shared" si="373"/>
        <v>-1000</v>
      </c>
      <c r="H20319" s="704" t="s">
        <v>13659</v>
      </c>
    </row>
    <row r="20320" spans="1:8" s="681" customFormat="1" ht="15" x14ac:dyDescent="0.2">
      <c r="A20320" s="733">
        <v>45507</v>
      </c>
      <c r="B20320" s="40" t="s">
        <v>13436</v>
      </c>
      <c r="C20320" s="62" t="s">
        <v>5740</v>
      </c>
      <c r="D20320" s="107" t="s">
        <v>369</v>
      </c>
      <c r="E20320" s="57">
        <v>3500</v>
      </c>
      <c r="F20320" s="57"/>
      <c r="G20320" s="125">
        <f t="shared" si="373"/>
        <v>-3500</v>
      </c>
      <c r="H20320" s="704" t="s">
        <v>13659</v>
      </c>
    </row>
    <row r="20321" spans="1:8" s="681" customFormat="1" ht="15" x14ac:dyDescent="0.2">
      <c r="A20321" s="733">
        <v>45507</v>
      </c>
      <c r="B20321" s="40" t="s">
        <v>13110</v>
      </c>
      <c r="C20321" s="62" t="s">
        <v>5740</v>
      </c>
      <c r="D20321" s="107" t="s">
        <v>369</v>
      </c>
      <c r="E20321" s="57">
        <v>1000</v>
      </c>
      <c r="F20321" s="57"/>
      <c r="G20321" s="125">
        <f t="shared" si="373"/>
        <v>-1000</v>
      </c>
      <c r="H20321" s="704" t="s">
        <v>13659</v>
      </c>
    </row>
    <row r="20322" spans="1:8" s="681" customFormat="1" ht="15" x14ac:dyDescent="0.2">
      <c r="A20322" s="733">
        <v>45507</v>
      </c>
      <c r="B20322" s="40" t="s">
        <v>13436</v>
      </c>
      <c r="C20322" s="62" t="s">
        <v>5740</v>
      </c>
      <c r="D20322" s="107" t="s">
        <v>10334</v>
      </c>
      <c r="E20322" s="57">
        <v>400</v>
      </c>
      <c r="F20322" s="57"/>
      <c r="G20322" s="125">
        <f t="shared" si="373"/>
        <v>-400</v>
      </c>
      <c r="H20322" s="704" t="s">
        <v>13659</v>
      </c>
    </row>
    <row r="20323" spans="1:8" s="681" customFormat="1" ht="15" x14ac:dyDescent="0.2">
      <c r="A20323" s="733">
        <v>45507</v>
      </c>
      <c r="B20323" s="40" t="s">
        <v>11614</v>
      </c>
      <c r="C20323" s="62" t="s">
        <v>391</v>
      </c>
      <c r="D20323" s="107" t="s">
        <v>13692</v>
      </c>
      <c r="E20323" s="57">
        <v>200000</v>
      </c>
      <c r="F20323" s="57"/>
      <c r="G20323" s="125">
        <f t="shared" ref="G20323:G20325" si="374">F20323-E20323</f>
        <v>-200000</v>
      </c>
      <c r="H20323" s="704" t="s">
        <v>13659</v>
      </c>
    </row>
    <row r="20324" spans="1:8" s="681" customFormat="1" ht="15" x14ac:dyDescent="0.2">
      <c r="A20324" s="733">
        <v>45507</v>
      </c>
      <c r="B20324" s="40" t="s">
        <v>12795</v>
      </c>
      <c r="C20324" s="62" t="s">
        <v>10981</v>
      </c>
      <c r="D20324" s="107" t="s">
        <v>13695</v>
      </c>
      <c r="E20324" s="57">
        <v>9770</v>
      </c>
      <c r="F20324" s="57"/>
      <c r="G20324" s="125">
        <f t="shared" si="374"/>
        <v>-9770</v>
      </c>
      <c r="H20324" s="704" t="s">
        <v>13659</v>
      </c>
    </row>
    <row r="20325" spans="1:8" s="681" customFormat="1" ht="15" x14ac:dyDescent="0.2">
      <c r="A20325" s="733">
        <v>45507</v>
      </c>
      <c r="B20325" s="40" t="s">
        <v>13225</v>
      </c>
      <c r="C20325" s="62" t="s">
        <v>10981</v>
      </c>
      <c r="D20325" s="107" t="s">
        <v>13696</v>
      </c>
      <c r="E20325" s="57">
        <v>51000</v>
      </c>
      <c r="F20325" s="57"/>
      <c r="G20325" s="125">
        <f t="shared" si="374"/>
        <v>-51000</v>
      </c>
      <c r="H20325" s="704" t="s">
        <v>13659</v>
      </c>
    </row>
    <row r="20326" spans="1:8" s="681" customFormat="1" ht="15" x14ac:dyDescent="0.2">
      <c r="A20326" s="733">
        <v>45507</v>
      </c>
      <c r="B20326" s="40" t="s">
        <v>11077</v>
      </c>
      <c r="C20326" s="62" t="s">
        <v>5740</v>
      </c>
      <c r="D20326" s="107" t="s">
        <v>369</v>
      </c>
      <c r="E20326" s="57">
        <v>2000</v>
      </c>
      <c r="F20326" s="57"/>
      <c r="G20326" s="125">
        <f t="shared" ref="G20326:G20329" si="375">F20326-E20326</f>
        <v>-2000</v>
      </c>
      <c r="H20326" s="704" t="s">
        <v>13659</v>
      </c>
    </row>
    <row r="20327" spans="1:8" s="681" customFormat="1" ht="15" x14ac:dyDescent="0.2">
      <c r="A20327" s="733">
        <v>45507</v>
      </c>
      <c r="B20327" s="40" t="s">
        <v>103</v>
      </c>
      <c r="C20327" s="62" t="s">
        <v>103</v>
      </c>
      <c r="D20327" s="107" t="s">
        <v>9422</v>
      </c>
      <c r="E20327" s="57">
        <v>5000</v>
      </c>
      <c r="F20327" s="57"/>
      <c r="G20327" s="125">
        <f t="shared" si="375"/>
        <v>-5000</v>
      </c>
      <c r="H20327" s="704" t="s">
        <v>13659</v>
      </c>
    </row>
    <row r="20328" spans="1:8" s="681" customFormat="1" ht="15" x14ac:dyDescent="0.2">
      <c r="A20328" s="733">
        <v>45507</v>
      </c>
      <c r="B20328" s="40" t="s">
        <v>11077</v>
      </c>
      <c r="C20328" s="62" t="s">
        <v>4875</v>
      </c>
      <c r="D20328" s="107" t="s">
        <v>13697</v>
      </c>
      <c r="E20328" s="57">
        <v>2000</v>
      </c>
      <c r="F20328" s="57"/>
      <c r="G20328" s="125">
        <f t="shared" si="375"/>
        <v>-2000</v>
      </c>
      <c r="H20328" s="704" t="s">
        <v>13659</v>
      </c>
    </row>
    <row r="20329" spans="1:8" s="681" customFormat="1" ht="15" x14ac:dyDescent="0.2">
      <c r="A20329" s="733">
        <v>45507</v>
      </c>
      <c r="B20329" s="40" t="s">
        <v>103</v>
      </c>
      <c r="C20329" s="62" t="s">
        <v>1494</v>
      </c>
      <c r="D20329" s="107" t="s">
        <v>13698</v>
      </c>
      <c r="E20329" s="57">
        <v>3190</v>
      </c>
      <c r="F20329" s="57"/>
      <c r="G20329" s="125">
        <f t="shared" si="375"/>
        <v>-3190</v>
      </c>
      <c r="H20329" s="704" t="s">
        <v>13659</v>
      </c>
    </row>
    <row r="20330" spans="1:8" s="681" customFormat="1" ht="15" x14ac:dyDescent="0.2">
      <c r="A20330" s="733">
        <v>45507</v>
      </c>
      <c r="B20330" s="40" t="s">
        <v>13253</v>
      </c>
      <c r="C20330" s="62" t="s">
        <v>8069</v>
      </c>
      <c r="D20330" s="107" t="s">
        <v>13699</v>
      </c>
      <c r="E20330" s="57">
        <v>48000</v>
      </c>
      <c r="F20330" s="57"/>
      <c r="G20330" s="125">
        <f t="shared" ref="G20330" si="376">F20330-E20330</f>
        <v>-48000</v>
      </c>
      <c r="H20330" s="704" t="s">
        <v>13659</v>
      </c>
    </row>
    <row r="20331" spans="1:8" s="681" customFormat="1" ht="15" x14ac:dyDescent="0.2">
      <c r="A20331" s="733">
        <v>45507</v>
      </c>
      <c r="B20331" s="40" t="s">
        <v>13110</v>
      </c>
      <c r="C20331" s="62" t="s">
        <v>10981</v>
      </c>
      <c r="D20331" s="107" t="s">
        <v>13706</v>
      </c>
      <c r="E20331" s="57">
        <v>30000</v>
      </c>
      <c r="F20331" s="57"/>
      <c r="G20331" s="125">
        <f t="shared" ref="G20331:G20335" si="377">F20331-E20331</f>
        <v>-30000</v>
      </c>
      <c r="H20331" s="704" t="s">
        <v>13659</v>
      </c>
    </row>
    <row r="20332" spans="1:8" s="681" customFormat="1" ht="15" x14ac:dyDescent="0.2">
      <c r="A20332" s="733">
        <v>45507</v>
      </c>
      <c r="B20332" s="40" t="s">
        <v>13436</v>
      </c>
      <c r="C20332" s="62" t="s">
        <v>5386</v>
      </c>
      <c r="D20332" s="107" t="s">
        <v>13707</v>
      </c>
      <c r="E20332" s="57">
        <v>7000</v>
      </c>
      <c r="F20332" s="57"/>
      <c r="G20332" s="125">
        <f t="shared" si="377"/>
        <v>-7000</v>
      </c>
      <c r="H20332" s="704" t="s">
        <v>13659</v>
      </c>
    </row>
    <row r="20333" spans="1:8" s="681" customFormat="1" ht="15" x14ac:dyDescent="0.2">
      <c r="A20333" s="733">
        <v>45507</v>
      </c>
      <c r="B20333" s="40" t="s">
        <v>13225</v>
      </c>
      <c r="C20333" s="62" t="s">
        <v>10981</v>
      </c>
      <c r="D20333" s="107" t="s">
        <v>13708</v>
      </c>
      <c r="E20333" s="57">
        <v>800</v>
      </c>
      <c r="F20333" s="57"/>
      <c r="G20333" s="125">
        <f t="shared" si="377"/>
        <v>-800</v>
      </c>
      <c r="H20333" s="704" t="s">
        <v>13659</v>
      </c>
    </row>
    <row r="20334" spans="1:8" s="681" customFormat="1" ht="15" x14ac:dyDescent="0.2">
      <c r="A20334" s="733">
        <v>45507</v>
      </c>
      <c r="B20334" s="40" t="s">
        <v>13225</v>
      </c>
      <c r="C20334" s="62" t="s">
        <v>391</v>
      </c>
      <c r="D20334" s="107" t="s">
        <v>13709</v>
      </c>
      <c r="E20334" s="57">
        <v>4000</v>
      </c>
      <c r="F20334" s="57"/>
      <c r="G20334" s="125">
        <f t="shared" si="377"/>
        <v>-4000</v>
      </c>
      <c r="H20334" s="704" t="s">
        <v>13659</v>
      </c>
    </row>
    <row r="20335" spans="1:8" s="681" customFormat="1" ht="15" x14ac:dyDescent="0.2">
      <c r="A20335" s="733">
        <v>45507</v>
      </c>
      <c r="B20335" s="40" t="s">
        <v>13225</v>
      </c>
      <c r="C20335" s="62" t="s">
        <v>5740</v>
      </c>
      <c r="D20335" s="107" t="s">
        <v>369</v>
      </c>
      <c r="E20335" s="57">
        <v>3500</v>
      </c>
      <c r="F20335" s="57"/>
      <c r="G20335" s="125">
        <f t="shared" si="377"/>
        <v>-3500</v>
      </c>
      <c r="H20335" s="704" t="s">
        <v>13659</v>
      </c>
    </row>
    <row r="20336" spans="1:8" s="681" customFormat="1" ht="15" x14ac:dyDescent="0.2">
      <c r="A20336" s="733">
        <v>45509</v>
      </c>
      <c r="B20336" s="40" t="s">
        <v>13225</v>
      </c>
      <c r="C20336" s="62" t="s">
        <v>10981</v>
      </c>
      <c r="D20336" s="107" t="s">
        <v>13710</v>
      </c>
      <c r="E20336" s="57">
        <v>6900</v>
      </c>
      <c r="F20336" s="57"/>
      <c r="G20336" s="125">
        <f t="shared" ref="G20336:G20349" si="378">F20336-E20336</f>
        <v>-6900</v>
      </c>
      <c r="H20336" s="704" t="s">
        <v>13659</v>
      </c>
    </row>
    <row r="20337" spans="1:8" s="681" customFormat="1" ht="15" x14ac:dyDescent="0.2">
      <c r="A20337" s="733">
        <v>45509</v>
      </c>
      <c r="B20337" s="40" t="s">
        <v>13436</v>
      </c>
      <c r="C20337" s="62" t="s">
        <v>5740</v>
      </c>
      <c r="D20337" s="107" t="s">
        <v>369</v>
      </c>
      <c r="E20337" s="57">
        <v>3000</v>
      </c>
      <c r="F20337" s="57"/>
      <c r="G20337" s="125">
        <f t="shared" si="378"/>
        <v>-3000</v>
      </c>
      <c r="H20337" s="704" t="s">
        <v>13659</v>
      </c>
    </row>
    <row r="20338" spans="1:8" s="681" customFormat="1" ht="15" x14ac:dyDescent="0.2">
      <c r="A20338" s="733">
        <v>45509</v>
      </c>
      <c r="B20338" s="40" t="s">
        <v>12182</v>
      </c>
      <c r="C20338" s="62" t="s">
        <v>10981</v>
      </c>
      <c r="D20338" s="107" t="s">
        <v>13711</v>
      </c>
      <c r="E20338" s="57">
        <v>19280</v>
      </c>
      <c r="F20338" s="57"/>
      <c r="G20338" s="125">
        <f t="shared" si="378"/>
        <v>-19280</v>
      </c>
      <c r="H20338" s="704" t="s">
        <v>13659</v>
      </c>
    </row>
    <row r="20339" spans="1:8" s="681" customFormat="1" ht="15" x14ac:dyDescent="0.2">
      <c r="A20339" s="733">
        <v>45509</v>
      </c>
      <c r="B20339" s="40" t="s">
        <v>13110</v>
      </c>
      <c r="C20339" s="62" t="s">
        <v>5740</v>
      </c>
      <c r="D20339" s="107" t="s">
        <v>369</v>
      </c>
      <c r="E20339" s="57">
        <v>3000</v>
      </c>
      <c r="F20339" s="57"/>
      <c r="G20339" s="125">
        <f t="shared" si="378"/>
        <v>-3000</v>
      </c>
      <c r="H20339" s="704" t="s">
        <v>13659</v>
      </c>
    </row>
    <row r="20340" spans="1:8" s="681" customFormat="1" ht="15" x14ac:dyDescent="0.2">
      <c r="A20340" s="733">
        <v>45509</v>
      </c>
      <c r="B20340" s="1069" t="s">
        <v>13225</v>
      </c>
      <c r="C20340" s="1048" t="s">
        <v>793</v>
      </c>
      <c r="D20340" s="1070" t="s">
        <v>10746</v>
      </c>
      <c r="E20340" s="1071">
        <v>100000</v>
      </c>
      <c r="F20340" s="57"/>
      <c r="G20340" s="125">
        <f t="shared" si="378"/>
        <v>-100000</v>
      </c>
      <c r="H20340" s="704" t="s">
        <v>13659</v>
      </c>
    </row>
    <row r="20341" spans="1:8" s="681" customFormat="1" ht="15" x14ac:dyDescent="0.2">
      <c r="A20341" s="733">
        <v>45509</v>
      </c>
      <c r="B20341" s="40" t="s">
        <v>13110</v>
      </c>
      <c r="C20341" s="62" t="s">
        <v>9868</v>
      </c>
      <c r="D20341" s="107" t="s">
        <v>13712</v>
      </c>
      <c r="E20341" s="57">
        <v>27580</v>
      </c>
      <c r="F20341" s="57"/>
      <c r="G20341" s="125">
        <f t="shared" si="378"/>
        <v>-27580</v>
      </c>
      <c r="H20341" s="704" t="s">
        <v>13659</v>
      </c>
    </row>
    <row r="20342" spans="1:8" s="681" customFormat="1" ht="15" x14ac:dyDescent="0.2">
      <c r="A20342" s="733">
        <v>45509</v>
      </c>
      <c r="B20342" s="40" t="s">
        <v>13225</v>
      </c>
      <c r="C20342" s="62" t="s">
        <v>5740</v>
      </c>
      <c r="D20342" s="107" t="s">
        <v>369</v>
      </c>
      <c r="E20342" s="57">
        <v>3000</v>
      </c>
      <c r="F20342" s="57"/>
      <c r="G20342" s="125">
        <f t="shared" si="378"/>
        <v>-3000</v>
      </c>
      <c r="H20342" s="704" t="s">
        <v>13659</v>
      </c>
    </row>
    <row r="20343" spans="1:8" s="681" customFormat="1" ht="15" x14ac:dyDescent="0.2">
      <c r="A20343" s="733">
        <v>45509</v>
      </c>
      <c r="B20343" s="40" t="s">
        <v>13436</v>
      </c>
      <c r="C20343" s="62" t="s">
        <v>5740</v>
      </c>
      <c r="D20343" s="107" t="s">
        <v>369</v>
      </c>
      <c r="E20343" s="57">
        <v>1100</v>
      </c>
      <c r="F20343" s="57"/>
      <c r="G20343" s="125">
        <f t="shared" si="378"/>
        <v>-1100</v>
      </c>
      <c r="H20343" s="704" t="s">
        <v>13659</v>
      </c>
    </row>
    <row r="20344" spans="1:8" s="681" customFormat="1" ht="15" x14ac:dyDescent="0.2">
      <c r="A20344" s="733">
        <v>45509</v>
      </c>
      <c r="B20344" s="1069" t="s">
        <v>11077</v>
      </c>
      <c r="C20344" s="1048" t="s">
        <v>793</v>
      </c>
      <c r="D20344" s="1070" t="s">
        <v>11830</v>
      </c>
      <c r="E20344" s="1071">
        <v>18620</v>
      </c>
      <c r="F20344" s="57"/>
      <c r="G20344" s="125">
        <f t="shared" si="378"/>
        <v>-18620</v>
      </c>
      <c r="H20344" s="704" t="s">
        <v>13659</v>
      </c>
    </row>
    <row r="20345" spans="1:8" s="681" customFormat="1" ht="15" x14ac:dyDescent="0.2">
      <c r="A20345" s="733">
        <v>45509</v>
      </c>
      <c r="B20345" s="1069" t="s">
        <v>13110</v>
      </c>
      <c r="C20345" s="1048" t="s">
        <v>793</v>
      </c>
      <c r="D20345" s="1070" t="s">
        <v>13462</v>
      </c>
      <c r="E20345" s="1071">
        <v>63650</v>
      </c>
      <c r="F20345" s="57"/>
      <c r="G20345" s="125">
        <f t="shared" si="378"/>
        <v>-63650</v>
      </c>
      <c r="H20345" s="704" t="s">
        <v>13659</v>
      </c>
    </row>
    <row r="20346" spans="1:8" s="681" customFormat="1" ht="15" x14ac:dyDescent="0.2">
      <c r="A20346" s="733">
        <v>45509</v>
      </c>
      <c r="B20346" s="1069" t="s">
        <v>12795</v>
      </c>
      <c r="C20346" s="1048" t="s">
        <v>793</v>
      </c>
      <c r="D20346" s="1070" t="s">
        <v>10114</v>
      </c>
      <c r="E20346" s="1071">
        <v>78831</v>
      </c>
      <c r="F20346" s="57"/>
      <c r="G20346" s="125">
        <f t="shared" si="378"/>
        <v>-78831</v>
      </c>
      <c r="H20346" s="704" t="s">
        <v>13659</v>
      </c>
    </row>
    <row r="20347" spans="1:8" s="681" customFormat="1" ht="15" x14ac:dyDescent="0.2">
      <c r="A20347" s="733">
        <v>45509</v>
      </c>
      <c r="B20347" s="40" t="s">
        <v>103</v>
      </c>
      <c r="C20347" s="62" t="s">
        <v>103</v>
      </c>
      <c r="D20347" s="107" t="s">
        <v>9422</v>
      </c>
      <c r="E20347" s="57">
        <v>5000</v>
      </c>
      <c r="F20347" s="57"/>
      <c r="G20347" s="125">
        <f t="shared" si="378"/>
        <v>-5000</v>
      </c>
      <c r="H20347" s="704" t="s">
        <v>13659</v>
      </c>
    </row>
    <row r="20348" spans="1:8" s="681" customFormat="1" ht="15" x14ac:dyDescent="0.2">
      <c r="A20348" s="733">
        <v>45509</v>
      </c>
      <c r="B20348" s="1069" t="s">
        <v>103</v>
      </c>
      <c r="C20348" s="1048" t="s">
        <v>793</v>
      </c>
      <c r="D20348" s="1070" t="s">
        <v>16</v>
      </c>
      <c r="E20348" s="1071">
        <v>200250</v>
      </c>
      <c r="F20348" s="57"/>
      <c r="G20348" s="125">
        <f t="shared" si="378"/>
        <v>-200250</v>
      </c>
      <c r="H20348" s="704" t="s">
        <v>13659</v>
      </c>
    </row>
    <row r="20349" spans="1:8" s="681" customFormat="1" ht="15" x14ac:dyDescent="0.2">
      <c r="A20349" s="733">
        <v>45509</v>
      </c>
      <c r="B20349" s="40" t="s">
        <v>13110</v>
      </c>
      <c r="C20349" s="62" t="s">
        <v>285</v>
      </c>
      <c r="D20349" s="107" t="s">
        <v>13688</v>
      </c>
      <c r="E20349" s="57">
        <v>1000</v>
      </c>
      <c r="F20349" s="57"/>
      <c r="G20349" s="125">
        <f t="shared" si="378"/>
        <v>-1000</v>
      </c>
      <c r="H20349" s="704" t="s">
        <v>13659</v>
      </c>
    </row>
    <row r="20350" spans="1:8" s="681" customFormat="1" ht="15" x14ac:dyDescent="0.2">
      <c r="A20350" s="733">
        <v>45509</v>
      </c>
      <c r="B20350" s="40" t="s">
        <v>12795</v>
      </c>
      <c r="C20350" s="62" t="s">
        <v>8391</v>
      </c>
      <c r="D20350" s="107" t="s">
        <v>13832</v>
      </c>
      <c r="E20350" s="57">
        <v>250000</v>
      </c>
      <c r="F20350" s="57"/>
      <c r="G20350" s="125">
        <f t="shared" ref="G20350:G20362" si="379">F20350-E20350</f>
        <v>-250000</v>
      </c>
      <c r="H20350" s="704" t="s">
        <v>13659</v>
      </c>
    </row>
    <row r="20351" spans="1:8" s="681" customFormat="1" ht="15" x14ac:dyDescent="0.2">
      <c r="A20351" s="733">
        <v>45509</v>
      </c>
      <c r="B20351" s="40" t="s">
        <v>12683</v>
      </c>
      <c r="C20351" s="62" t="s">
        <v>8391</v>
      </c>
      <c r="D20351" s="107" t="s">
        <v>13832</v>
      </c>
      <c r="E20351" s="57">
        <v>250000</v>
      </c>
      <c r="F20351" s="57"/>
      <c r="G20351" s="125">
        <f t="shared" si="379"/>
        <v>-250000</v>
      </c>
      <c r="H20351" s="704" t="s">
        <v>13659</v>
      </c>
    </row>
    <row r="20352" spans="1:8" s="681" customFormat="1" ht="15" x14ac:dyDescent="0.2">
      <c r="A20352" s="733">
        <v>45509</v>
      </c>
      <c r="B20352" s="40" t="s">
        <v>13253</v>
      </c>
      <c r="C20352" s="62" t="s">
        <v>437</v>
      </c>
      <c r="D20352" s="107" t="s">
        <v>13713</v>
      </c>
      <c r="E20352" s="57">
        <v>85600</v>
      </c>
      <c r="F20352" s="57"/>
      <c r="G20352" s="125">
        <f t="shared" si="379"/>
        <v>-85600</v>
      </c>
      <c r="H20352" s="704" t="s">
        <v>13659</v>
      </c>
    </row>
    <row r="20353" spans="1:8" s="681" customFormat="1" ht="15" x14ac:dyDescent="0.2">
      <c r="A20353" s="733">
        <v>45509</v>
      </c>
      <c r="B20353" s="40" t="s">
        <v>8336</v>
      </c>
      <c r="C20353" s="565" t="s">
        <v>1062</v>
      </c>
      <c r="D20353" s="893" t="s">
        <v>13899</v>
      </c>
      <c r="E20353" s="629">
        <v>16040</v>
      </c>
      <c r="F20353" s="57"/>
      <c r="G20353" s="125">
        <f t="shared" si="379"/>
        <v>-16040</v>
      </c>
      <c r="H20353" s="704" t="s">
        <v>13659</v>
      </c>
    </row>
    <row r="20354" spans="1:8" s="681" customFormat="1" ht="15" x14ac:dyDescent="0.2">
      <c r="A20354" s="733">
        <v>45509</v>
      </c>
      <c r="B20354" s="40" t="s">
        <v>11077</v>
      </c>
      <c r="C20354" s="565" t="s">
        <v>1062</v>
      </c>
      <c r="D20354" s="893" t="s">
        <v>13899</v>
      </c>
      <c r="E20354" s="629">
        <v>8865</v>
      </c>
      <c r="F20354" s="57"/>
      <c r="G20354" s="125">
        <f t="shared" ref="G20354:G20361" si="380">F20354-E20354</f>
        <v>-8865</v>
      </c>
      <c r="H20354" s="704" t="s">
        <v>13659</v>
      </c>
    </row>
    <row r="20355" spans="1:8" s="681" customFormat="1" ht="15" x14ac:dyDescent="0.2">
      <c r="A20355" s="733">
        <v>45509</v>
      </c>
      <c r="B20355" s="40" t="s">
        <v>11596</v>
      </c>
      <c r="C20355" s="565" t="s">
        <v>1062</v>
      </c>
      <c r="D20355" s="893" t="s">
        <v>13899</v>
      </c>
      <c r="E20355" s="629">
        <v>5650</v>
      </c>
      <c r="F20355" s="57"/>
      <c r="G20355" s="125">
        <f t="shared" si="380"/>
        <v>-5650</v>
      </c>
      <c r="H20355" s="704" t="s">
        <v>13659</v>
      </c>
    </row>
    <row r="20356" spans="1:8" s="681" customFormat="1" ht="15" x14ac:dyDescent="0.2">
      <c r="A20356" s="733">
        <v>45509</v>
      </c>
      <c r="B20356" s="40" t="s">
        <v>12606</v>
      </c>
      <c r="C20356" s="565" t="s">
        <v>1062</v>
      </c>
      <c r="D20356" s="893" t="s">
        <v>13899</v>
      </c>
      <c r="E20356" s="629">
        <v>54460</v>
      </c>
      <c r="F20356" s="57"/>
      <c r="G20356" s="125">
        <f t="shared" si="380"/>
        <v>-54460</v>
      </c>
      <c r="H20356" s="704" t="s">
        <v>13659</v>
      </c>
    </row>
    <row r="20357" spans="1:8" s="681" customFormat="1" ht="15" x14ac:dyDescent="0.2">
      <c r="A20357" s="733">
        <v>45509</v>
      </c>
      <c r="B20357" s="40" t="s">
        <v>12399</v>
      </c>
      <c r="C20357" s="565" t="s">
        <v>1062</v>
      </c>
      <c r="D20357" s="893" t="s">
        <v>13899</v>
      </c>
      <c r="E20357" s="629">
        <v>24884</v>
      </c>
      <c r="F20357" s="57"/>
      <c r="G20357" s="125">
        <f t="shared" si="380"/>
        <v>-24884</v>
      </c>
      <c r="H20357" s="704" t="s">
        <v>13659</v>
      </c>
    </row>
    <row r="20358" spans="1:8" s="681" customFormat="1" ht="15" x14ac:dyDescent="0.2">
      <c r="A20358" s="733">
        <v>45509</v>
      </c>
      <c r="B20358" s="40" t="s">
        <v>12683</v>
      </c>
      <c r="C20358" s="565" t="s">
        <v>1062</v>
      </c>
      <c r="D20358" s="893" t="s">
        <v>13899</v>
      </c>
      <c r="E20358" s="629">
        <v>51300</v>
      </c>
      <c r="F20358" s="57"/>
      <c r="G20358" s="125">
        <f t="shared" si="380"/>
        <v>-51300</v>
      </c>
      <c r="H20358" s="704" t="s">
        <v>13659</v>
      </c>
    </row>
    <row r="20359" spans="1:8" s="681" customFormat="1" ht="15" x14ac:dyDescent="0.2">
      <c r="A20359" s="733">
        <v>45509</v>
      </c>
      <c r="B20359" s="40" t="s">
        <v>13253</v>
      </c>
      <c r="C20359" s="565" t="s">
        <v>1062</v>
      </c>
      <c r="D20359" s="893" t="s">
        <v>13899</v>
      </c>
      <c r="E20359" s="629">
        <v>62465</v>
      </c>
      <c r="F20359" s="57"/>
      <c r="G20359" s="125">
        <f t="shared" si="380"/>
        <v>-62465</v>
      </c>
      <c r="H20359" s="704" t="s">
        <v>13659</v>
      </c>
    </row>
    <row r="20360" spans="1:8" s="681" customFormat="1" ht="15" x14ac:dyDescent="0.2">
      <c r="A20360" s="733">
        <v>45509</v>
      </c>
      <c r="B20360" s="40" t="s">
        <v>13436</v>
      </c>
      <c r="C20360" s="565" t="s">
        <v>1062</v>
      </c>
      <c r="D20360" s="893" t="s">
        <v>13899</v>
      </c>
      <c r="E20360" s="629">
        <v>32400</v>
      </c>
      <c r="F20360" s="57"/>
      <c r="G20360" s="125">
        <f t="shared" si="380"/>
        <v>-32400</v>
      </c>
      <c r="H20360" s="704" t="s">
        <v>13659</v>
      </c>
    </row>
    <row r="20361" spans="1:8" s="681" customFormat="1" ht="15" x14ac:dyDescent="0.2">
      <c r="A20361" s="733">
        <v>45509</v>
      </c>
      <c r="B20361" s="40" t="s">
        <v>13225</v>
      </c>
      <c r="C20361" s="565" t="s">
        <v>1062</v>
      </c>
      <c r="D20361" s="893" t="s">
        <v>13899</v>
      </c>
      <c r="E20361" s="629">
        <v>43936</v>
      </c>
      <c r="F20361" s="57"/>
      <c r="G20361" s="125">
        <f t="shared" si="380"/>
        <v>-43936</v>
      </c>
      <c r="H20361" s="704" t="s">
        <v>13659</v>
      </c>
    </row>
    <row r="20362" spans="1:8" s="681" customFormat="1" ht="15" x14ac:dyDescent="0.2">
      <c r="A20362" s="733">
        <v>45509</v>
      </c>
      <c r="B20362" s="40" t="s">
        <v>12182</v>
      </c>
      <c r="C20362" s="62" t="s">
        <v>11539</v>
      </c>
      <c r="D20362" s="107" t="s">
        <v>13714</v>
      </c>
      <c r="E20362" s="57">
        <v>441625</v>
      </c>
      <c r="F20362" s="57"/>
      <c r="G20362" s="125">
        <f t="shared" si="379"/>
        <v>-441625</v>
      </c>
      <c r="H20362" s="704" t="s">
        <v>13659</v>
      </c>
    </row>
    <row r="20363" spans="1:8" s="681" customFormat="1" ht="15" x14ac:dyDescent="0.2">
      <c r="A20363" s="733">
        <v>45510</v>
      </c>
      <c r="B20363" s="40" t="s">
        <v>11874</v>
      </c>
      <c r="C20363" s="62" t="s">
        <v>10981</v>
      </c>
      <c r="D20363" s="107" t="s">
        <v>13715</v>
      </c>
      <c r="E20363" s="57">
        <v>13000</v>
      </c>
      <c r="F20363" s="57"/>
      <c r="G20363" s="125">
        <f t="shared" ref="G20363:G20379" si="381">F20363-E20363</f>
        <v>-13000</v>
      </c>
      <c r="H20363" s="704" t="s">
        <v>13659</v>
      </c>
    </row>
    <row r="20364" spans="1:8" s="681" customFormat="1" ht="15" x14ac:dyDescent="0.2">
      <c r="A20364" s="733">
        <v>45510</v>
      </c>
      <c r="B20364" s="1069" t="s">
        <v>13225</v>
      </c>
      <c r="C20364" s="1048" t="s">
        <v>793</v>
      </c>
      <c r="D20364" s="1070" t="s">
        <v>13191</v>
      </c>
      <c r="E20364" s="1071">
        <v>65140</v>
      </c>
      <c r="F20364" s="57"/>
      <c r="G20364" s="125">
        <f t="shared" si="381"/>
        <v>-65140</v>
      </c>
      <c r="H20364" s="704" t="s">
        <v>13659</v>
      </c>
    </row>
    <row r="20365" spans="1:8" s="681" customFormat="1" ht="15" x14ac:dyDescent="0.2">
      <c r="A20365" s="733">
        <v>45510</v>
      </c>
      <c r="B20365" s="40" t="s">
        <v>103</v>
      </c>
      <c r="C20365" s="62" t="s">
        <v>103</v>
      </c>
      <c r="D20365" s="107" t="s">
        <v>10208</v>
      </c>
      <c r="E20365" s="57">
        <v>1500</v>
      </c>
      <c r="F20365" s="57"/>
      <c r="G20365" s="125">
        <f t="shared" si="381"/>
        <v>-1500</v>
      </c>
      <c r="H20365" s="704" t="s">
        <v>13659</v>
      </c>
    </row>
    <row r="20366" spans="1:8" s="681" customFormat="1" ht="15" x14ac:dyDescent="0.2">
      <c r="A20366" s="733">
        <v>45510</v>
      </c>
      <c r="B20366" s="40" t="s">
        <v>103</v>
      </c>
      <c r="C20366" s="62" t="s">
        <v>103</v>
      </c>
      <c r="D20366" s="107" t="s">
        <v>10208</v>
      </c>
      <c r="E20366" s="57">
        <v>1500</v>
      </c>
      <c r="F20366" s="57"/>
      <c r="G20366" s="125">
        <f t="shared" si="381"/>
        <v>-1500</v>
      </c>
      <c r="H20366" s="704" t="s">
        <v>13659</v>
      </c>
    </row>
    <row r="20367" spans="1:8" s="681" customFormat="1" ht="15" x14ac:dyDescent="0.2">
      <c r="A20367" s="733">
        <v>45510</v>
      </c>
      <c r="B20367" s="1069" t="s">
        <v>12795</v>
      </c>
      <c r="C20367" s="1048" t="s">
        <v>793</v>
      </c>
      <c r="D20367" s="1070" t="s">
        <v>10115</v>
      </c>
      <c r="E20367" s="1071">
        <v>50980</v>
      </c>
      <c r="F20367" s="57"/>
      <c r="G20367" s="125">
        <f t="shared" si="381"/>
        <v>-50980</v>
      </c>
      <c r="H20367" s="704" t="s">
        <v>13659</v>
      </c>
    </row>
    <row r="20368" spans="1:8" s="681" customFormat="1" ht="15" x14ac:dyDescent="0.2">
      <c r="A20368" s="733">
        <v>45510</v>
      </c>
      <c r="B20368" s="40" t="s">
        <v>25</v>
      </c>
      <c r="C20368" s="62" t="s">
        <v>4064</v>
      </c>
      <c r="D20368" s="107" t="s">
        <v>13432</v>
      </c>
      <c r="E20368" s="57">
        <v>2550</v>
      </c>
      <c r="F20368" s="57"/>
      <c r="G20368" s="125">
        <f t="shared" si="381"/>
        <v>-2550</v>
      </c>
      <c r="H20368" s="704" t="s">
        <v>13659</v>
      </c>
    </row>
    <row r="20369" spans="1:8" s="681" customFormat="1" ht="15" x14ac:dyDescent="0.2">
      <c r="A20369" s="733">
        <v>45510</v>
      </c>
      <c r="B20369" s="40" t="s">
        <v>13110</v>
      </c>
      <c r="C20369" s="62" t="s">
        <v>285</v>
      </c>
      <c r="D20369" s="107" t="s">
        <v>13688</v>
      </c>
      <c r="E20369" s="57">
        <v>2000</v>
      </c>
      <c r="F20369" s="57"/>
      <c r="G20369" s="125">
        <f t="shared" si="381"/>
        <v>-2000</v>
      </c>
      <c r="H20369" s="704" t="s">
        <v>13659</v>
      </c>
    </row>
    <row r="20370" spans="1:8" s="681" customFormat="1" ht="15" x14ac:dyDescent="0.2">
      <c r="A20370" s="733">
        <v>45510</v>
      </c>
      <c r="B20370" s="1069" t="s">
        <v>11717</v>
      </c>
      <c r="C20370" s="1048" t="s">
        <v>793</v>
      </c>
      <c r="D20370" s="1070" t="s">
        <v>12384</v>
      </c>
      <c r="E20370" s="1071">
        <v>865653</v>
      </c>
      <c r="F20370" s="57"/>
      <c r="G20370" s="125">
        <f t="shared" si="381"/>
        <v>-865653</v>
      </c>
      <c r="H20370" s="704" t="s">
        <v>13659</v>
      </c>
    </row>
    <row r="20371" spans="1:8" s="681" customFormat="1" ht="15" x14ac:dyDescent="0.2">
      <c r="A20371" s="733">
        <v>45510</v>
      </c>
      <c r="B20371" s="1069" t="s">
        <v>37</v>
      </c>
      <c r="C20371" s="1048" t="s">
        <v>793</v>
      </c>
      <c r="D20371" s="1070" t="s">
        <v>11823</v>
      </c>
      <c r="E20371" s="1071">
        <v>203198</v>
      </c>
      <c r="F20371" s="57"/>
      <c r="G20371" s="125">
        <f t="shared" si="381"/>
        <v>-203198</v>
      </c>
      <c r="H20371" s="704" t="s">
        <v>13659</v>
      </c>
    </row>
    <row r="20372" spans="1:8" s="681" customFormat="1" ht="15" x14ac:dyDescent="0.2">
      <c r="A20372" s="733">
        <v>45510</v>
      </c>
      <c r="B20372" s="1069" t="s">
        <v>13110</v>
      </c>
      <c r="C20372" s="1048" t="s">
        <v>793</v>
      </c>
      <c r="D20372" s="1070" t="s">
        <v>13716</v>
      </c>
      <c r="E20372" s="1071">
        <v>76300</v>
      </c>
      <c r="F20372" s="57"/>
      <c r="G20372" s="125">
        <f t="shared" si="381"/>
        <v>-76300</v>
      </c>
      <c r="H20372" s="704" t="s">
        <v>13659</v>
      </c>
    </row>
    <row r="20373" spans="1:8" s="681" customFormat="1" ht="15" x14ac:dyDescent="0.2">
      <c r="A20373" s="733">
        <v>45510</v>
      </c>
      <c r="B20373" s="40" t="s">
        <v>12683</v>
      </c>
      <c r="C20373" s="62" t="s">
        <v>391</v>
      </c>
      <c r="D20373" s="107" t="s">
        <v>13717</v>
      </c>
      <c r="E20373" s="57">
        <v>1700</v>
      </c>
      <c r="F20373" s="57"/>
      <c r="G20373" s="125">
        <f t="shared" si="381"/>
        <v>-1700</v>
      </c>
      <c r="H20373" s="704" t="s">
        <v>13659</v>
      </c>
    </row>
    <row r="20374" spans="1:8" s="681" customFormat="1" ht="15" x14ac:dyDescent="0.2">
      <c r="A20374" s="733">
        <v>45510</v>
      </c>
      <c r="B20374" s="40" t="s">
        <v>37</v>
      </c>
      <c r="C20374" s="62" t="s">
        <v>391</v>
      </c>
      <c r="D20374" s="107" t="s">
        <v>13718</v>
      </c>
      <c r="E20374" s="57">
        <v>4000</v>
      </c>
      <c r="F20374" s="57"/>
      <c r="G20374" s="125">
        <f t="shared" si="381"/>
        <v>-4000</v>
      </c>
      <c r="H20374" s="704" t="s">
        <v>13659</v>
      </c>
    </row>
    <row r="20375" spans="1:8" s="681" customFormat="1" ht="15" x14ac:dyDescent="0.2">
      <c r="A20375" s="733">
        <v>45510</v>
      </c>
      <c r="B20375" s="40" t="s">
        <v>13658</v>
      </c>
      <c r="C20375" s="62" t="s">
        <v>5740</v>
      </c>
      <c r="D20375" s="107" t="s">
        <v>369</v>
      </c>
      <c r="E20375" s="57">
        <v>1200</v>
      </c>
      <c r="F20375" s="57"/>
      <c r="G20375" s="125">
        <f t="shared" si="381"/>
        <v>-1200</v>
      </c>
      <c r="H20375" s="704" t="s">
        <v>13659</v>
      </c>
    </row>
    <row r="20376" spans="1:8" s="681" customFormat="1" ht="15" x14ac:dyDescent="0.2">
      <c r="A20376" s="733">
        <v>45510</v>
      </c>
      <c r="B20376" s="40" t="s">
        <v>12345</v>
      </c>
      <c r="C20376" s="62" t="s">
        <v>391</v>
      </c>
      <c r="D20376" s="107" t="s">
        <v>13719</v>
      </c>
      <c r="E20376" s="57">
        <v>1500</v>
      </c>
      <c r="F20376" s="57"/>
      <c r="G20376" s="125">
        <f t="shared" si="381"/>
        <v>-1500</v>
      </c>
      <c r="H20376" s="704" t="s">
        <v>13659</v>
      </c>
    </row>
    <row r="20377" spans="1:8" s="681" customFormat="1" ht="15" x14ac:dyDescent="0.2">
      <c r="A20377" s="733">
        <v>45510</v>
      </c>
      <c r="B20377" s="40" t="s">
        <v>103</v>
      </c>
      <c r="C20377" s="62" t="s">
        <v>391</v>
      </c>
      <c r="D20377" s="107" t="s">
        <v>13720</v>
      </c>
      <c r="E20377" s="57">
        <v>900</v>
      </c>
      <c r="F20377" s="57"/>
      <c r="G20377" s="125">
        <f t="shared" si="381"/>
        <v>-900</v>
      </c>
      <c r="H20377" s="704" t="s">
        <v>13659</v>
      </c>
    </row>
    <row r="20378" spans="1:8" s="681" customFormat="1" ht="15" x14ac:dyDescent="0.2">
      <c r="A20378" s="733">
        <v>45510</v>
      </c>
      <c r="B20378" s="40" t="s">
        <v>103</v>
      </c>
      <c r="C20378" s="62" t="s">
        <v>103</v>
      </c>
      <c r="D20378" s="107" t="s">
        <v>9422</v>
      </c>
      <c r="E20378" s="57">
        <v>5000</v>
      </c>
      <c r="F20378" s="57"/>
      <c r="G20378" s="125">
        <f t="shared" si="381"/>
        <v>-5000</v>
      </c>
      <c r="H20378" s="704" t="s">
        <v>13659</v>
      </c>
    </row>
    <row r="20379" spans="1:8" s="681" customFormat="1" ht="15" x14ac:dyDescent="0.2">
      <c r="A20379" s="733">
        <v>45510</v>
      </c>
      <c r="B20379" s="40" t="s">
        <v>11717</v>
      </c>
      <c r="C20379" s="62" t="s">
        <v>1494</v>
      </c>
      <c r="D20379" s="107" t="s">
        <v>13721</v>
      </c>
      <c r="E20379" s="57">
        <v>5560</v>
      </c>
      <c r="F20379" s="57"/>
      <c r="G20379" s="125">
        <f t="shared" si="381"/>
        <v>-5560</v>
      </c>
      <c r="H20379" s="704" t="s">
        <v>13659</v>
      </c>
    </row>
    <row r="20380" spans="1:8" s="681" customFormat="1" ht="15" x14ac:dyDescent="0.2">
      <c r="A20380" s="733">
        <v>45510</v>
      </c>
      <c r="B20380" s="40" t="s">
        <v>12399</v>
      </c>
      <c r="C20380" s="62" t="s">
        <v>11374</v>
      </c>
      <c r="D20380" s="107" t="s">
        <v>13722</v>
      </c>
      <c r="E20380" s="57">
        <v>60000</v>
      </c>
      <c r="F20380" s="57"/>
      <c r="G20380" s="125">
        <f t="shared" ref="G20380:G20381" si="382">F20380-E20380</f>
        <v>-60000</v>
      </c>
      <c r="H20380" s="704" t="s">
        <v>13659</v>
      </c>
    </row>
    <row r="20381" spans="1:8" s="681" customFormat="1" ht="15" x14ac:dyDescent="0.2">
      <c r="A20381" s="733">
        <v>45510</v>
      </c>
      <c r="B20381" s="40" t="s">
        <v>13110</v>
      </c>
      <c r="C20381" s="62" t="s">
        <v>12282</v>
      </c>
      <c r="D20381" s="107" t="s">
        <v>13723</v>
      </c>
      <c r="E20381" s="57">
        <v>60000</v>
      </c>
      <c r="F20381" s="57"/>
      <c r="G20381" s="125">
        <f t="shared" si="382"/>
        <v>-60000</v>
      </c>
      <c r="H20381" s="704" t="s">
        <v>13659</v>
      </c>
    </row>
    <row r="20382" spans="1:8" s="681" customFormat="1" ht="15" x14ac:dyDescent="0.2">
      <c r="A20382" s="733">
        <v>45510</v>
      </c>
      <c r="B20382" s="1069" t="s">
        <v>3945</v>
      </c>
      <c r="C20382" s="1048" t="s">
        <v>793</v>
      </c>
      <c r="D20382" s="1070" t="s">
        <v>12082</v>
      </c>
      <c r="E20382" s="1071">
        <v>160181</v>
      </c>
      <c r="F20382" s="57"/>
      <c r="G20382" s="125">
        <f t="shared" ref="G20382" si="383">F20382-E20382</f>
        <v>-160181</v>
      </c>
      <c r="H20382" s="704" t="s">
        <v>13659</v>
      </c>
    </row>
    <row r="20383" spans="1:8" s="681" customFormat="1" ht="15" x14ac:dyDescent="0.2">
      <c r="A20383" s="733">
        <v>45510</v>
      </c>
      <c r="B20383" s="40" t="s">
        <v>13436</v>
      </c>
      <c r="C20383" s="62" t="s">
        <v>13731</v>
      </c>
      <c r="D20383" s="107" t="s">
        <v>13732</v>
      </c>
      <c r="E20383" s="57">
        <v>150000</v>
      </c>
      <c r="F20383" s="57"/>
      <c r="G20383" s="125">
        <f t="shared" ref="G20383" si="384">F20383-E20383</f>
        <v>-150000</v>
      </c>
      <c r="H20383" s="704" t="s">
        <v>13659</v>
      </c>
    </row>
    <row r="20384" spans="1:8" s="681" customFormat="1" ht="15" x14ac:dyDescent="0.2">
      <c r="A20384" s="733">
        <v>45510</v>
      </c>
      <c r="B20384" s="40" t="s">
        <v>25</v>
      </c>
      <c r="C20384" s="62" t="s">
        <v>6927</v>
      </c>
      <c r="D20384" s="107" t="s">
        <v>13765</v>
      </c>
      <c r="E20384" s="57">
        <v>340000</v>
      </c>
      <c r="F20384" s="57"/>
      <c r="G20384" s="125">
        <f t="shared" ref="G20384:G20385" si="385">F20384-E20384</f>
        <v>-340000</v>
      </c>
      <c r="H20384" s="704" t="s">
        <v>13659</v>
      </c>
    </row>
    <row r="20385" spans="1:8" s="681" customFormat="1" ht="15" x14ac:dyDescent="0.2">
      <c r="A20385" s="733">
        <v>45510</v>
      </c>
      <c r="B20385" s="40" t="s">
        <v>25</v>
      </c>
      <c r="C20385" s="62" t="s">
        <v>13764</v>
      </c>
      <c r="D20385" s="107" t="s">
        <v>13766</v>
      </c>
      <c r="E20385" s="57">
        <v>45000</v>
      </c>
      <c r="F20385" s="57"/>
      <c r="G20385" s="125">
        <f t="shared" si="385"/>
        <v>-45000</v>
      </c>
      <c r="H20385" s="704" t="s">
        <v>13659</v>
      </c>
    </row>
    <row r="20386" spans="1:8" s="681" customFormat="1" ht="15" x14ac:dyDescent="0.2">
      <c r="A20386" s="733">
        <v>45511</v>
      </c>
      <c r="B20386" s="40" t="s">
        <v>13225</v>
      </c>
      <c r="C20386" s="62" t="s">
        <v>5740</v>
      </c>
      <c r="D20386" s="107" t="s">
        <v>13552</v>
      </c>
      <c r="E20386" s="57">
        <v>4000</v>
      </c>
      <c r="F20386" s="57"/>
      <c r="G20386" s="125">
        <f t="shared" ref="G20386:G20393" si="386">F20386-E20386</f>
        <v>-4000</v>
      </c>
      <c r="H20386" s="704" t="s">
        <v>13659</v>
      </c>
    </row>
    <row r="20387" spans="1:8" s="681" customFormat="1" ht="15" x14ac:dyDescent="0.2">
      <c r="A20387" s="733">
        <v>45511</v>
      </c>
      <c r="B20387" s="40" t="s">
        <v>13253</v>
      </c>
      <c r="C20387" s="62" t="s">
        <v>10981</v>
      </c>
      <c r="D20387" s="107" t="s">
        <v>13733</v>
      </c>
      <c r="E20387" s="57">
        <v>3000</v>
      </c>
      <c r="F20387" s="57"/>
      <c r="G20387" s="125">
        <f t="shared" si="386"/>
        <v>-3000</v>
      </c>
      <c r="H20387" s="704" t="s">
        <v>13659</v>
      </c>
    </row>
    <row r="20388" spans="1:8" s="681" customFormat="1" ht="15" x14ac:dyDescent="0.2">
      <c r="A20388" s="733">
        <v>45511</v>
      </c>
      <c r="B20388" s="40" t="s">
        <v>12399</v>
      </c>
      <c r="C20388" s="62" t="s">
        <v>10981</v>
      </c>
      <c r="D20388" s="107" t="s">
        <v>12509</v>
      </c>
      <c r="E20388" s="57">
        <v>1270</v>
      </c>
      <c r="F20388" s="57"/>
      <c r="G20388" s="125">
        <f t="shared" si="386"/>
        <v>-1270</v>
      </c>
      <c r="H20388" s="704" t="s">
        <v>13659</v>
      </c>
    </row>
    <row r="20389" spans="1:8" s="681" customFormat="1" ht="15" x14ac:dyDescent="0.2">
      <c r="A20389" s="733">
        <v>45511</v>
      </c>
      <c r="B20389" s="40" t="s">
        <v>13253</v>
      </c>
      <c r="C20389" s="62" t="s">
        <v>10981</v>
      </c>
      <c r="D20389" s="107" t="s">
        <v>13734</v>
      </c>
      <c r="E20389" s="57">
        <v>5660</v>
      </c>
      <c r="F20389" s="57"/>
      <c r="G20389" s="125">
        <f t="shared" si="386"/>
        <v>-5660</v>
      </c>
      <c r="H20389" s="704" t="s">
        <v>13659</v>
      </c>
    </row>
    <row r="20390" spans="1:8" s="681" customFormat="1" ht="15" x14ac:dyDescent="0.2">
      <c r="A20390" s="733">
        <v>45511</v>
      </c>
      <c r="B20390" s="40" t="s">
        <v>11077</v>
      </c>
      <c r="C20390" s="62" t="s">
        <v>391</v>
      </c>
      <c r="D20390" s="107" t="s">
        <v>13735</v>
      </c>
      <c r="E20390" s="57">
        <v>1000</v>
      </c>
      <c r="F20390" s="57"/>
      <c r="G20390" s="125">
        <f t="shared" si="386"/>
        <v>-1000</v>
      </c>
      <c r="H20390" s="704" t="s">
        <v>13659</v>
      </c>
    </row>
    <row r="20391" spans="1:8" s="681" customFormat="1" ht="15" x14ac:dyDescent="0.2">
      <c r="A20391" s="733">
        <v>45511</v>
      </c>
      <c r="B20391" s="1069" t="s">
        <v>11077</v>
      </c>
      <c r="C20391" s="1048" t="s">
        <v>793</v>
      </c>
      <c r="D20391" s="1070" t="s">
        <v>13736</v>
      </c>
      <c r="E20391" s="1071">
        <v>36532</v>
      </c>
      <c r="F20391" s="57"/>
      <c r="G20391" s="125">
        <f t="shared" si="386"/>
        <v>-36532</v>
      </c>
      <c r="H20391" s="704" t="s">
        <v>13659</v>
      </c>
    </row>
    <row r="20392" spans="1:8" s="681" customFormat="1" ht="15" x14ac:dyDescent="0.2">
      <c r="A20392" s="733">
        <v>45511</v>
      </c>
      <c r="B20392" s="1069" t="s">
        <v>103</v>
      </c>
      <c r="C20392" s="1048" t="s">
        <v>793</v>
      </c>
      <c r="D20392" s="1070" t="s">
        <v>13748</v>
      </c>
      <c r="E20392" s="1071">
        <v>75000</v>
      </c>
      <c r="F20392" s="57"/>
      <c r="G20392" s="125">
        <f t="shared" si="386"/>
        <v>-75000</v>
      </c>
      <c r="H20392" s="704" t="s">
        <v>13659</v>
      </c>
    </row>
    <row r="20393" spans="1:8" s="681" customFormat="1" ht="15" x14ac:dyDescent="0.2">
      <c r="A20393" s="733">
        <v>45511</v>
      </c>
      <c r="B20393" s="40" t="s">
        <v>13436</v>
      </c>
      <c r="C20393" s="62" t="s">
        <v>5740</v>
      </c>
      <c r="D20393" s="107" t="s">
        <v>369</v>
      </c>
      <c r="E20393" s="57">
        <v>3500</v>
      </c>
      <c r="F20393" s="57"/>
      <c r="G20393" s="125">
        <f t="shared" si="386"/>
        <v>-3500</v>
      </c>
      <c r="H20393" s="704" t="s">
        <v>13659</v>
      </c>
    </row>
    <row r="20394" spans="1:8" s="681" customFormat="1" ht="15" x14ac:dyDescent="0.2">
      <c r="A20394" s="733">
        <v>45511</v>
      </c>
      <c r="B20394" s="40" t="s">
        <v>13225</v>
      </c>
      <c r="C20394" s="62" t="s">
        <v>2856</v>
      </c>
      <c r="D20394" s="107" t="s">
        <v>13737</v>
      </c>
      <c r="E20394" s="57">
        <v>123300</v>
      </c>
      <c r="F20394" s="57"/>
      <c r="G20394" s="125">
        <f t="shared" ref="G20394:G20402" si="387">F20394-E20394</f>
        <v>-123300</v>
      </c>
      <c r="H20394" s="704" t="s">
        <v>13659</v>
      </c>
    </row>
    <row r="20395" spans="1:8" s="681" customFormat="1" ht="15" x14ac:dyDescent="0.2">
      <c r="A20395" s="733">
        <v>45511</v>
      </c>
      <c r="B20395" s="40" t="s">
        <v>13110</v>
      </c>
      <c r="C20395" s="62" t="s">
        <v>13738</v>
      </c>
      <c r="D20395" s="107" t="s">
        <v>13739</v>
      </c>
      <c r="E20395" s="57">
        <v>40800</v>
      </c>
      <c r="F20395" s="57"/>
      <c r="G20395" s="125">
        <f t="shared" si="387"/>
        <v>-40800</v>
      </c>
      <c r="H20395" s="704" t="s">
        <v>13659</v>
      </c>
    </row>
    <row r="20396" spans="1:8" s="681" customFormat="1" ht="15" x14ac:dyDescent="0.2">
      <c r="A20396" s="733">
        <v>45511</v>
      </c>
      <c r="B20396" s="40" t="s">
        <v>12606</v>
      </c>
      <c r="C20396" s="62" t="s">
        <v>14</v>
      </c>
      <c r="D20396" s="107" t="s">
        <v>13740</v>
      </c>
      <c r="E20396" s="57">
        <v>74000</v>
      </c>
      <c r="F20396" s="57"/>
      <c r="G20396" s="125">
        <f t="shared" si="387"/>
        <v>-74000</v>
      </c>
      <c r="H20396" s="704" t="s">
        <v>13659</v>
      </c>
    </row>
    <row r="20397" spans="1:8" s="681" customFormat="1" ht="15" x14ac:dyDescent="0.2">
      <c r="A20397" s="733">
        <v>45511</v>
      </c>
      <c r="B20397" s="40" t="s">
        <v>13295</v>
      </c>
      <c r="C20397" s="62" t="s">
        <v>3144</v>
      </c>
      <c r="D20397" s="107" t="s">
        <v>13741</v>
      </c>
      <c r="E20397" s="57">
        <v>8730</v>
      </c>
      <c r="F20397" s="57"/>
      <c r="G20397" s="125">
        <f t="shared" si="387"/>
        <v>-8730</v>
      </c>
      <c r="H20397" s="704" t="s">
        <v>13659</v>
      </c>
    </row>
    <row r="20398" spans="1:8" s="681" customFormat="1" ht="15" x14ac:dyDescent="0.2">
      <c r="A20398" s="733">
        <v>45511</v>
      </c>
      <c r="B20398" s="40" t="s">
        <v>11717</v>
      </c>
      <c r="C20398" s="62" t="s">
        <v>3144</v>
      </c>
      <c r="D20398" s="107" t="s">
        <v>13742</v>
      </c>
      <c r="E20398" s="57">
        <v>19800</v>
      </c>
      <c r="F20398" s="57"/>
      <c r="G20398" s="125">
        <f t="shared" si="387"/>
        <v>-19800</v>
      </c>
      <c r="H20398" s="704" t="s">
        <v>13659</v>
      </c>
    </row>
    <row r="20399" spans="1:8" s="681" customFormat="1" ht="15" x14ac:dyDescent="0.2">
      <c r="A20399" s="733">
        <v>45511</v>
      </c>
      <c r="B20399" s="40" t="s">
        <v>13225</v>
      </c>
      <c r="C20399" s="62" t="s">
        <v>13271</v>
      </c>
      <c r="D20399" s="107" t="s">
        <v>13743</v>
      </c>
      <c r="E20399" s="57">
        <v>100000</v>
      </c>
      <c r="F20399" s="57"/>
      <c r="G20399" s="125">
        <f t="shared" si="387"/>
        <v>-100000</v>
      </c>
      <c r="H20399" s="704" t="s">
        <v>13659</v>
      </c>
    </row>
    <row r="20400" spans="1:8" s="681" customFormat="1" ht="15" x14ac:dyDescent="0.2">
      <c r="A20400" s="733">
        <v>45511</v>
      </c>
      <c r="B20400" s="40" t="s">
        <v>13728</v>
      </c>
      <c r="C20400" s="62" t="s">
        <v>13096</v>
      </c>
      <c r="D20400" s="107" t="s">
        <v>13744</v>
      </c>
      <c r="E20400" s="57">
        <v>93000</v>
      </c>
      <c r="F20400" s="57"/>
      <c r="G20400" s="125">
        <f t="shared" si="387"/>
        <v>-93000</v>
      </c>
      <c r="H20400" s="704" t="s">
        <v>13659</v>
      </c>
    </row>
    <row r="20401" spans="1:8" s="681" customFormat="1" ht="15" x14ac:dyDescent="0.2">
      <c r="A20401" s="733">
        <v>45511</v>
      </c>
      <c r="B20401" s="40" t="s">
        <v>13110</v>
      </c>
      <c r="C20401" s="62" t="s">
        <v>10981</v>
      </c>
      <c r="D20401" s="107" t="s">
        <v>13745</v>
      </c>
      <c r="E20401" s="57">
        <v>49350</v>
      </c>
      <c r="F20401" s="57"/>
      <c r="G20401" s="125">
        <f t="shared" si="387"/>
        <v>-49350</v>
      </c>
      <c r="H20401" s="704" t="s">
        <v>13659</v>
      </c>
    </row>
    <row r="20402" spans="1:8" s="681" customFormat="1" ht="15" x14ac:dyDescent="0.2">
      <c r="A20402" s="733">
        <v>45511</v>
      </c>
      <c r="B20402" s="40" t="s">
        <v>13225</v>
      </c>
      <c r="C20402" s="62" t="s">
        <v>3144</v>
      </c>
      <c r="D20402" s="107" t="s">
        <v>13746</v>
      </c>
      <c r="E20402" s="57">
        <v>96668</v>
      </c>
      <c r="F20402" s="57"/>
      <c r="G20402" s="125">
        <f t="shared" si="387"/>
        <v>-96668</v>
      </c>
      <c r="H20402" s="704" t="s">
        <v>13659</v>
      </c>
    </row>
    <row r="20403" spans="1:8" s="681" customFormat="1" ht="15" x14ac:dyDescent="0.2">
      <c r="A20403" s="733">
        <v>45511</v>
      </c>
      <c r="B20403" s="1069" t="s">
        <v>12345</v>
      </c>
      <c r="C20403" s="1048" t="s">
        <v>793</v>
      </c>
      <c r="D20403" s="1070" t="s">
        <v>13751</v>
      </c>
      <c r="E20403" s="1071">
        <v>58500</v>
      </c>
      <c r="F20403" s="57"/>
      <c r="G20403" s="125">
        <f t="shared" ref="G20403:G20412" si="388">F20403-E20403</f>
        <v>-58500</v>
      </c>
      <c r="H20403" s="704" t="s">
        <v>13659</v>
      </c>
    </row>
    <row r="20404" spans="1:8" s="681" customFormat="1" ht="15" x14ac:dyDescent="0.2">
      <c r="A20404" s="733">
        <v>45511</v>
      </c>
      <c r="B20404" s="40" t="s">
        <v>103</v>
      </c>
      <c r="C20404" s="62" t="s">
        <v>103</v>
      </c>
      <c r="D20404" s="107" t="s">
        <v>9422</v>
      </c>
      <c r="E20404" s="57">
        <v>5000</v>
      </c>
      <c r="F20404" s="57"/>
      <c r="G20404" s="125">
        <f t="shared" si="388"/>
        <v>-5000</v>
      </c>
      <c r="H20404" s="704" t="s">
        <v>13659</v>
      </c>
    </row>
    <row r="20405" spans="1:8" s="681" customFormat="1" ht="15" x14ac:dyDescent="0.2">
      <c r="A20405" s="733">
        <v>45511</v>
      </c>
      <c r="B20405" s="1069" t="s">
        <v>11077</v>
      </c>
      <c r="C20405" s="1048" t="s">
        <v>793</v>
      </c>
      <c r="D20405" s="1070" t="s">
        <v>13752</v>
      </c>
      <c r="E20405" s="1071">
        <v>149270</v>
      </c>
      <c r="F20405" s="57"/>
      <c r="G20405" s="125">
        <f t="shared" si="388"/>
        <v>-149270</v>
      </c>
      <c r="H20405" s="704" t="s">
        <v>13659</v>
      </c>
    </row>
    <row r="20406" spans="1:8" s="681" customFormat="1" ht="15" x14ac:dyDescent="0.2">
      <c r="A20406" s="733">
        <v>45511</v>
      </c>
      <c r="B20406" s="40" t="s">
        <v>11077</v>
      </c>
      <c r="C20406" s="62" t="s">
        <v>5409</v>
      </c>
      <c r="D20406" s="107" t="s">
        <v>5398</v>
      </c>
      <c r="E20406" s="57">
        <v>2250</v>
      </c>
      <c r="F20406" s="57"/>
      <c r="G20406" s="125">
        <f t="shared" si="388"/>
        <v>-2250</v>
      </c>
      <c r="H20406" s="704" t="s">
        <v>13659</v>
      </c>
    </row>
    <row r="20407" spans="1:8" s="681" customFormat="1" ht="15" x14ac:dyDescent="0.2">
      <c r="A20407" s="733">
        <v>45511</v>
      </c>
      <c r="B20407" s="40" t="s">
        <v>103</v>
      </c>
      <c r="C20407" s="62" t="s">
        <v>285</v>
      </c>
      <c r="D20407" s="107" t="s">
        <v>13753</v>
      </c>
      <c r="E20407" s="57">
        <v>2000</v>
      </c>
      <c r="F20407" s="57"/>
      <c r="G20407" s="125">
        <f t="shared" si="388"/>
        <v>-2000</v>
      </c>
      <c r="H20407" s="704" t="s">
        <v>13659</v>
      </c>
    </row>
    <row r="20408" spans="1:8" s="681" customFormat="1" ht="15" x14ac:dyDescent="0.2">
      <c r="A20408" s="733">
        <v>45511</v>
      </c>
      <c r="B20408" s="1069" t="s">
        <v>11077</v>
      </c>
      <c r="C20408" s="1048" t="s">
        <v>793</v>
      </c>
      <c r="D20408" s="1070" t="s">
        <v>10101</v>
      </c>
      <c r="E20408" s="1071">
        <v>60200</v>
      </c>
      <c r="F20408" s="57"/>
      <c r="G20408" s="125">
        <f t="shared" si="388"/>
        <v>-60200</v>
      </c>
      <c r="H20408" s="704" t="s">
        <v>13659</v>
      </c>
    </row>
    <row r="20409" spans="1:8" s="681" customFormat="1" ht="15" x14ac:dyDescent="0.2">
      <c r="A20409" s="733">
        <v>45511</v>
      </c>
      <c r="B20409" s="1069" t="s">
        <v>103</v>
      </c>
      <c r="C20409" s="1048" t="s">
        <v>793</v>
      </c>
      <c r="D20409" s="1070" t="s">
        <v>11608</v>
      </c>
      <c r="E20409" s="1071">
        <v>55000</v>
      </c>
      <c r="F20409" s="57"/>
      <c r="G20409" s="125">
        <f t="shared" si="388"/>
        <v>-55000</v>
      </c>
      <c r="H20409" s="704" t="s">
        <v>13659</v>
      </c>
    </row>
    <row r="20410" spans="1:8" s="681" customFormat="1" ht="15" x14ac:dyDescent="0.2">
      <c r="A20410" s="733">
        <v>45511</v>
      </c>
      <c r="B20410" s="1069" t="s">
        <v>103</v>
      </c>
      <c r="C20410" s="1048" t="s">
        <v>793</v>
      </c>
      <c r="D20410" s="1070" t="s">
        <v>13754</v>
      </c>
      <c r="E20410" s="1071">
        <v>7260</v>
      </c>
      <c r="F20410" s="57"/>
      <c r="G20410" s="125">
        <f t="shared" si="388"/>
        <v>-7260</v>
      </c>
      <c r="H20410" s="704" t="s">
        <v>13659</v>
      </c>
    </row>
    <row r="20411" spans="1:8" s="681" customFormat="1" ht="15" x14ac:dyDescent="0.2">
      <c r="A20411" s="733">
        <v>45511</v>
      </c>
      <c r="B20411" s="40" t="s">
        <v>13253</v>
      </c>
      <c r="C20411" s="62" t="s">
        <v>391</v>
      </c>
      <c r="D20411" s="107" t="s">
        <v>6332</v>
      </c>
      <c r="E20411" s="57">
        <v>1000</v>
      </c>
      <c r="F20411" s="57"/>
      <c r="G20411" s="125">
        <f t="shared" si="388"/>
        <v>-1000</v>
      </c>
      <c r="H20411" s="704" t="s">
        <v>13659</v>
      </c>
    </row>
    <row r="20412" spans="1:8" s="681" customFormat="1" ht="15" x14ac:dyDescent="0.2">
      <c r="A20412" s="733">
        <v>45511</v>
      </c>
      <c r="B20412" s="40" t="s">
        <v>13110</v>
      </c>
      <c r="C20412" s="62" t="s">
        <v>391</v>
      </c>
      <c r="D20412" s="107" t="s">
        <v>4308</v>
      </c>
      <c r="E20412" s="57">
        <v>4800</v>
      </c>
      <c r="F20412" s="57"/>
      <c r="G20412" s="125">
        <f t="shared" si="388"/>
        <v>-4800</v>
      </c>
      <c r="H20412" s="704" t="s">
        <v>13659</v>
      </c>
    </row>
    <row r="20413" spans="1:8" s="681" customFormat="1" ht="15" x14ac:dyDescent="0.2">
      <c r="A20413" s="733">
        <v>45512</v>
      </c>
      <c r="B20413" s="1069" t="s">
        <v>10360</v>
      </c>
      <c r="C20413" s="1048" t="s">
        <v>793</v>
      </c>
      <c r="D20413" s="1070" t="s">
        <v>13770</v>
      </c>
      <c r="E20413" s="1071">
        <v>220455</v>
      </c>
      <c r="F20413" s="57"/>
      <c r="G20413" s="125">
        <f t="shared" ref="G20413:G20424" si="389">F20413-E20413</f>
        <v>-220455</v>
      </c>
      <c r="H20413" s="704" t="s">
        <v>13659</v>
      </c>
    </row>
    <row r="20414" spans="1:8" s="681" customFormat="1" ht="15" x14ac:dyDescent="0.2">
      <c r="A20414" s="733">
        <v>45512</v>
      </c>
      <c r="B20414" s="1069" t="s">
        <v>3944</v>
      </c>
      <c r="C20414" s="1048" t="s">
        <v>793</v>
      </c>
      <c r="D20414" s="1070" t="s">
        <v>12388</v>
      </c>
      <c r="E20414" s="1071">
        <v>145550</v>
      </c>
      <c r="F20414" s="57"/>
      <c r="G20414" s="125">
        <f t="shared" si="389"/>
        <v>-145550</v>
      </c>
      <c r="H20414" s="704" t="s">
        <v>13659</v>
      </c>
    </row>
    <row r="20415" spans="1:8" s="681" customFormat="1" ht="15" x14ac:dyDescent="0.2">
      <c r="A20415" s="733">
        <v>45512</v>
      </c>
      <c r="B20415" s="40" t="s">
        <v>103</v>
      </c>
      <c r="C20415" s="62" t="s">
        <v>103</v>
      </c>
      <c r="D20415" s="107" t="s">
        <v>9422</v>
      </c>
      <c r="E20415" s="57">
        <v>5000</v>
      </c>
      <c r="F20415" s="57"/>
      <c r="G20415" s="125">
        <f t="shared" si="389"/>
        <v>-5000</v>
      </c>
      <c r="H20415" s="704" t="s">
        <v>13659</v>
      </c>
    </row>
    <row r="20416" spans="1:8" s="681" customFormat="1" ht="15" x14ac:dyDescent="0.2">
      <c r="A20416" s="733">
        <v>45512</v>
      </c>
      <c r="B20416" s="40" t="s">
        <v>3944</v>
      </c>
      <c r="C20416" s="62" t="s">
        <v>10981</v>
      </c>
      <c r="D20416" s="107" t="s">
        <v>13755</v>
      </c>
      <c r="E20416" s="57">
        <v>300</v>
      </c>
      <c r="F20416" s="57"/>
      <c r="G20416" s="125">
        <f t="shared" si="389"/>
        <v>-300</v>
      </c>
      <c r="H20416" s="704" t="s">
        <v>13659</v>
      </c>
    </row>
    <row r="20417" spans="1:8" s="681" customFormat="1" ht="15" x14ac:dyDescent="0.2">
      <c r="A20417" s="733">
        <v>45512</v>
      </c>
      <c r="B20417" s="40" t="s">
        <v>12795</v>
      </c>
      <c r="C20417" s="62" t="s">
        <v>10981</v>
      </c>
      <c r="D20417" s="107" t="s">
        <v>13756</v>
      </c>
      <c r="E20417" s="57">
        <v>10450</v>
      </c>
      <c r="F20417" s="57"/>
      <c r="G20417" s="125">
        <f t="shared" si="389"/>
        <v>-10450</v>
      </c>
      <c r="H20417" s="704" t="s">
        <v>13659</v>
      </c>
    </row>
    <row r="20418" spans="1:8" s="681" customFormat="1" ht="15" x14ac:dyDescent="0.2">
      <c r="A20418" s="733">
        <v>45512</v>
      </c>
      <c r="B20418" s="40" t="s">
        <v>13436</v>
      </c>
      <c r="C20418" s="62" t="s">
        <v>10981</v>
      </c>
      <c r="D20418" s="107" t="s">
        <v>13757</v>
      </c>
      <c r="E20418" s="57">
        <v>3300</v>
      </c>
      <c r="F20418" s="57"/>
      <c r="G20418" s="125">
        <f t="shared" si="389"/>
        <v>-3300</v>
      </c>
      <c r="H20418" s="704" t="s">
        <v>13659</v>
      </c>
    </row>
    <row r="20419" spans="1:8" s="681" customFormat="1" ht="15" x14ac:dyDescent="0.2">
      <c r="A20419" s="733">
        <v>45512</v>
      </c>
      <c r="B20419" s="40" t="s">
        <v>13436</v>
      </c>
      <c r="C20419" s="62" t="s">
        <v>10981</v>
      </c>
      <c r="D20419" s="107" t="s">
        <v>12674</v>
      </c>
      <c r="E20419" s="57">
        <v>300</v>
      </c>
      <c r="F20419" s="57"/>
      <c r="G20419" s="125">
        <f t="shared" si="389"/>
        <v>-300</v>
      </c>
      <c r="H20419" s="704" t="s">
        <v>13659</v>
      </c>
    </row>
    <row r="20420" spans="1:8" s="681" customFormat="1" ht="15" x14ac:dyDescent="0.2">
      <c r="A20420" s="733">
        <v>45512</v>
      </c>
      <c r="B20420" s="40" t="s">
        <v>11077</v>
      </c>
      <c r="C20420" s="62" t="s">
        <v>10981</v>
      </c>
      <c r="D20420" s="107" t="s">
        <v>13758</v>
      </c>
      <c r="E20420" s="57">
        <v>900</v>
      </c>
      <c r="F20420" s="57"/>
      <c r="G20420" s="125">
        <f t="shared" si="389"/>
        <v>-900</v>
      </c>
      <c r="H20420" s="704" t="s">
        <v>13659</v>
      </c>
    </row>
    <row r="20421" spans="1:8" s="681" customFormat="1" ht="15" x14ac:dyDescent="0.2">
      <c r="A20421" s="733">
        <v>45512</v>
      </c>
      <c r="B20421" s="40" t="s">
        <v>13110</v>
      </c>
      <c r="C20421" s="62" t="s">
        <v>5740</v>
      </c>
      <c r="D20421" s="107" t="s">
        <v>369</v>
      </c>
      <c r="E20421" s="57">
        <v>2000</v>
      </c>
      <c r="F20421" s="57"/>
      <c r="G20421" s="125">
        <f t="shared" si="389"/>
        <v>-2000</v>
      </c>
      <c r="H20421" s="704" t="s">
        <v>13659</v>
      </c>
    </row>
    <row r="20422" spans="1:8" s="681" customFormat="1" ht="15" x14ac:dyDescent="0.2">
      <c r="A20422" s="733">
        <v>45512</v>
      </c>
      <c r="B20422" s="40" t="s">
        <v>13313</v>
      </c>
      <c r="C20422" s="62" t="s">
        <v>5409</v>
      </c>
      <c r="D20422" s="107" t="s">
        <v>13424</v>
      </c>
      <c r="E20422" s="57">
        <v>5000</v>
      </c>
      <c r="F20422" s="57"/>
      <c r="G20422" s="125">
        <f t="shared" ref="G20422:G20423" si="390">F20422-E20422</f>
        <v>-5000</v>
      </c>
      <c r="H20422" s="704" t="s">
        <v>13659</v>
      </c>
    </row>
    <row r="20423" spans="1:8" s="681" customFormat="1" ht="15" x14ac:dyDescent="0.2">
      <c r="A20423" s="733">
        <v>45512</v>
      </c>
      <c r="B20423" s="40" t="s">
        <v>3945</v>
      </c>
      <c r="C20423" s="62" t="s">
        <v>391</v>
      </c>
      <c r="D20423" s="107" t="s">
        <v>13759</v>
      </c>
      <c r="E20423" s="57">
        <v>7000</v>
      </c>
      <c r="F20423" s="57"/>
      <c r="G20423" s="125">
        <f t="shared" si="390"/>
        <v>-7000</v>
      </c>
      <c r="H20423" s="704" t="s">
        <v>13659</v>
      </c>
    </row>
    <row r="20424" spans="1:8" s="681" customFormat="1" ht="15" x14ac:dyDescent="0.2">
      <c r="A20424" s="733">
        <v>45512</v>
      </c>
      <c r="B20424" s="40" t="s">
        <v>13436</v>
      </c>
      <c r="C20424" s="62" t="s">
        <v>5740</v>
      </c>
      <c r="D20424" s="107" t="s">
        <v>369</v>
      </c>
      <c r="E20424" s="57">
        <v>900</v>
      </c>
      <c r="F20424" s="57"/>
      <c r="G20424" s="125">
        <f t="shared" si="389"/>
        <v>-900</v>
      </c>
      <c r="H20424" s="704" t="s">
        <v>13659</v>
      </c>
    </row>
    <row r="20425" spans="1:8" s="681" customFormat="1" ht="15" x14ac:dyDescent="0.2">
      <c r="A20425" s="733">
        <v>45512</v>
      </c>
      <c r="B20425" s="40" t="s">
        <v>12606</v>
      </c>
      <c r="C20425" s="62" t="s">
        <v>13760</v>
      </c>
      <c r="D20425" s="107" t="s">
        <v>13761</v>
      </c>
      <c r="E20425" s="57">
        <v>32000</v>
      </c>
      <c r="F20425" s="57"/>
      <c r="G20425" s="125">
        <f t="shared" ref="G20425:G20432" si="391">F20425-E20425</f>
        <v>-32000</v>
      </c>
      <c r="H20425" s="704" t="s">
        <v>13659</v>
      </c>
    </row>
    <row r="20426" spans="1:8" s="681" customFormat="1" ht="15" x14ac:dyDescent="0.2">
      <c r="A20426" s="733">
        <v>45512</v>
      </c>
      <c r="B20426" s="40" t="s">
        <v>13225</v>
      </c>
      <c r="C20426" s="62" t="s">
        <v>3144</v>
      </c>
      <c r="D20426" s="107" t="s">
        <v>13762</v>
      </c>
      <c r="E20426" s="57">
        <v>34000</v>
      </c>
      <c r="F20426" s="57"/>
      <c r="G20426" s="125">
        <f t="shared" si="391"/>
        <v>-34000</v>
      </c>
      <c r="H20426" s="704" t="s">
        <v>13659</v>
      </c>
    </row>
    <row r="20427" spans="1:8" s="681" customFormat="1" ht="15" x14ac:dyDescent="0.2">
      <c r="A20427" s="733">
        <v>45512</v>
      </c>
      <c r="B20427" s="40" t="s">
        <v>13225</v>
      </c>
      <c r="C20427" s="62" t="s">
        <v>3144</v>
      </c>
      <c r="D20427" s="107" t="s">
        <v>13763</v>
      </c>
      <c r="E20427" s="57">
        <v>49870</v>
      </c>
      <c r="F20427" s="57"/>
      <c r="G20427" s="125">
        <f t="shared" si="391"/>
        <v>-49870</v>
      </c>
      <c r="H20427" s="704" t="s">
        <v>13659</v>
      </c>
    </row>
    <row r="20428" spans="1:8" s="681" customFormat="1" ht="15" x14ac:dyDescent="0.2">
      <c r="A20428" s="733">
        <v>45512</v>
      </c>
      <c r="B20428" s="40" t="s">
        <v>13540</v>
      </c>
      <c r="C20428" s="62" t="s">
        <v>3144</v>
      </c>
      <c r="D20428" s="107" t="s">
        <v>13772</v>
      </c>
      <c r="E20428" s="57">
        <v>300000</v>
      </c>
      <c r="F20428" s="57"/>
      <c r="G20428" s="125">
        <f t="shared" si="391"/>
        <v>-300000</v>
      </c>
      <c r="H20428" s="704" t="s">
        <v>13659</v>
      </c>
    </row>
    <row r="20429" spans="1:8" s="681" customFormat="1" ht="15" x14ac:dyDescent="0.2">
      <c r="A20429" s="733">
        <v>45512</v>
      </c>
      <c r="B20429" s="40" t="s">
        <v>13225</v>
      </c>
      <c r="C20429" s="633" t="s">
        <v>3148</v>
      </c>
      <c r="D20429" s="916" t="s">
        <v>13874</v>
      </c>
      <c r="E20429" s="734">
        <v>10500</v>
      </c>
      <c r="F20429" s="57"/>
      <c r="G20429" s="125">
        <f t="shared" si="391"/>
        <v>-10500</v>
      </c>
      <c r="H20429" s="704" t="s">
        <v>13659</v>
      </c>
    </row>
    <row r="20430" spans="1:8" s="681" customFormat="1" ht="15" x14ac:dyDescent="0.2">
      <c r="A20430" s="733">
        <v>45512</v>
      </c>
      <c r="B20430" s="40" t="s">
        <v>13110</v>
      </c>
      <c r="C20430" s="633" t="s">
        <v>3148</v>
      </c>
      <c r="D20430" s="916" t="s">
        <v>13874</v>
      </c>
      <c r="E20430" s="734">
        <v>10500</v>
      </c>
      <c r="F20430" s="57"/>
      <c r="G20430" s="125">
        <f t="shared" si="391"/>
        <v>-10500</v>
      </c>
      <c r="H20430" s="704" t="s">
        <v>13659</v>
      </c>
    </row>
    <row r="20431" spans="1:8" s="681" customFormat="1" ht="15" x14ac:dyDescent="0.2">
      <c r="A20431" s="733">
        <v>45512</v>
      </c>
      <c r="B20431" s="40" t="s">
        <v>10229</v>
      </c>
      <c r="C20431" s="633" t="s">
        <v>3148</v>
      </c>
      <c r="D20431" s="916" t="s">
        <v>13874</v>
      </c>
      <c r="E20431" s="734">
        <v>10500</v>
      </c>
      <c r="F20431" s="57"/>
      <c r="G20431" s="125">
        <f t="shared" si="391"/>
        <v>-10500</v>
      </c>
      <c r="H20431" s="704" t="s">
        <v>13659</v>
      </c>
    </row>
    <row r="20432" spans="1:8" s="681" customFormat="1" ht="15" x14ac:dyDescent="0.2">
      <c r="A20432" s="733">
        <v>45512</v>
      </c>
      <c r="B20432" s="40" t="s">
        <v>12399</v>
      </c>
      <c r="C20432" s="633" t="s">
        <v>3148</v>
      </c>
      <c r="D20432" s="916" t="s">
        <v>13874</v>
      </c>
      <c r="E20432" s="734">
        <v>10500</v>
      </c>
      <c r="F20432" s="57"/>
      <c r="G20432" s="125">
        <f t="shared" si="391"/>
        <v>-10500</v>
      </c>
      <c r="H20432" s="704" t="s">
        <v>13659</v>
      </c>
    </row>
    <row r="20433" spans="1:8" s="681" customFormat="1" ht="15" x14ac:dyDescent="0.2">
      <c r="A20433" s="733">
        <v>45513</v>
      </c>
      <c r="B20433" s="40" t="s">
        <v>13436</v>
      </c>
      <c r="C20433" s="62" t="s">
        <v>5740</v>
      </c>
      <c r="D20433" s="107" t="s">
        <v>369</v>
      </c>
      <c r="E20433" s="57">
        <v>2300</v>
      </c>
      <c r="F20433" s="57"/>
      <c r="G20433" s="125">
        <f t="shared" ref="G20433:G20441" si="392">F20433-E20433</f>
        <v>-2300</v>
      </c>
      <c r="H20433" s="704" t="s">
        <v>13659</v>
      </c>
    </row>
    <row r="20434" spans="1:8" s="681" customFormat="1" ht="15" x14ac:dyDescent="0.2">
      <c r="A20434" s="733">
        <v>45513</v>
      </c>
      <c r="B20434" s="40" t="s">
        <v>13253</v>
      </c>
      <c r="C20434" s="62" t="s">
        <v>5740</v>
      </c>
      <c r="D20434" s="107" t="s">
        <v>369</v>
      </c>
      <c r="E20434" s="57">
        <v>2300</v>
      </c>
      <c r="F20434" s="57"/>
      <c r="G20434" s="125">
        <f t="shared" si="392"/>
        <v>-2300</v>
      </c>
      <c r="H20434" s="704" t="s">
        <v>13659</v>
      </c>
    </row>
    <row r="20435" spans="1:8" s="681" customFormat="1" ht="15" x14ac:dyDescent="0.2">
      <c r="A20435" s="733">
        <v>45513</v>
      </c>
      <c r="B20435" s="40" t="s">
        <v>11077</v>
      </c>
      <c r="C20435" s="62" t="s">
        <v>10981</v>
      </c>
      <c r="D20435" s="107" t="s">
        <v>13773</v>
      </c>
      <c r="E20435" s="57">
        <v>26600</v>
      </c>
      <c r="F20435" s="57"/>
      <c r="G20435" s="125">
        <f t="shared" si="392"/>
        <v>-26600</v>
      </c>
      <c r="H20435" s="704" t="s">
        <v>13659</v>
      </c>
    </row>
    <row r="20436" spans="1:8" s="681" customFormat="1" ht="15" x14ac:dyDescent="0.2">
      <c r="A20436" s="733">
        <v>45513</v>
      </c>
      <c r="B20436" s="40" t="s">
        <v>103</v>
      </c>
      <c r="C20436" s="62" t="s">
        <v>103</v>
      </c>
      <c r="D20436" s="107" t="s">
        <v>13774</v>
      </c>
      <c r="E20436" s="57">
        <v>2000</v>
      </c>
      <c r="F20436" s="57"/>
      <c r="G20436" s="125">
        <f t="shared" si="392"/>
        <v>-2000</v>
      </c>
      <c r="H20436" s="704" t="s">
        <v>13659</v>
      </c>
    </row>
    <row r="20437" spans="1:8" s="681" customFormat="1" ht="15" x14ac:dyDescent="0.2">
      <c r="A20437" s="733">
        <v>45513</v>
      </c>
      <c r="B20437" s="40" t="s">
        <v>13110</v>
      </c>
      <c r="C20437" s="62" t="s">
        <v>10981</v>
      </c>
      <c r="D20437" s="107" t="s">
        <v>13775</v>
      </c>
      <c r="E20437" s="57">
        <v>7880</v>
      </c>
      <c r="F20437" s="57"/>
      <c r="G20437" s="125">
        <f t="shared" si="392"/>
        <v>-7880</v>
      </c>
      <c r="H20437" s="704" t="s">
        <v>13659</v>
      </c>
    </row>
    <row r="20438" spans="1:8" s="681" customFormat="1" ht="15" x14ac:dyDescent="0.2">
      <c r="A20438" s="733">
        <v>45513</v>
      </c>
      <c r="B20438" s="40" t="s">
        <v>11077</v>
      </c>
      <c r="C20438" s="62" t="s">
        <v>10981</v>
      </c>
      <c r="D20438" s="107" t="s">
        <v>13776</v>
      </c>
      <c r="E20438" s="57">
        <v>8000</v>
      </c>
      <c r="F20438" s="57"/>
      <c r="G20438" s="125">
        <f t="shared" si="392"/>
        <v>-8000</v>
      </c>
      <c r="H20438" s="704" t="s">
        <v>13659</v>
      </c>
    </row>
    <row r="20439" spans="1:8" s="681" customFormat="1" ht="15" x14ac:dyDescent="0.2">
      <c r="A20439" s="733">
        <v>45513</v>
      </c>
      <c r="B20439" s="40" t="s">
        <v>13658</v>
      </c>
      <c r="C20439" s="62" t="s">
        <v>10981</v>
      </c>
      <c r="D20439" s="107" t="s">
        <v>13777</v>
      </c>
      <c r="E20439" s="57">
        <v>2250</v>
      </c>
      <c r="F20439" s="57"/>
      <c r="G20439" s="125">
        <f t="shared" si="392"/>
        <v>-2250</v>
      </c>
      <c r="H20439" s="704" t="s">
        <v>13659</v>
      </c>
    </row>
    <row r="20440" spans="1:8" s="681" customFormat="1" ht="15" x14ac:dyDescent="0.2">
      <c r="A20440" s="733">
        <v>45513</v>
      </c>
      <c r="B20440" s="40" t="s">
        <v>13110</v>
      </c>
      <c r="C20440" s="62" t="s">
        <v>5740</v>
      </c>
      <c r="D20440" s="107" t="s">
        <v>9913</v>
      </c>
      <c r="E20440" s="57">
        <v>2000</v>
      </c>
      <c r="F20440" s="57"/>
      <c r="G20440" s="125">
        <f t="shared" si="392"/>
        <v>-2000</v>
      </c>
      <c r="H20440" s="704" t="s">
        <v>13659</v>
      </c>
    </row>
    <row r="20441" spans="1:8" s="681" customFormat="1" ht="15" x14ac:dyDescent="0.2">
      <c r="A20441" s="733">
        <v>45513</v>
      </c>
      <c r="B20441" s="40" t="s">
        <v>103</v>
      </c>
      <c r="C20441" s="62" t="s">
        <v>103</v>
      </c>
      <c r="D20441" s="107" t="s">
        <v>9422</v>
      </c>
      <c r="E20441" s="57">
        <v>4000</v>
      </c>
      <c r="F20441" s="57"/>
      <c r="G20441" s="125">
        <f t="shared" si="392"/>
        <v>-4000</v>
      </c>
      <c r="H20441" s="704" t="s">
        <v>13659</v>
      </c>
    </row>
    <row r="20442" spans="1:8" s="681" customFormat="1" ht="15" x14ac:dyDescent="0.2">
      <c r="A20442" s="733">
        <v>45513</v>
      </c>
      <c r="B20442" s="40" t="s">
        <v>13436</v>
      </c>
      <c r="C20442" s="62" t="s">
        <v>13778</v>
      </c>
      <c r="D20442" s="107" t="s">
        <v>13779</v>
      </c>
      <c r="E20442" s="57">
        <v>32000</v>
      </c>
      <c r="F20442" s="57"/>
      <c r="G20442" s="125">
        <f t="shared" ref="G20442" si="393">F20442-E20442</f>
        <v>-32000</v>
      </c>
      <c r="H20442" s="704" t="s">
        <v>13659</v>
      </c>
    </row>
    <row r="20443" spans="1:8" s="681" customFormat="1" ht="15" x14ac:dyDescent="0.2">
      <c r="A20443" s="733">
        <v>45513</v>
      </c>
      <c r="B20443" s="40" t="s">
        <v>12683</v>
      </c>
      <c r="C20443" s="62" t="s">
        <v>14</v>
      </c>
      <c r="D20443" s="107" t="s">
        <v>13780</v>
      </c>
      <c r="E20443" s="57">
        <v>40000</v>
      </c>
      <c r="F20443" s="57"/>
      <c r="G20443" s="125">
        <f t="shared" ref="G20443:G20445" si="394">F20443-E20443</f>
        <v>-40000</v>
      </c>
      <c r="H20443" s="704" t="s">
        <v>13659</v>
      </c>
    </row>
    <row r="20444" spans="1:8" s="681" customFormat="1" ht="15" x14ac:dyDescent="0.2">
      <c r="A20444" s="733">
        <v>45513</v>
      </c>
      <c r="B20444" s="40" t="s">
        <v>13177</v>
      </c>
      <c r="C20444" s="62" t="s">
        <v>3144</v>
      </c>
      <c r="D20444" s="107" t="s">
        <v>13878</v>
      </c>
      <c r="E20444" s="57">
        <v>10500</v>
      </c>
      <c r="F20444" s="57"/>
      <c r="G20444" s="125">
        <f t="shared" si="394"/>
        <v>-10500</v>
      </c>
      <c r="H20444" s="704" t="s">
        <v>13659</v>
      </c>
    </row>
    <row r="20445" spans="1:8" s="681" customFormat="1" ht="15" x14ac:dyDescent="0.2">
      <c r="A20445" s="733">
        <v>45513</v>
      </c>
      <c r="B20445" s="40" t="s">
        <v>8865</v>
      </c>
      <c r="C20445" s="633" t="s">
        <v>13782</v>
      </c>
      <c r="D20445" s="916" t="s">
        <v>13875</v>
      </c>
      <c r="E20445" s="734">
        <v>15600</v>
      </c>
      <c r="F20445" s="57"/>
      <c r="G20445" s="125">
        <f t="shared" si="394"/>
        <v>-15600</v>
      </c>
      <c r="H20445" s="704" t="s">
        <v>13659</v>
      </c>
    </row>
    <row r="20446" spans="1:8" s="681" customFormat="1" ht="15" x14ac:dyDescent="0.2">
      <c r="A20446" s="733">
        <v>45513</v>
      </c>
      <c r="B20446" s="40" t="s">
        <v>10468</v>
      </c>
      <c r="C20446" s="633" t="s">
        <v>13782</v>
      </c>
      <c r="D20446" s="916" t="s">
        <v>13875</v>
      </c>
      <c r="E20446" s="734">
        <v>4500</v>
      </c>
      <c r="F20446" s="57"/>
      <c r="G20446" s="125">
        <f t="shared" ref="G20446:G20450" si="395">F20446-E20446</f>
        <v>-4500</v>
      </c>
      <c r="H20446" s="704" t="s">
        <v>13659</v>
      </c>
    </row>
    <row r="20447" spans="1:8" s="681" customFormat="1" ht="15" x14ac:dyDescent="0.2">
      <c r="A20447" s="733">
        <v>45513</v>
      </c>
      <c r="B20447" s="40" t="s">
        <v>10229</v>
      </c>
      <c r="C20447" s="633" t="s">
        <v>13782</v>
      </c>
      <c r="D20447" s="916" t="s">
        <v>13875</v>
      </c>
      <c r="E20447" s="734">
        <v>86852</v>
      </c>
      <c r="F20447" s="57"/>
      <c r="G20447" s="125">
        <f t="shared" si="395"/>
        <v>-86852</v>
      </c>
      <c r="H20447" s="704" t="s">
        <v>13659</v>
      </c>
    </row>
    <row r="20448" spans="1:8" s="681" customFormat="1" ht="15" x14ac:dyDescent="0.2">
      <c r="A20448" s="733">
        <v>45513</v>
      </c>
      <c r="B20448" s="40" t="s">
        <v>10568</v>
      </c>
      <c r="C20448" s="633" t="s">
        <v>13782</v>
      </c>
      <c r="D20448" s="916" t="s">
        <v>13875</v>
      </c>
      <c r="E20448" s="734">
        <v>33900</v>
      </c>
      <c r="F20448" s="57"/>
      <c r="G20448" s="125">
        <f t="shared" si="395"/>
        <v>-33900</v>
      </c>
      <c r="H20448" s="704" t="s">
        <v>13659</v>
      </c>
    </row>
    <row r="20449" spans="1:8" s="681" customFormat="1" ht="15" x14ac:dyDescent="0.2">
      <c r="A20449" s="733">
        <v>45513</v>
      </c>
      <c r="B20449" s="40" t="s">
        <v>9353</v>
      </c>
      <c r="C20449" s="633" t="s">
        <v>13782</v>
      </c>
      <c r="D20449" s="916" t="s">
        <v>13875</v>
      </c>
      <c r="E20449" s="734">
        <v>29000</v>
      </c>
      <c r="F20449" s="57"/>
      <c r="G20449" s="125">
        <f t="shared" si="395"/>
        <v>-29000</v>
      </c>
      <c r="H20449" s="704" t="s">
        <v>13659</v>
      </c>
    </row>
    <row r="20450" spans="1:8" s="681" customFormat="1" ht="15" x14ac:dyDescent="0.2">
      <c r="A20450" s="733">
        <v>45513</v>
      </c>
      <c r="B20450" s="40" t="s">
        <v>11498</v>
      </c>
      <c r="C20450" s="633" t="s">
        <v>13782</v>
      </c>
      <c r="D20450" s="916" t="s">
        <v>13875</v>
      </c>
      <c r="E20450" s="734">
        <v>30148</v>
      </c>
      <c r="F20450" s="57"/>
      <c r="G20450" s="125">
        <f t="shared" si="395"/>
        <v>-30148</v>
      </c>
      <c r="H20450" s="704" t="s">
        <v>13659</v>
      </c>
    </row>
    <row r="20451" spans="1:8" s="681" customFormat="1" ht="15" x14ac:dyDescent="0.2">
      <c r="A20451" s="733">
        <v>45514</v>
      </c>
      <c r="B20451" s="40" t="s">
        <v>13253</v>
      </c>
      <c r="C20451" s="62" t="s">
        <v>9546</v>
      </c>
      <c r="D20451" s="107" t="s">
        <v>13785</v>
      </c>
      <c r="E20451" s="57">
        <v>50000</v>
      </c>
      <c r="F20451" s="57"/>
      <c r="G20451" s="125">
        <f t="shared" ref="G20451:G20462" si="396">F20451-E20451</f>
        <v>-50000</v>
      </c>
      <c r="H20451" s="704" t="s">
        <v>13659</v>
      </c>
    </row>
    <row r="20452" spans="1:8" s="681" customFormat="1" ht="15" x14ac:dyDescent="0.2">
      <c r="A20452" s="733">
        <v>45514</v>
      </c>
      <c r="B20452" s="1069" t="s">
        <v>13253</v>
      </c>
      <c r="C20452" s="1048" t="s">
        <v>793</v>
      </c>
      <c r="D20452" s="1070" t="s">
        <v>13787</v>
      </c>
      <c r="E20452" s="1071">
        <v>70000</v>
      </c>
      <c r="F20452" s="57"/>
      <c r="G20452" s="125">
        <f t="shared" si="396"/>
        <v>-70000</v>
      </c>
      <c r="H20452" s="704" t="s">
        <v>13659</v>
      </c>
    </row>
    <row r="20453" spans="1:8" s="681" customFormat="1" ht="15" x14ac:dyDescent="0.2">
      <c r="A20453" s="733">
        <v>45514</v>
      </c>
      <c r="B20453" s="1069" t="s">
        <v>13540</v>
      </c>
      <c r="C20453" s="1048" t="s">
        <v>793</v>
      </c>
      <c r="D20453" s="1070" t="s">
        <v>13786</v>
      </c>
      <c r="E20453" s="1071">
        <v>58065</v>
      </c>
      <c r="F20453" s="57"/>
      <c r="G20453" s="125">
        <f t="shared" si="396"/>
        <v>-58065</v>
      </c>
      <c r="H20453" s="704" t="s">
        <v>13659</v>
      </c>
    </row>
    <row r="20454" spans="1:8" s="681" customFormat="1" ht="15" x14ac:dyDescent="0.2">
      <c r="A20454" s="733">
        <v>45514</v>
      </c>
      <c r="B20454" s="1069" t="s">
        <v>3945</v>
      </c>
      <c r="C20454" s="1048" t="s">
        <v>793</v>
      </c>
      <c r="D20454" s="1070" t="s">
        <v>8427</v>
      </c>
      <c r="E20454" s="1071">
        <v>28000</v>
      </c>
      <c r="F20454" s="57"/>
      <c r="G20454" s="125">
        <f t="shared" si="396"/>
        <v>-28000</v>
      </c>
      <c r="H20454" s="704" t="s">
        <v>13659</v>
      </c>
    </row>
    <row r="20455" spans="1:8" s="681" customFormat="1" ht="15" x14ac:dyDescent="0.2">
      <c r="A20455" s="733">
        <v>45514</v>
      </c>
      <c r="B20455" s="40" t="s">
        <v>13225</v>
      </c>
      <c r="C20455" s="62" t="s">
        <v>285</v>
      </c>
      <c r="D20455" s="107" t="s">
        <v>9892</v>
      </c>
      <c r="E20455" s="57">
        <v>1000</v>
      </c>
      <c r="F20455" s="57"/>
      <c r="G20455" s="125">
        <f t="shared" si="396"/>
        <v>-1000</v>
      </c>
      <c r="H20455" s="704" t="s">
        <v>13659</v>
      </c>
    </row>
    <row r="20456" spans="1:8" s="681" customFormat="1" ht="15" x14ac:dyDescent="0.2">
      <c r="A20456" s="733">
        <v>45514</v>
      </c>
      <c r="B20456" s="40" t="s">
        <v>13436</v>
      </c>
      <c r="C20456" s="62" t="s">
        <v>5740</v>
      </c>
      <c r="D20456" s="107" t="s">
        <v>369</v>
      </c>
      <c r="E20456" s="57">
        <v>1700</v>
      </c>
      <c r="F20456" s="57"/>
      <c r="G20456" s="125">
        <f t="shared" si="396"/>
        <v>-1700</v>
      </c>
      <c r="H20456" s="704" t="s">
        <v>13659</v>
      </c>
    </row>
    <row r="20457" spans="1:8" s="681" customFormat="1" ht="15" x14ac:dyDescent="0.2">
      <c r="A20457" s="733">
        <v>45514</v>
      </c>
      <c r="B20457" s="40" t="s">
        <v>13658</v>
      </c>
      <c r="C20457" s="62" t="s">
        <v>5740</v>
      </c>
      <c r="D20457" s="107" t="s">
        <v>369</v>
      </c>
      <c r="E20457" s="57">
        <v>800</v>
      </c>
      <c r="F20457" s="57"/>
      <c r="G20457" s="125">
        <f t="shared" si="396"/>
        <v>-800</v>
      </c>
      <c r="H20457" s="704" t="s">
        <v>13659</v>
      </c>
    </row>
    <row r="20458" spans="1:8" s="681" customFormat="1" ht="15" x14ac:dyDescent="0.2">
      <c r="A20458" s="733">
        <v>45514</v>
      </c>
      <c r="B20458" s="40" t="s">
        <v>12606</v>
      </c>
      <c r="C20458" s="62" t="s">
        <v>5740</v>
      </c>
      <c r="D20458" s="107" t="s">
        <v>369</v>
      </c>
      <c r="E20458" s="57">
        <v>500</v>
      </c>
      <c r="F20458" s="57"/>
      <c r="G20458" s="125">
        <f t="shared" si="396"/>
        <v>-500</v>
      </c>
      <c r="H20458" s="704" t="s">
        <v>13659</v>
      </c>
    </row>
    <row r="20459" spans="1:8" s="681" customFormat="1" ht="15" x14ac:dyDescent="0.2">
      <c r="A20459" s="733">
        <v>45514</v>
      </c>
      <c r="B20459" s="40" t="s">
        <v>12795</v>
      </c>
      <c r="C20459" s="62" t="s">
        <v>13561</v>
      </c>
      <c r="D20459" s="107" t="s">
        <v>13788</v>
      </c>
      <c r="E20459" s="57">
        <v>30000</v>
      </c>
      <c r="F20459" s="57"/>
      <c r="G20459" s="125">
        <f t="shared" si="396"/>
        <v>-30000</v>
      </c>
      <c r="H20459" s="704" t="s">
        <v>13659</v>
      </c>
    </row>
    <row r="20460" spans="1:8" s="681" customFormat="1" ht="15" x14ac:dyDescent="0.2">
      <c r="A20460" s="733">
        <v>45514</v>
      </c>
      <c r="B20460" s="40" t="s">
        <v>13436</v>
      </c>
      <c r="C20460" s="62" t="s">
        <v>13789</v>
      </c>
      <c r="D20460" s="107" t="s">
        <v>13788</v>
      </c>
      <c r="E20460" s="57">
        <v>10000</v>
      </c>
      <c r="F20460" s="57"/>
      <c r="G20460" s="125">
        <f t="shared" si="396"/>
        <v>-10000</v>
      </c>
      <c r="H20460" s="704" t="s">
        <v>13659</v>
      </c>
    </row>
    <row r="20461" spans="1:8" s="681" customFormat="1" ht="15" x14ac:dyDescent="0.2">
      <c r="A20461" s="733">
        <v>45514</v>
      </c>
      <c r="B20461" s="40" t="s">
        <v>13110</v>
      </c>
      <c r="C20461" s="62" t="s">
        <v>5740</v>
      </c>
      <c r="D20461" s="107" t="s">
        <v>13623</v>
      </c>
      <c r="E20461" s="57">
        <v>800</v>
      </c>
      <c r="F20461" s="57"/>
      <c r="G20461" s="125">
        <f t="shared" si="396"/>
        <v>-800</v>
      </c>
      <c r="H20461" s="704" t="s">
        <v>13659</v>
      </c>
    </row>
    <row r="20462" spans="1:8" s="681" customFormat="1" ht="15" x14ac:dyDescent="0.2">
      <c r="A20462" s="733">
        <v>45514</v>
      </c>
      <c r="B20462" s="40" t="s">
        <v>13436</v>
      </c>
      <c r="C20462" s="62" t="s">
        <v>391</v>
      </c>
      <c r="D20462" s="107" t="s">
        <v>13790</v>
      </c>
      <c r="E20462" s="57">
        <v>200</v>
      </c>
      <c r="F20462" s="57"/>
      <c r="G20462" s="125">
        <f t="shared" si="396"/>
        <v>-200</v>
      </c>
      <c r="H20462" s="704" t="s">
        <v>13659</v>
      </c>
    </row>
    <row r="20463" spans="1:8" s="681" customFormat="1" ht="15" x14ac:dyDescent="0.2">
      <c r="A20463" s="733">
        <v>45514</v>
      </c>
      <c r="B20463" s="40" t="s">
        <v>13253</v>
      </c>
      <c r="C20463" s="62" t="s">
        <v>10981</v>
      </c>
      <c r="D20463" s="107" t="s">
        <v>13783</v>
      </c>
      <c r="E20463" s="57">
        <v>20000</v>
      </c>
      <c r="F20463" s="57"/>
      <c r="G20463" s="125">
        <f t="shared" ref="G20463:G20464" si="397">F20463-E20463</f>
        <v>-20000</v>
      </c>
      <c r="H20463" s="704" t="s">
        <v>13659</v>
      </c>
    </row>
    <row r="20464" spans="1:8" s="681" customFormat="1" ht="15" x14ac:dyDescent="0.2">
      <c r="A20464" s="733">
        <v>45514</v>
      </c>
      <c r="B20464" s="40" t="s">
        <v>12606</v>
      </c>
      <c r="C20464" s="62" t="s">
        <v>12347</v>
      </c>
      <c r="D20464" s="107" t="s">
        <v>13784</v>
      </c>
      <c r="E20464" s="57">
        <v>30000</v>
      </c>
      <c r="F20464" s="57"/>
      <c r="G20464" s="125">
        <f t="shared" si="397"/>
        <v>-30000</v>
      </c>
      <c r="H20464" s="704" t="s">
        <v>13659</v>
      </c>
    </row>
    <row r="20465" spans="1:8" s="681" customFormat="1" ht="15" x14ac:dyDescent="0.2">
      <c r="A20465" s="733">
        <v>45514</v>
      </c>
      <c r="B20465" s="1069" t="s">
        <v>13540</v>
      </c>
      <c r="C20465" s="1048" t="s">
        <v>1229</v>
      </c>
      <c r="D20465" s="1070" t="s">
        <v>13781</v>
      </c>
      <c r="E20465" s="1071">
        <v>110550</v>
      </c>
      <c r="F20465" s="57"/>
      <c r="G20465" s="125">
        <f>F20465-E20465</f>
        <v>-110550</v>
      </c>
      <c r="H20465" s="704" t="s">
        <v>13659</v>
      </c>
    </row>
    <row r="20466" spans="1:8" s="681" customFormat="1" ht="15" x14ac:dyDescent="0.2">
      <c r="A20466" s="733">
        <v>45514</v>
      </c>
      <c r="B20466" s="40" t="s">
        <v>13225</v>
      </c>
      <c r="C20466" s="62" t="s">
        <v>5740</v>
      </c>
      <c r="D20466" s="107" t="s">
        <v>369</v>
      </c>
      <c r="E20466" s="57">
        <v>500</v>
      </c>
      <c r="F20466" s="57"/>
      <c r="G20466" s="125">
        <f t="shared" ref="G20466:G20467" si="398">F20466-E20466</f>
        <v>-500</v>
      </c>
      <c r="H20466" s="704" t="s">
        <v>13659</v>
      </c>
    </row>
    <row r="20467" spans="1:8" s="681" customFormat="1" ht="15" x14ac:dyDescent="0.2">
      <c r="A20467" s="733">
        <v>45514</v>
      </c>
      <c r="B20467" s="1069" t="s">
        <v>10898</v>
      </c>
      <c r="C20467" s="1048" t="s">
        <v>793</v>
      </c>
      <c r="D20467" s="1070" t="s">
        <v>13800</v>
      </c>
      <c r="E20467" s="1071">
        <v>15600</v>
      </c>
      <c r="F20467" s="57"/>
      <c r="G20467" s="125">
        <f t="shared" si="398"/>
        <v>-15600</v>
      </c>
      <c r="H20467" s="704" t="s">
        <v>13659</v>
      </c>
    </row>
    <row r="20468" spans="1:8" s="681" customFormat="1" ht="15" x14ac:dyDescent="0.2">
      <c r="A20468" s="733">
        <v>45514</v>
      </c>
      <c r="B20468" s="40" t="s">
        <v>13110</v>
      </c>
      <c r="C20468" s="62" t="s">
        <v>13791</v>
      </c>
      <c r="D20468" s="107" t="s">
        <v>13792</v>
      </c>
      <c r="E20468" s="57">
        <v>100000</v>
      </c>
      <c r="F20468" s="57"/>
      <c r="G20468" s="125">
        <f>F20468-E20468</f>
        <v>-100000</v>
      </c>
      <c r="H20468" s="704" t="s">
        <v>13659</v>
      </c>
    </row>
    <row r="20469" spans="1:8" s="681" customFormat="1" ht="15" x14ac:dyDescent="0.2">
      <c r="A20469" s="733">
        <v>45514</v>
      </c>
      <c r="B20469" s="40" t="s">
        <v>13225</v>
      </c>
      <c r="C20469" s="62" t="s">
        <v>13791</v>
      </c>
      <c r="D20469" s="107" t="s">
        <v>13792</v>
      </c>
      <c r="E20469" s="57">
        <v>100000</v>
      </c>
      <c r="F20469" s="57"/>
      <c r="G20469" s="125">
        <f>F20469-E20469</f>
        <v>-100000</v>
      </c>
      <c r="H20469" s="704" t="s">
        <v>13659</v>
      </c>
    </row>
    <row r="20470" spans="1:8" s="681" customFormat="1" ht="15" x14ac:dyDescent="0.2">
      <c r="A20470" s="733">
        <v>45514</v>
      </c>
      <c r="B20470" s="40" t="s">
        <v>13253</v>
      </c>
      <c r="C20470" s="62" t="s">
        <v>11612</v>
      </c>
      <c r="D20470" s="107" t="s">
        <v>13797</v>
      </c>
      <c r="E20470" s="57">
        <v>65000</v>
      </c>
      <c r="F20470" s="57"/>
      <c r="G20470" s="125">
        <f t="shared" ref="G20470:G20473" si="399">F20470-E20470</f>
        <v>-65000</v>
      </c>
      <c r="H20470" s="704" t="s">
        <v>13659</v>
      </c>
    </row>
    <row r="20471" spans="1:8" s="681" customFormat="1" ht="15" x14ac:dyDescent="0.2">
      <c r="A20471" s="733">
        <v>45514</v>
      </c>
      <c r="B20471" s="40" t="s">
        <v>13436</v>
      </c>
      <c r="C20471" s="62" t="s">
        <v>13437</v>
      </c>
      <c r="D20471" s="107" t="s">
        <v>10718</v>
      </c>
      <c r="E20471" s="57">
        <v>100000</v>
      </c>
      <c r="F20471" s="57"/>
      <c r="G20471" s="125">
        <f t="shared" si="399"/>
        <v>-100000</v>
      </c>
      <c r="H20471" s="704" t="s">
        <v>13659</v>
      </c>
    </row>
    <row r="20472" spans="1:8" s="681" customFormat="1" ht="15" x14ac:dyDescent="0.2">
      <c r="A20472" s="733">
        <v>45515</v>
      </c>
      <c r="B20472" s="40" t="s">
        <v>13540</v>
      </c>
      <c r="C20472" s="62" t="s">
        <v>3144</v>
      </c>
      <c r="D20472" s="107" t="s">
        <v>13798</v>
      </c>
      <c r="E20472" s="57">
        <v>50000</v>
      </c>
      <c r="F20472" s="57"/>
      <c r="G20472" s="125">
        <f t="shared" si="399"/>
        <v>-50000</v>
      </c>
      <c r="H20472" s="704" t="s">
        <v>13659</v>
      </c>
    </row>
    <row r="20473" spans="1:8" s="681" customFormat="1" ht="15" x14ac:dyDescent="0.2">
      <c r="A20473" s="733">
        <v>45515</v>
      </c>
      <c r="B20473" s="40" t="s">
        <v>13313</v>
      </c>
      <c r="C20473" s="62" t="s">
        <v>3144</v>
      </c>
      <c r="D20473" s="107" t="s">
        <v>13799</v>
      </c>
      <c r="E20473" s="57">
        <v>61675</v>
      </c>
      <c r="F20473" s="57"/>
      <c r="G20473" s="125">
        <f t="shared" si="399"/>
        <v>-61675</v>
      </c>
      <c r="H20473" s="704" t="s">
        <v>13659</v>
      </c>
    </row>
    <row r="20474" spans="1:8" s="681" customFormat="1" ht="15" x14ac:dyDescent="0.2">
      <c r="A20474" s="733">
        <v>45516</v>
      </c>
      <c r="B20474" s="40" t="s">
        <v>103</v>
      </c>
      <c r="C20474" s="62" t="s">
        <v>103</v>
      </c>
      <c r="D20474" s="107" t="s">
        <v>9422</v>
      </c>
      <c r="E20474" s="57">
        <v>5000</v>
      </c>
      <c r="F20474" s="57"/>
      <c r="G20474" s="125">
        <f>F20474-E20474</f>
        <v>-5000</v>
      </c>
      <c r="H20474" s="704" t="s">
        <v>13659</v>
      </c>
    </row>
    <row r="20475" spans="1:8" s="681" customFormat="1" ht="15" x14ac:dyDescent="0.2">
      <c r="A20475" s="733">
        <v>45516</v>
      </c>
      <c r="B20475" s="40" t="s">
        <v>13253</v>
      </c>
      <c r="C20475" s="62" t="s">
        <v>10981</v>
      </c>
      <c r="D20475" s="107" t="s">
        <v>13801</v>
      </c>
      <c r="E20475" s="57">
        <v>9000</v>
      </c>
      <c r="F20475" s="57"/>
      <c r="G20475" s="125">
        <f t="shared" ref="G20475:G20483" si="400">F20475-E20475</f>
        <v>-9000</v>
      </c>
      <c r="H20475" s="704" t="s">
        <v>13659</v>
      </c>
    </row>
    <row r="20476" spans="1:8" s="681" customFormat="1" ht="15" x14ac:dyDescent="0.2">
      <c r="A20476" s="733">
        <v>45516</v>
      </c>
      <c r="B20476" s="40" t="s">
        <v>13436</v>
      </c>
      <c r="C20476" s="62" t="s">
        <v>10981</v>
      </c>
      <c r="D20476" s="107" t="s">
        <v>13802</v>
      </c>
      <c r="E20476" s="57">
        <v>18200</v>
      </c>
      <c r="F20476" s="57"/>
      <c r="G20476" s="125">
        <f t="shared" si="400"/>
        <v>-18200</v>
      </c>
      <c r="H20476" s="704" t="s">
        <v>13659</v>
      </c>
    </row>
    <row r="20477" spans="1:8" s="681" customFormat="1" ht="15" x14ac:dyDescent="0.2">
      <c r="A20477" s="733">
        <v>45516</v>
      </c>
      <c r="B20477" s="40" t="s">
        <v>12795</v>
      </c>
      <c r="C20477" s="62" t="s">
        <v>10981</v>
      </c>
      <c r="D20477" s="107" t="s">
        <v>13803</v>
      </c>
      <c r="E20477" s="57">
        <v>3000</v>
      </c>
      <c r="F20477" s="57"/>
      <c r="G20477" s="125">
        <f t="shared" si="400"/>
        <v>-3000</v>
      </c>
      <c r="H20477" s="704" t="s">
        <v>13659</v>
      </c>
    </row>
    <row r="20478" spans="1:8" s="681" customFormat="1" ht="15" x14ac:dyDescent="0.2">
      <c r="A20478" s="733">
        <v>45516</v>
      </c>
      <c r="B20478" s="40" t="s">
        <v>12795</v>
      </c>
      <c r="C20478" s="62" t="s">
        <v>5740</v>
      </c>
      <c r="D20478" s="107" t="s">
        <v>369</v>
      </c>
      <c r="E20478" s="57">
        <v>2000</v>
      </c>
      <c r="F20478" s="57"/>
      <c r="G20478" s="125">
        <f t="shared" si="400"/>
        <v>-2000</v>
      </c>
      <c r="H20478" s="704" t="s">
        <v>13659</v>
      </c>
    </row>
    <row r="20479" spans="1:8" s="681" customFormat="1" ht="15" x14ac:dyDescent="0.2">
      <c r="A20479" s="733">
        <v>45516</v>
      </c>
      <c r="B20479" s="40" t="s">
        <v>11077</v>
      </c>
      <c r="C20479" s="62" t="s">
        <v>5740</v>
      </c>
      <c r="D20479" s="107" t="s">
        <v>369</v>
      </c>
      <c r="E20479" s="57">
        <v>2000</v>
      </c>
      <c r="F20479" s="57"/>
      <c r="G20479" s="125">
        <f t="shared" si="400"/>
        <v>-2000</v>
      </c>
      <c r="H20479" s="704" t="s">
        <v>13659</v>
      </c>
    </row>
    <row r="20480" spans="1:8" s="681" customFormat="1" ht="15" x14ac:dyDescent="0.2">
      <c r="A20480" s="733">
        <v>45516</v>
      </c>
      <c r="B20480" s="40" t="s">
        <v>13225</v>
      </c>
      <c r="C20480" s="62" t="s">
        <v>5740</v>
      </c>
      <c r="D20480" s="107" t="s">
        <v>369</v>
      </c>
      <c r="E20480" s="57">
        <v>3500</v>
      </c>
      <c r="F20480" s="57"/>
      <c r="G20480" s="125">
        <f t="shared" si="400"/>
        <v>-3500</v>
      </c>
      <c r="H20480" s="704" t="s">
        <v>13659</v>
      </c>
    </row>
    <row r="20481" spans="1:8" s="681" customFormat="1" ht="15" x14ac:dyDescent="0.2">
      <c r="A20481" s="733">
        <v>45516</v>
      </c>
      <c r="B20481" s="1069" t="s">
        <v>11077</v>
      </c>
      <c r="C20481" s="1048" t="s">
        <v>793</v>
      </c>
      <c r="D20481" s="1070" t="s">
        <v>13804</v>
      </c>
      <c r="E20481" s="1071">
        <v>4400</v>
      </c>
      <c r="F20481" s="57"/>
      <c r="G20481" s="125">
        <f t="shared" si="400"/>
        <v>-4400</v>
      </c>
      <c r="H20481" s="704" t="s">
        <v>13659</v>
      </c>
    </row>
    <row r="20482" spans="1:8" s="681" customFormat="1" ht="15" x14ac:dyDescent="0.2">
      <c r="A20482" s="733">
        <v>45516</v>
      </c>
      <c r="B20482" s="40" t="s">
        <v>13110</v>
      </c>
      <c r="C20482" s="62" t="s">
        <v>10981</v>
      </c>
      <c r="D20482" s="107" t="s">
        <v>13805</v>
      </c>
      <c r="E20482" s="57">
        <v>3840</v>
      </c>
      <c r="F20482" s="57"/>
      <c r="G20482" s="125">
        <f t="shared" si="400"/>
        <v>-3840</v>
      </c>
      <c r="H20482" s="704" t="s">
        <v>13659</v>
      </c>
    </row>
    <row r="20483" spans="1:8" s="681" customFormat="1" ht="15" x14ac:dyDescent="0.2">
      <c r="A20483" s="733">
        <v>45516</v>
      </c>
      <c r="B20483" s="40" t="s">
        <v>13225</v>
      </c>
      <c r="C20483" s="62" t="s">
        <v>5740</v>
      </c>
      <c r="D20483" s="107" t="s">
        <v>10334</v>
      </c>
      <c r="E20483" s="57">
        <v>350</v>
      </c>
      <c r="F20483" s="57"/>
      <c r="G20483" s="125">
        <f t="shared" si="400"/>
        <v>-350</v>
      </c>
      <c r="H20483" s="704" t="s">
        <v>13659</v>
      </c>
    </row>
    <row r="20484" spans="1:8" s="681" customFormat="1" ht="15" x14ac:dyDescent="0.2">
      <c r="A20484" s="733">
        <v>45516</v>
      </c>
      <c r="B20484" s="40" t="s">
        <v>13110</v>
      </c>
      <c r="C20484" s="62" t="s">
        <v>8230</v>
      </c>
      <c r="D20484" s="107" t="s">
        <v>13806</v>
      </c>
      <c r="E20484" s="57">
        <v>10000</v>
      </c>
      <c r="F20484" s="57"/>
      <c r="G20484" s="125">
        <f t="shared" ref="G20484:G20487" si="401">F20484-E20484</f>
        <v>-10000</v>
      </c>
      <c r="H20484" s="704" t="s">
        <v>13659</v>
      </c>
    </row>
    <row r="20485" spans="1:8" s="681" customFormat="1" ht="15" x14ac:dyDescent="0.2">
      <c r="A20485" s="733">
        <v>45517</v>
      </c>
      <c r="B20485" s="40" t="s">
        <v>13225</v>
      </c>
      <c r="C20485" s="62" t="s">
        <v>5740</v>
      </c>
      <c r="D20485" s="107" t="s">
        <v>369</v>
      </c>
      <c r="E20485" s="57">
        <v>3000</v>
      </c>
      <c r="F20485" s="57"/>
      <c r="G20485" s="125">
        <f t="shared" si="401"/>
        <v>-3000</v>
      </c>
      <c r="H20485" s="704" t="s">
        <v>13659</v>
      </c>
    </row>
    <row r="20486" spans="1:8" s="681" customFormat="1" ht="15" x14ac:dyDescent="0.2">
      <c r="A20486" s="733">
        <v>45517</v>
      </c>
      <c r="B20486" s="40" t="s">
        <v>13436</v>
      </c>
      <c r="C20486" s="62" t="s">
        <v>13778</v>
      </c>
      <c r="D20486" s="107" t="s">
        <v>13807</v>
      </c>
      <c r="E20486" s="57">
        <v>25000</v>
      </c>
      <c r="F20486" s="57"/>
      <c r="G20486" s="125">
        <f t="shared" si="401"/>
        <v>-25000</v>
      </c>
      <c r="H20486" s="704" t="s">
        <v>13659</v>
      </c>
    </row>
    <row r="20487" spans="1:8" s="681" customFormat="1" ht="15" x14ac:dyDescent="0.2">
      <c r="A20487" s="733">
        <v>45517</v>
      </c>
      <c r="B20487" s="40" t="s">
        <v>13436</v>
      </c>
      <c r="C20487" s="62" t="s">
        <v>13778</v>
      </c>
      <c r="D20487" s="107" t="s">
        <v>13779</v>
      </c>
      <c r="E20487" s="57">
        <v>45000</v>
      </c>
      <c r="F20487" s="57"/>
      <c r="G20487" s="125">
        <f t="shared" si="401"/>
        <v>-45000</v>
      </c>
      <c r="H20487" s="704" t="s">
        <v>13659</v>
      </c>
    </row>
    <row r="20488" spans="1:8" s="681" customFormat="1" ht="15" x14ac:dyDescent="0.2">
      <c r="A20488" s="733">
        <v>45517</v>
      </c>
      <c r="B20488" s="40" t="s">
        <v>103</v>
      </c>
      <c r="C20488" s="62" t="s">
        <v>103</v>
      </c>
      <c r="D20488" s="107" t="s">
        <v>9422</v>
      </c>
      <c r="E20488" s="57">
        <v>5000</v>
      </c>
      <c r="F20488" s="57"/>
      <c r="G20488" s="125">
        <f t="shared" ref="G20488" si="402">F20488-E20488</f>
        <v>-5000</v>
      </c>
      <c r="H20488" s="704" t="s">
        <v>13659</v>
      </c>
    </row>
    <row r="20489" spans="1:8" s="681" customFormat="1" ht="15" x14ac:dyDescent="0.2">
      <c r="A20489" s="733">
        <v>45517</v>
      </c>
      <c r="B20489" s="40" t="s">
        <v>3945</v>
      </c>
      <c r="C20489" s="62" t="s">
        <v>5740</v>
      </c>
      <c r="D20489" s="107" t="s">
        <v>369</v>
      </c>
      <c r="E20489" s="57">
        <v>450</v>
      </c>
      <c r="F20489" s="57"/>
      <c r="G20489" s="125">
        <f t="shared" ref="G20489:G20491" si="403">F20489-E20489</f>
        <v>-450</v>
      </c>
      <c r="H20489" s="704" t="s">
        <v>13659</v>
      </c>
    </row>
    <row r="20490" spans="1:8" s="681" customFormat="1" ht="15" x14ac:dyDescent="0.2">
      <c r="A20490" s="733">
        <v>45517</v>
      </c>
      <c r="B20490" s="40" t="s">
        <v>103</v>
      </c>
      <c r="C20490" s="62" t="s">
        <v>103</v>
      </c>
      <c r="D20490" s="107" t="s">
        <v>13844</v>
      </c>
      <c r="E20490" s="57">
        <v>1000</v>
      </c>
      <c r="F20490" s="57"/>
      <c r="G20490" s="125">
        <f t="shared" si="403"/>
        <v>-1000</v>
      </c>
      <c r="H20490" s="704" t="s">
        <v>13659</v>
      </c>
    </row>
    <row r="20491" spans="1:8" s="681" customFormat="1" ht="15" x14ac:dyDescent="0.2">
      <c r="A20491" s="733">
        <v>45517</v>
      </c>
      <c r="B20491" s="40" t="s">
        <v>103</v>
      </c>
      <c r="C20491" s="62" t="s">
        <v>103</v>
      </c>
      <c r="D20491" s="107" t="s">
        <v>13845</v>
      </c>
      <c r="E20491" s="57">
        <v>500</v>
      </c>
      <c r="F20491" s="57"/>
      <c r="G20491" s="125">
        <f t="shared" si="403"/>
        <v>-500</v>
      </c>
      <c r="H20491" s="704" t="s">
        <v>13659</v>
      </c>
    </row>
    <row r="20492" spans="1:8" s="681" customFormat="1" ht="15" x14ac:dyDescent="0.2">
      <c r="A20492" s="733">
        <v>45517</v>
      </c>
      <c r="B20492" s="40" t="s">
        <v>11077</v>
      </c>
      <c r="C20492" s="62" t="s">
        <v>12445</v>
      </c>
      <c r="D20492" s="107" t="s">
        <v>13846</v>
      </c>
      <c r="E20492" s="57">
        <v>15000</v>
      </c>
      <c r="F20492" s="57"/>
      <c r="G20492" s="125">
        <f t="shared" ref="G20492:G20493" si="404">F20492-E20492</f>
        <v>-15000</v>
      </c>
      <c r="H20492" s="704" t="s">
        <v>13659</v>
      </c>
    </row>
    <row r="20493" spans="1:8" s="681" customFormat="1" ht="15" x14ac:dyDescent="0.2">
      <c r="A20493" s="733">
        <v>45517</v>
      </c>
      <c r="B20493" s="40" t="s">
        <v>12345</v>
      </c>
      <c r="C20493" s="62" t="s">
        <v>10981</v>
      </c>
      <c r="D20493" s="107" t="s">
        <v>13847</v>
      </c>
      <c r="E20493" s="57">
        <v>2000</v>
      </c>
      <c r="F20493" s="57"/>
      <c r="G20493" s="125">
        <f t="shared" si="404"/>
        <v>-2000</v>
      </c>
      <c r="H20493" s="704" t="s">
        <v>13659</v>
      </c>
    </row>
    <row r="20494" spans="1:8" s="681" customFormat="1" ht="15" x14ac:dyDescent="0.2">
      <c r="A20494" s="733">
        <v>45517</v>
      </c>
      <c r="B20494" s="40" t="s">
        <v>3945</v>
      </c>
      <c r="C20494" s="62" t="s">
        <v>3144</v>
      </c>
      <c r="D20494" s="107" t="s">
        <v>13848</v>
      </c>
      <c r="E20494" s="57">
        <v>47000</v>
      </c>
      <c r="F20494" s="57"/>
      <c r="G20494" s="125">
        <f t="shared" ref="G20494:G20497" si="405">F20494-E20494</f>
        <v>-47000</v>
      </c>
      <c r="H20494" s="704" t="s">
        <v>13659</v>
      </c>
    </row>
    <row r="20495" spans="1:8" s="681" customFormat="1" ht="15" x14ac:dyDescent="0.2">
      <c r="A20495" s="733">
        <v>45518</v>
      </c>
      <c r="B20495" s="40" t="s">
        <v>13225</v>
      </c>
      <c r="C20495" s="62" t="s">
        <v>13271</v>
      </c>
      <c r="D20495" s="107" t="s">
        <v>13851</v>
      </c>
      <c r="E20495" s="57">
        <v>200000</v>
      </c>
      <c r="F20495" s="57"/>
      <c r="G20495" s="125">
        <f t="shared" si="405"/>
        <v>-200000</v>
      </c>
      <c r="H20495" s="704" t="s">
        <v>13659</v>
      </c>
    </row>
    <row r="20496" spans="1:8" s="681" customFormat="1" ht="15" x14ac:dyDescent="0.2">
      <c r="A20496" s="733">
        <v>45518</v>
      </c>
      <c r="B20496" s="40" t="s">
        <v>13177</v>
      </c>
      <c r="C20496" s="62" t="s">
        <v>3144</v>
      </c>
      <c r="D20496" s="107" t="s">
        <v>13849</v>
      </c>
      <c r="E20496" s="57">
        <v>32750</v>
      </c>
      <c r="F20496" s="57"/>
      <c r="G20496" s="125">
        <f t="shared" si="405"/>
        <v>-32750</v>
      </c>
      <c r="H20496" s="704" t="s">
        <v>13659</v>
      </c>
    </row>
    <row r="20497" spans="1:8" s="681" customFormat="1" ht="15" x14ac:dyDescent="0.2">
      <c r="A20497" s="733">
        <v>45518</v>
      </c>
      <c r="B20497" s="40" t="s">
        <v>13253</v>
      </c>
      <c r="C20497" s="62" t="s">
        <v>14</v>
      </c>
      <c r="D20497" s="107" t="s">
        <v>13850</v>
      </c>
      <c r="E20497" s="57">
        <v>130000</v>
      </c>
      <c r="F20497" s="57"/>
      <c r="G20497" s="125">
        <f t="shared" si="405"/>
        <v>-130000</v>
      </c>
      <c r="H20497" s="704" t="s">
        <v>13659</v>
      </c>
    </row>
    <row r="20498" spans="1:8" s="681" customFormat="1" ht="15" x14ac:dyDescent="0.2">
      <c r="A20498" s="733">
        <v>45519</v>
      </c>
      <c r="B20498" s="40" t="s">
        <v>103</v>
      </c>
      <c r="C20498" s="62" t="s">
        <v>103</v>
      </c>
      <c r="D20498" s="107" t="s">
        <v>13852</v>
      </c>
      <c r="E20498" s="57">
        <v>1000</v>
      </c>
      <c r="F20498" s="57"/>
      <c r="G20498" s="125">
        <f t="shared" ref="G20498" si="406">F20498-E20498</f>
        <v>-1000</v>
      </c>
      <c r="H20498" s="704" t="s">
        <v>13659</v>
      </c>
    </row>
    <row r="20499" spans="1:8" s="681" customFormat="1" ht="15" x14ac:dyDescent="0.2">
      <c r="A20499" s="733">
        <v>45519</v>
      </c>
      <c r="B20499" s="40" t="s">
        <v>13177</v>
      </c>
      <c r="C20499" s="62" t="s">
        <v>3144</v>
      </c>
      <c r="D20499" s="107" t="s">
        <v>13853</v>
      </c>
      <c r="E20499" s="57">
        <v>187482</v>
      </c>
      <c r="F20499" s="57"/>
      <c r="G20499" s="125">
        <f t="shared" ref="G20499:G20510" si="407">F20499-E20499</f>
        <v>-187482</v>
      </c>
      <c r="H20499" s="704" t="s">
        <v>13659</v>
      </c>
    </row>
    <row r="20500" spans="1:8" s="681" customFormat="1" ht="15" x14ac:dyDescent="0.2">
      <c r="A20500" s="733">
        <v>45519</v>
      </c>
      <c r="B20500" s="40" t="s">
        <v>13177</v>
      </c>
      <c r="C20500" s="62" t="s">
        <v>3144</v>
      </c>
      <c r="D20500" s="107" t="s">
        <v>13854</v>
      </c>
      <c r="E20500" s="57">
        <v>21750</v>
      </c>
      <c r="F20500" s="57"/>
      <c r="G20500" s="125">
        <f t="shared" si="407"/>
        <v>-21750</v>
      </c>
      <c r="H20500" s="704" t="s">
        <v>13659</v>
      </c>
    </row>
    <row r="20501" spans="1:8" s="681" customFormat="1" ht="15" x14ac:dyDescent="0.2">
      <c r="A20501" s="733">
        <v>45519</v>
      </c>
      <c r="B20501" s="40" t="s">
        <v>13540</v>
      </c>
      <c r="C20501" s="62" t="s">
        <v>3144</v>
      </c>
      <c r="D20501" s="107" t="s">
        <v>13855</v>
      </c>
      <c r="E20501" s="57">
        <v>43500</v>
      </c>
      <c r="F20501" s="57"/>
      <c r="G20501" s="125">
        <f t="shared" si="407"/>
        <v>-43500</v>
      </c>
      <c r="H20501" s="704" t="s">
        <v>13659</v>
      </c>
    </row>
    <row r="20502" spans="1:8" s="681" customFormat="1" ht="15" x14ac:dyDescent="0.2">
      <c r="A20502" s="733">
        <v>45519</v>
      </c>
      <c r="B20502" s="40" t="s">
        <v>13253</v>
      </c>
      <c r="C20502" s="62" t="s">
        <v>3144</v>
      </c>
      <c r="D20502" s="107" t="s">
        <v>13856</v>
      </c>
      <c r="E20502" s="57">
        <v>31500</v>
      </c>
      <c r="F20502" s="57"/>
      <c r="G20502" s="125">
        <f t="shared" si="407"/>
        <v>-31500</v>
      </c>
      <c r="H20502" s="704" t="s">
        <v>13659</v>
      </c>
    </row>
    <row r="20503" spans="1:8" s="681" customFormat="1" ht="15" x14ac:dyDescent="0.2">
      <c r="A20503" s="733">
        <v>45519</v>
      </c>
      <c r="B20503" s="40" t="s">
        <v>13658</v>
      </c>
      <c r="C20503" s="62" t="s">
        <v>10981</v>
      </c>
      <c r="D20503" s="107" t="s">
        <v>4308</v>
      </c>
      <c r="E20503" s="57">
        <v>5650</v>
      </c>
      <c r="F20503" s="57"/>
      <c r="G20503" s="125">
        <f t="shared" si="407"/>
        <v>-5650</v>
      </c>
      <c r="H20503" s="704" t="s">
        <v>13659</v>
      </c>
    </row>
    <row r="20504" spans="1:8" s="681" customFormat="1" ht="15" x14ac:dyDescent="0.2">
      <c r="A20504" s="733">
        <v>45519</v>
      </c>
      <c r="B20504" s="40" t="s">
        <v>13292</v>
      </c>
      <c r="C20504" s="62" t="s">
        <v>10981</v>
      </c>
      <c r="D20504" s="107" t="s">
        <v>13919</v>
      </c>
      <c r="E20504" s="57">
        <v>159040</v>
      </c>
      <c r="F20504" s="57"/>
      <c r="G20504" s="125">
        <f t="shared" si="407"/>
        <v>-159040</v>
      </c>
      <c r="H20504" s="704" t="s">
        <v>13659</v>
      </c>
    </row>
    <row r="20505" spans="1:8" s="681" customFormat="1" ht="15" x14ac:dyDescent="0.2">
      <c r="A20505" s="733">
        <v>45520</v>
      </c>
      <c r="B20505" s="40" t="s">
        <v>103</v>
      </c>
      <c r="C20505" s="62" t="s">
        <v>103</v>
      </c>
      <c r="D20505" s="107" t="s">
        <v>9422</v>
      </c>
      <c r="E20505" s="57">
        <v>4000</v>
      </c>
      <c r="F20505" s="57"/>
      <c r="G20505" s="125">
        <f t="shared" ref="G20505:G20509" si="408">F20505-E20505</f>
        <v>-4000</v>
      </c>
      <c r="H20505" s="704" t="s">
        <v>13659</v>
      </c>
    </row>
    <row r="20506" spans="1:8" s="681" customFormat="1" ht="15" x14ac:dyDescent="0.2">
      <c r="A20506" s="733">
        <v>45520</v>
      </c>
      <c r="B20506" s="40" t="s">
        <v>13225</v>
      </c>
      <c r="C20506" s="62" t="s">
        <v>5740</v>
      </c>
      <c r="D20506" s="107" t="s">
        <v>1156</v>
      </c>
      <c r="E20506" s="57">
        <v>3000</v>
      </c>
      <c r="F20506" s="57"/>
      <c r="G20506" s="125">
        <f t="shared" si="408"/>
        <v>-3000</v>
      </c>
      <c r="H20506" s="704" t="s">
        <v>13659</v>
      </c>
    </row>
    <row r="20507" spans="1:8" s="681" customFormat="1" ht="15" x14ac:dyDescent="0.2">
      <c r="A20507" s="733">
        <v>45520</v>
      </c>
      <c r="B20507" s="40" t="s">
        <v>103</v>
      </c>
      <c r="C20507" s="62" t="s">
        <v>103</v>
      </c>
      <c r="D20507" s="107" t="s">
        <v>13880</v>
      </c>
      <c r="E20507" s="57">
        <v>5000</v>
      </c>
      <c r="F20507" s="57"/>
      <c r="G20507" s="125">
        <f t="shared" si="408"/>
        <v>-5000</v>
      </c>
      <c r="H20507" s="704" t="s">
        <v>13659</v>
      </c>
    </row>
    <row r="20508" spans="1:8" s="681" customFormat="1" ht="15" x14ac:dyDescent="0.2">
      <c r="A20508" s="733">
        <v>45520</v>
      </c>
      <c r="B20508" s="40" t="s">
        <v>13253</v>
      </c>
      <c r="C20508" s="62" t="s">
        <v>10981</v>
      </c>
      <c r="D20508" s="107" t="s">
        <v>13881</v>
      </c>
      <c r="E20508" s="57">
        <v>2300</v>
      </c>
      <c r="F20508" s="57"/>
      <c r="G20508" s="125">
        <f t="shared" si="408"/>
        <v>-2300</v>
      </c>
      <c r="H20508" s="704" t="s">
        <v>13659</v>
      </c>
    </row>
    <row r="20509" spans="1:8" s="681" customFormat="1" ht="15" x14ac:dyDescent="0.2">
      <c r="A20509" s="733">
        <v>45520</v>
      </c>
      <c r="B20509" s="40" t="s">
        <v>13110</v>
      </c>
      <c r="C20509" s="62" t="s">
        <v>5740</v>
      </c>
      <c r="D20509" s="107" t="s">
        <v>369</v>
      </c>
      <c r="E20509" s="57">
        <v>2400</v>
      </c>
      <c r="F20509" s="57"/>
      <c r="G20509" s="125">
        <f t="shared" si="408"/>
        <v>-2400</v>
      </c>
      <c r="H20509" s="704" t="s">
        <v>13659</v>
      </c>
    </row>
    <row r="20510" spans="1:8" s="681" customFormat="1" ht="15" x14ac:dyDescent="0.2">
      <c r="A20510" s="733">
        <v>45520</v>
      </c>
      <c r="B20510" s="40" t="s">
        <v>13177</v>
      </c>
      <c r="C20510" s="62" t="s">
        <v>3144</v>
      </c>
      <c r="D20510" s="107" t="s">
        <v>13858</v>
      </c>
      <c r="E20510" s="57">
        <v>100000</v>
      </c>
      <c r="F20510" s="57"/>
      <c r="G20510" s="125">
        <f t="shared" si="407"/>
        <v>-100000</v>
      </c>
      <c r="H20510" s="704" t="s">
        <v>13659</v>
      </c>
    </row>
    <row r="20511" spans="1:8" s="681" customFormat="1" ht="15" x14ac:dyDescent="0.2">
      <c r="A20511" s="733">
        <v>45520</v>
      </c>
      <c r="B20511" s="40" t="s">
        <v>12683</v>
      </c>
      <c r="C20511" s="62" t="s">
        <v>3144</v>
      </c>
      <c r="D20511" s="107" t="s">
        <v>13882</v>
      </c>
      <c r="E20511" s="57">
        <v>56026</v>
      </c>
      <c r="F20511" s="57"/>
      <c r="G20511" s="125">
        <f t="shared" ref="G20511:G20513" si="409">F20511-E20511</f>
        <v>-56026</v>
      </c>
      <c r="H20511" s="704" t="s">
        <v>13659</v>
      </c>
    </row>
    <row r="20512" spans="1:8" s="681" customFormat="1" ht="15" x14ac:dyDescent="0.2">
      <c r="A20512" s="733">
        <v>45520</v>
      </c>
      <c r="B20512" s="40" t="s">
        <v>13253</v>
      </c>
      <c r="C20512" s="62" t="s">
        <v>3144</v>
      </c>
      <c r="D20512" s="107" t="s">
        <v>13883</v>
      </c>
      <c r="E20512" s="57">
        <v>63720</v>
      </c>
      <c r="F20512" s="57"/>
      <c r="G20512" s="125">
        <f t="shared" si="409"/>
        <v>-63720</v>
      </c>
      <c r="H20512" s="704" t="s">
        <v>13659</v>
      </c>
    </row>
    <row r="20513" spans="1:8" s="681" customFormat="1" ht="15" x14ac:dyDescent="0.2">
      <c r="A20513" s="733">
        <v>45520</v>
      </c>
      <c r="B20513" s="40" t="s">
        <v>13540</v>
      </c>
      <c r="C20513" s="62" t="s">
        <v>3144</v>
      </c>
      <c r="D20513" s="107" t="s">
        <v>13884</v>
      </c>
      <c r="E20513" s="57">
        <v>50000</v>
      </c>
      <c r="F20513" s="57"/>
      <c r="G20513" s="125">
        <f t="shared" si="409"/>
        <v>-50000</v>
      </c>
      <c r="H20513" s="704" t="s">
        <v>13659</v>
      </c>
    </row>
    <row r="20514" spans="1:8" s="681" customFormat="1" ht="15" x14ac:dyDescent="0.2">
      <c r="A20514" s="733">
        <v>45520</v>
      </c>
      <c r="B20514" s="40" t="s">
        <v>103</v>
      </c>
      <c r="C20514" s="62" t="s">
        <v>103</v>
      </c>
      <c r="D20514" s="107" t="s">
        <v>13904</v>
      </c>
      <c r="E20514" s="57">
        <v>2000</v>
      </c>
      <c r="F20514" s="57"/>
      <c r="G20514" s="125">
        <f t="shared" ref="G20514" si="410">F20514-E20514</f>
        <v>-2000</v>
      </c>
      <c r="H20514" s="704" t="s">
        <v>13659</v>
      </c>
    </row>
    <row r="20515" spans="1:8" s="681" customFormat="1" ht="15" x14ac:dyDescent="0.2">
      <c r="A20515" s="733">
        <v>45521</v>
      </c>
      <c r="B20515" s="40" t="s">
        <v>13110</v>
      </c>
      <c r="C20515" s="62" t="s">
        <v>10981</v>
      </c>
      <c r="D20515" s="107" t="s">
        <v>13879</v>
      </c>
      <c r="E20515" s="57">
        <v>8000</v>
      </c>
      <c r="F20515" s="57"/>
      <c r="G20515" s="125">
        <f t="shared" ref="G20515:G20528" si="411">F20515-E20515</f>
        <v>-8000</v>
      </c>
      <c r="H20515" s="704" t="s">
        <v>13659</v>
      </c>
    </row>
    <row r="20516" spans="1:8" s="681" customFormat="1" ht="15" x14ac:dyDescent="0.2">
      <c r="A20516" s="733">
        <v>45521</v>
      </c>
      <c r="B20516" s="40" t="s">
        <v>8873</v>
      </c>
      <c r="C20516" s="62" t="s">
        <v>5740</v>
      </c>
      <c r="D20516" s="107" t="s">
        <v>369</v>
      </c>
      <c r="E20516" s="57">
        <v>2000</v>
      </c>
      <c r="F20516" s="57"/>
      <c r="G20516" s="125">
        <f t="shared" si="411"/>
        <v>-2000</v>
      </c>
      <c r="H20516" s="704" t="s">
        <v>13659</v>
      </c>
    </row>
    <row r="20517" spans="1:8" s="681" customFormat="1" ht="15" x14ac:dyDescent="0.2">
      <c r="A20517" s="733">
        <v>45521</v>
      </c>
      <c r="B20517" s="40" t="s">
        <v>103</v>
      </c>
      <c r="C20517" s="62" t="s">
        <v>103</v>
      </c>
      <c r="D20517" s="107" t="s">
        <v>9422</v>
      </c>
      <c r="E20517" s="57">
        <v>2000</v>
      </c>
      <c r="F20517" s="57"/>
      <c r="G20517" s="125">
        <f t="shared" si="411"/>
        <v>-2000</v>
      </c>
      <c r="H20517" s="704" t="s">
        <v>13659</v>
      </c>
    </row>
    <row r="20518" spans="1:8" s="681" customFormat="1" ht="15" x14ac:dyDescent="0.2">
      <c r="A20518" s="733">
        <v>45521</v>
      </c>
      <c r="B20518" s="40" t="s">
        <v>13110</v>
      </c>
      <c r="C20518" s="550" t="s">
        <v>3144</v>
      </c>
      <c r="D20518" s="891" t="s">
        <v>13908</v>
      </c>
      <c r="E20518" s="582">
        <f>51000/3</f>
        <v>17000</v>
      </c>
      <c r="F20518" s="57"/>
      <c r="G20518" s="125">
        <f t="shared" si="411"/>
        <v>-17000</v>
      </c>
      <c r="H20518" s="704" t="s">
        <v>13659</v>
      </c>
    </row>
    <row r="20519" spans="1:8" s="681" customFormat="1" ht="15" x14ac:dyDescent="0.2">
      <c r="A20519" s="733">
        <v>45521</v>
      </c>
      <c r="B20519" s="40" t="s">
        <v>13225</v>
      </c>
      <c r="C20519" s="550" t="s">
        <v>3144</v>
      </c>
      <c r="D20519" s="891" t="s">
        <v>13908</v>
      </c>
      <c r="E20519" s="582">
        <f>51000/3</f>
        <v>17000</v>
      </c>
      <c r="F20519" s="57"/>
      <c r="G20519" s="125">
        <f t="shared" ref="G20519:G20520" si="412">F20519-E20519</f>
        <v>-17000</v>
      </c>
      <c r="H20519" s="704" t="s">
        <v>13659</v>
      </c>
    </row>
    <row r="20520" spans="1:8" s="681" customFormat="1" ht="15" x14ac:dyDescent="0.2">
      <c r="A20520" s="733">
        <v>45521</v>
      </c>
      <c r="B20520" s="40" t="s">
        <v>12399</v>
      </c>
      <c r="C20520" s="550" t="s">
        <v>3144</v>
      </c>
      <c r="D20520" s="891" t="s">
        <v>13908</v>
      </c>
      <c r="E20520" s="582">
        <f>51000/3</f>
        <v>17000</v>
      </c>
      <c r="F20520" s="57"/>
      <c r="G20520" s="125">
        <f t="shared" si="412"/>
        <v>-17000</v>
      </c>
      <c r="H20520" s="704" t="s">
        <v>13659</v>
      </c>
    </row>
    <row r="20521" spans="1:8" s="681" customFormat="1" ht="24" x14ac:dyDescent="0.2">
      <c r="A20521" s="733">
        <v>45521</v>
      </c>
      <c r="B20521" s="62" t="s">
        <v>13110</v>
      </c>
      <c r="C20521" s="645" t="s">
        <v>3144</v>
      </c>
      <c r="D20521" s="900" t="s">
        <v>13909</v>
      </c>
      <c r="E20521" s="646">
        <v>47850</v>
      </c>
      <c r="F20521" s="57"/>
      <c r="G20521" s="125">
        <f t="shared" si="411"/>
        <v>-47850</v>
      </c>
      <c r="H20521" s="704" t="s">
        <v>13659</v>
      </c>
    </row>
    <row r="20522" spans="1:8" s="681" customFormat="1" ht="24" x14ac:dyDescent="0.2">
      <c r="A20522" s="733">
        <v>45521</v>
      </c>
      <c r="B20522" s="62" t="s">
        <v>13225</v>
      </c>
      <c r="C20522" s="645" t="s">
        <v>3144</v>
      </c>
      <c r="D20522" s="900" t="s">
        <v>13909</v>
      </c>
      <c r="E20522" s="646">
        <v>47850</v>
      </c>
      <c r="F20522" s="57"/>
      <c r="G20522" s="125">
        <f t="shared" si="411"/>
        <v>-47850</v>
      </c>
      <c r="H20522" s="704" t="s">
        <v>13659</v>
      </c>
    </row>
    <row r="20523" spans="1:8" s="681" customFormat="1" ht="24" x14ac:dyDescent="0.2">
      <c r="A20523" s="733">
        <v>45521</v>
      </c>
      <c r="B20523" s="62" t="s">
        <v>13658</v>
      </c>
      <c r="C20523" s="645" t="s">
        <v>3144</v>
      </c>
      <c r="D20523" s="900" t="s">
        <v>13909</v>
      </c>
      <c r="E20523" s="646">
        <v>47850</v>
      </c>
      <c r="F20523" s="57"/>
      <c r="G20523" s="125">
        <f t="shared" si="411"/>
        <v>-47850</v>
      </c>
      <c r="H20523" s="704" t="s">
        <v>13659</v>
      </c>
    </row>
    <row r="20524" spans="1:8" s="681" customFormat="1" ht="24" x14ac:dyDescent="0.2">
      <c r="A20524" s="733">
        <v>45521</v>
      </c>
      <c r="B20524" s="62" t="s">
        <v>11077</v>
      </c>
      <c r="C20524" s="565" t="s">
        <v>3144</v>
      </c>
      <c r="D20524" s="873" t="s">
        <v>13910</v>
      </c>
      <c r="E20524" s="566">
        <v>76000</v>
      </c>
      <c r="F20524" s="57"/>
      <c r="G20524" s="125">
        <f t="shared" si="411"/>
        <v>-76000</v>
      </c>
      <c r="H20524" s="704" t="s">
        <v>13659</v>
      </c>
    </row>
    <row r="20525" spans="1:8" s="681" customFormat="1" ht="24" x14ac:dyDescent="0.2">
      <c r="A20525" s="733">
        <v>45521</v>
      </c>
      <c r="B20525" s="62" t="s">
        <v>13225</v>
      </c>
      <c r="C20525" s="565" t="s">
        <v>3144</v>
      </c>
      <c r="D20525" s="873" t="s">
        <v>13910</v>
      </c>
      <c r="E20525" s="566">
        <v>78715</v>
      </c>
      <c r="F20525" s="57"/>
      <c r="G20525" s="125">
        <f t="shared" si="411"/>
        <v>-78715</v>
      </c>
      <c r="H20525" s="704" t="s">
        <v>13659</v>
      </c>
    </row>
    <row r="20526" spans="1:8" s="681" customFormat="1" ht="24" x14ac:dyDescent="0.2">
      <c r="A20526" s="733">
        <v>45521</v>
      </c>
      <c r="B20526" s="62" t="s">
        <v>13658</v>
      </c>
      <c r="C20526" s="565" t="s">
        <v>3144</v>
      </c>
      <c r="D20526" s="873" t="s">
        <v>13910</v>
      </c>
      <c r="E20526" s="566">
        <v>10000</v>
      </c>
      <c r="F20526" s="57"/>
      <c r="G20526" s="125">
        <f t="shared" si="411"/>
        <v>-10000</v>
      </c>
      <c r="H20526" s="704" t="s">
        <v>13659</v>
      </c>
    </row>
    <row r="20527" spans="1:8" s="681" customFormat="1" ht="24" x14ac:dyDescent="0.2">
      <c r="A20527" s="733">
        <v>45521</v>
      </c>
      <c r="B20527" s="62" t="s">
        <v>10293</v>
      </c>
      <c r="C20527" s="62" t="s">
        <v>13905</v>
      </c>
      <c r="D20527" s="128" t="s">
        <v>13906</v>
      </c>
      <c r="E20527" s="125">
        <v>121520</v>
      </c>
      <c r="F20527" s="57"/>
      <c r="G20527" s="125">
        <f t="shared" si="411"/>
        <v>-121520</v>
      </c>
      <c r="H20527" s="704" t="s">
        <v>13659</v>
      </c>
    </row>
    <row r="20528" spans="1:8" s="681" customFormat="1" ht="24" x14ac:dyDescent="0.25">
      <c r="A20528" s="733">
        <v>45521</v>
      </c>
      <c r="B20528" s="62" t="s">
        <v>13436</v>
      </c>
      <c r="C20528" s="62" t="s">
        <v>3144</v>
      </c>
      <c r="D20528" s="182" t="s">
        <v>13907</v>
      </c>
      <c r="E20528" s="125">
        <v>18000</v>
      </c>
      <c r="F20528" s="125"/>
      <c r="G20528" s="125">
        <f t="shared" si="411"/>
        <v>-18000</v>
      </c>
      <c r="H20528" s="704" t="s">
        <v>13659</v>
      </c>
    </row>
    <row r="20529" spans="1:8" s="681" customFormat="1" ht="15" x14ac:dyDescent="0.25">
      <c r="A20529" s="733">
        <v>45521</v>
      </c>
      <c r="B20529" s="62" t="s">
        <v>12683</v>
      </c>
      <c r="C20529" s="62" t="s">
        <v>10981</v>
      </c>
      <c r="D20529" s="182" t="s">
        <v>13917</v>
      </c>
      <c r="E20529" s="125">
        <v>11200</v>
      </c>
      <c r="F20529" s="125"/>
      <c r="G20529" s="125">
        <f t="shared" ref="G20529:G20530" si="413">F20529-E20529</f>
        <v>-11200</v>
      </c>
      <c r="H20529" s="704" t="s">
        <v>13659</v>
      </c>
    </row>
    <row r="20530" spans="1:8" s="681" customFormat="1" ht="15" x14ac:dyDescent="0.25">
      <c r="A20530" s="733">
        <v>45521</v>
      </c>
      <c r="B20530" s="62" t="s">
        <v>13225</v>
      </c>
      <c r="C20530" s="62" t="s">
        <v>10981</v>
      </c>
      <c r="D20530" s="182" t="s">
        <v>13917</v>
      </c>
      <c r="E20530" s="125">
        <v>51500</v>
      </c>
      <c r="F20530" s="125"/>
      <c r="G20530" s="125">
        <f t="shared" si="413"/>
        <v>-51500</v>
      </c>
      <c r="H20530" s="704" t="s">
        <v>13659</v>
      </c>
    </row>
    <row r="20531" spans="1:8" s="681" customFormat="1" ht="15" x14ac:dyDescent="0.25">
      <c r="A20531" s="733">
        <v>45522</v>
      </c>
      <c r="B20531" s="62" t="s">
        <v>103</v>
      </c>
      <c r="C20531" s="62" t="s">
        <v>103</v>
      </c>
      <c r="D20531" s="182" t="s">
        <v>9422</v>
      </c>
      <c r="E20531" s="125">
        <v>4000</v>
      </c>
      <c r="F20531" s="125"/>
      <c r="G20531" s="125">
        <f t="shared" ref="G20531:G20532" si="414">F20531-E20531</f>
        <v>-4000</v>
      </c>
      <c r="H20531" s="704" t="s">
        <v>13659</v>
      </c>
    </row>
    <row r="20532" spans="1:8" s="681" customFormat="1" ht="15" x14ac:dyDescent="0.25">
      <c r="A20532" s="733">
        <v>45522</v>
      </c>
      <c r="B20532" s="62" t="s">
        <v>13253</v>
      </c>
      <c r="C20532" s="62" t="s">
        <v>5740</v>
      </c>
      <c r="D20532" s="182" t="s">
        <v>13918</v>
      </c>
      <c r="E20532" s="125">
        <v>2000</v>
      </c>
      <c r="F20532" s="125"/>
      <c r="G20532" s="125">
        <f t="shared" si="414"/>
        <v>-2000</v>
      </c>
      <c r="H20532" s="704" t="s">
        <v>13659</v>
      </c>
    </row>
    <row r="20533" spans="1:8" s="681" customFormat="1" ht="15" x14ac:dyDescent="0.25">
      <c r="A20533" s="733">
        <v>45523</v>
      </c>
      <c r="B20533" s="62" t="s">
        <v>11077</v>
      </c>
      <c r="C20533" s="62" t="s">
        <v>10981</v>
      </c>
      <c r="D20533" s="182" t="s">
        <v>13920</v>
      </c>
      <c r="E20533" s="125">
        <v>41000</v>
      </c>
      <c r="F20533" s="125"/>
      <c r="G20533" s="125">
        <f t="shared" ref="G20533:G20542" si="415">F20533-E20533</f>
        <v>-41000</v>
      </c>
      <c r="H20533" s="704" t="s">
        <v>13659</v>
      </c>
    </row>
    <row r="20534" spans="1:8" s="681" customFormat="1" ht="15" x14ac:dyDescent="0.25">
      <c r="A20534" s="733">
        <v>45523</v>
      </c>
      <c r="B20534" s="62" t="s">
        <v>13225</v>
      </c>
      <c r="C20534" s="62" t="s">
        <v>10981</v>
      </c>
      <c r="D20534" s="182" t="s">
        <v>2750</v>
      </c>
      <c r="E20534" s="125">
        <v>2800</v>
      </c>
      <c r="F20534" s="125"/>
      <c r="G20534" s="125">
        <f t="shared" si="415"/>
        <v>-2800</v>
      </c>
      <c r="H20534" s="704" t="s">
        <v>13659</v>
      </c>
    </row>
    <row r="20535" spans="1:8" s="681" customFormat="1" ht="15" x14ac:dyDescent="0.25">
      <c r="A20535" s="733">
        <v>45523</v>
      </c>
      <c r="B20535" s="62" t="s">
        <v>11077</v>
      </c>
      <c r="C20535" s="62" t="s">
        <v>5740</v>
      </c>
      <c r="D20535" s="182" t="s">
        <v>369</v>
      </c>
      <c r="E20535" s="125">
        <v>1000</v>
      </c>
      <c r="F20535" s="125"/>
      <c r="G20535" s="125">
        <f t="shared" si="415"/>
        <v>-1000</v>
      </c>
      <c r="H20535" s="704" t="s">
        <v>13659</v>
      </c>
    </row>
    <row r="20536" spans="1:8" s="681" customFormat="1" ht="15" x14ac:dyDescent="0.25">
      <c r="A20536" s="733">
        <v>45523</v>
      </c>
      <c r="B20536" s="62" t="s">
        <v>103</v>
      </c>
      <c r="C20536" s="62" t="s">
        <v>103</v>
      </c>
      <c r="D20536" s="182" t="s">
        <v>13921</v>
      </c>
      <c r="E20536" s="125">
        <v>1500</v>
      </c>
      <c r="F20536" s="125"/>
      <c r="G20536" s="125">
        <f t="shared" si="415"/>
        <v>-1500</v>
      </c>
      <c r="H20536" s="704" t="s">
        <v>13659</v>
      </c>
    </row>
    <row r="20537" spans="1:8" s="681" customFormat="1" ht="15" x14ac:dyDescent="0.25">
      <c r="A20537" s="733">
        <v>45523</v>
      </c>
      <c r="B20537" s="62" t="s">
        <v>11077</v>
      </c>
      <c r="C20537" s="62" t="s">
        <v>5740</v>
      </c>
      <c r="D20537" s="182" t="s">
        <v>369</v>
      </c>
      <c r="E20537" s="125">
        <v>2100</v>
      </c>
      <c r="F20537" s="125"/>
      <c r="G20537" s="125">
        <f t="shared" si="415"/>
        <v>-2100</v>
      </c>
      <c r="H20537" s="704" t="s">
        <v>13659</v>
      </c>
    </row>
    <row r="20538" spans="1:8" s="681" customFormat="1" ht="15" x14ac:dyDescent="0.25">
      <c r="A20538" s="733">
        <v>45523</v>
      </c>
      <c r="B20538" s="62" t="s">
        <v>13253</v>
      </c>
      <c r="C20538" s="62" t="s">
        <v>5740</v>
      </c>
      <c r="D20538" s="182" t="s">
        <v>369</v>
      </c>
      <c r="E20538" s="125">
        <v>2100</v>
      </c>
      <c r="F20538" s="125"/>
      <c r="G20538" s="125">
        <f t="shared" si="415"/>
        <v>-2100</v>
      </c>
      <c r="H20538" s="704" t="s">
        <v>13659</v>
      </c>
    </row>
    <row r="20539" spans="1:8" s="681" customFormat="1" ht="15" x14ac:dyDescent="0.25">
      <c r="A20539" s="733">
        <v>45523</v>
      </c>
      <c r="B20539" s="62" t="s">
        <v>103</v>
      </c>
      <c r="C20539" s="62" t="s">
        <v>103</v>
      </c>
      <c r="D20539" s="182" t="s">
        <v>13922</v>
      </c>
      <c r="E20539" s="125">
        <v>1500</v>
      </c>
      <c r="F20539" s="125"/>
      <c r="G20539" s="125">
        <f t="shared" si="415"/>
        <v>-1500</v>
      </c>
      <c r="H20539" s="704" t="s">
        <v>13659</v>
      </c>
    </row>
    <row r="20540" spans="1:8" s="681" customFormat="1" ht="15" x14ac:dyDescent="0.25">
      <c r="A20540" s="733">
        <v>45523</v>
      </c>
      <c r="B20540" s="62" t="s">
        <v>103</v>
      </c>
      <c r="C20540" s="62" t="s">
        <v>103</v>
      </c>
      <c r="D20540" s="182" t="s">
        <v>13923</v>
      </c>
      <c r="E20540" s="125">
        <v>1050</v>
      </c>
      <c r="F20540" s="125"/>
      <c r="G20540" s="125">
        <f t="shared" si="415"/>
        <v>-1050</v>
      </c>
      <c r="H20540" s="704" t="s">
        <v>13659</v>
      </c>
    </row>
    <row r="20541" spans="1:8" s="681" customFormat="1" ht="15" x14ac:dyDescent="0.25">
      <c r="A20541" s="733">
        <v>45523</v>
      </c>
      <c r="B20541" s="62" t="s">
        <v>12795</v>
      </c>
      <c r="C20541" s="62" t="s">
        <v>5740</v>
      </c>
      <c r="D20541" s="182" t="s">
        <v>369</v>
      </c>
      <c r="E20541" s="125">
        <v>1000</v>
      </c>
      <c r="F20541" s="125"/>
      <c r="G20541" s="125">
        <f t="shared" si="415"/>
        <v>-1000</v>
      </c>
      <c r="H20541" s="704" t="s">
        <v>13659</v>
      </c>
    </row>
    <row r="20542" spans="1:8" s="681" customFormat="1" ht="15" x14ac:dyDescent="0.25">
      <c r="A20542" s="733">
        <v>45523</v>
      </c>
      <c r="B20542" s="62" t="s">
        <v>103</v>
      </c>
      <c r="C20542" s="62" t="s">
        <v>103</v>
      </c>
      <c r="D20542" s="182" t="s">
        <v>13904</v>
      </c>
      <c r="E20542" s="125">
        <v>2000</v>
      </c>
      <c r="F20542" s="125"/>
      <c r="G20542" s="125">
        <f t="shared" si="415"/>
        <v>-2000</v>
      </c>
      <c r="H20542" s="704" t="s">
        <v>13659</v>
      </c>
    </row>
    <row r="20543" spans="1:8" s="681" customFormat="1" ht="24" x14ac:dyDescent="0.25">
      <c r="A20543" s="733">
        <v>45523</v>
      </c>
      <c r="B20543" s="62" t="s">
        <v>13110</v>
      </c>
      <c r="C20543" s="62" t="s">
        <v>13927</v>
      </c>
      <c r="D20543" s="182" t="s">
        <v>13924</v>
      </c>
      <c r="E20543" s="125">
        <v>65250</v>
      </c>
      <c r="F20543" s="125"/>
      <c r="G20543" s="125">
        <f t="shared" ref="G20543:G20546" si="416">F20543-E20543</f>
        <v>-65250</v>
      </c>
      <c r="H20543" s="704" t="s">
        <v>13659</v>
      </c>
    </row>
    <row r="20544" spans="1:8" s="681" customFormat="1" ht="15" x14ac:dyDescent="0.25">
      <c r="A20544" s="733">
        <v>45523</v>
      </c>
      <c r="B20544" s="62" t="s">
        <v>12795</v>
      </c>
      <c r="C20544" s="62" t="s">
        <v>13561</v>
      </c>
      <c r="D20544" s="182" t="s">
        <v>13925</v>
      </c>
      <c r="E20544" s="125">
        <v>50000</v>
      </c>
      <c r="F20544" s="125"/>
      <c r="G20544" s="125">
        <f t="shared" si="416"/>
        <v>-50000</v>
      </c>
      <c r="H20544" s="704" t="s">
        <v>13659</v>
      </c>
    </row>
    <row r="20545" spans="1:8" s="681" customFormat="1" ht="15" x14ac:dyDescent="0.25">
      <c r="A20545" s="733">
        <v>45523</v>
      </c>
      <c r="B20545" s="62" t="s">
        <v>13177</v>
      </c>
      <c r="C20545" s="62" t="s">
        <v>4724</v>
      </c>
      <c r="D20545" s="182" t="s">
        <v>13926</v>
      </c>
      <c r="E20545" s="125">
        <v>300000</v>
      </c>
      <c r="F20545" s="125"/>
      <c r="G20545" s="125">
        <f t="shared" si="416"/>
        <v>-300000</v>
      </c>
      <c r="H20545" s="704" t="s">
        <v>13659</v>
      </c>
    </row>
    <row r="20546" spans="1:8" s="681" customFormat="1" ht="15" x14ac:dyDescent="0.25">
      <c r="A20546" s="733">
        <v>45523</v>
      </c>
      <c r="B20546" s="62" t="s">
        <v>13225</v>
      </c>
      <c r="C20546" s="62" t="s">
        <v>14</v>
      </c>
      <c r="D20546" s="182" t="s">
        <v>13938</v>
      </c>
      <c r="E20546" s="125">
        <v>15000</v>
      </c>
      <c r="F20546" s="125"/>
      <c r="G20546" s="125">
        <f t="shared" si="416"/>
        <v>-15000</v>
      </c>
      <c r="H20546" s="704" t="s">
        <v>13659</v>
      </c>
    </row>
    <row r="20547" spans="1:8" s="681" customFormat="1" ht="15" x14ac:dyDescent="0.25">
      <c r="A20547" s="733">
        <v>45524</v>
      </c>
      <c r="B20547" s="62" t="s">
        <v>12683</v>
      </c>
      <c r="C20547" s="62" t="s">
        <v>5740</v>
      </c>
      <c r="D20547" s="182" t="s">
        <v>369</v>
      </c>
      <c r="E20547" s="125">
        <v>2500</v>
      </c>
      <c r="F20547" s="125"/>
      <c r="G20547" s="125">
        <f t="shared" ref="G20547:G20556" si="417">F20547-E20547</f>
        <v>-2500</v>
      </c>
      <c r="H20547" s="704" t="s">
        <v>13659</v>
      </c>
    </row>
    <row r="20548" spans="1:8" s="681" customFormat="1" ht="15" x14ac:dyDescent="0.25">
      <c r="A20548" s="733">
        <v>45524</v>
      </c>
      <c r="B20548" s="62" t="s">
        <v>13110</v>
      </c>
      <c r="C20548" s="62" t="s">
        <v>391</v>
      </c>
      <c r="D20548" s="182" t="s">
        <v>10303</v>
      </c>
      <c r="E20548" s="125">
        <v>1250</v>
      </c>
      <c r="F20548" s="125"/>
      <c r="G20548" s="125">
        <f t="shared" si="417"/>
        <v>-1250</v>
      </c>
      <c r="H20548" s="704" t="s">
        <v>13659</v>
      </c>
    </row>
    <row r="20549" spans="1:8" s="681" customFormat="1" ht="15" x14ac:dyDescent="0.25">
      <c r="A20549" s="733">
        <v>45524</v>
      </c>
      <c r="B20549" s="62" t="s">
        <v>3945</v>
      </c>
      <c r="C20549" s="62" t="s">
        <v>5386</v>
      </c>
      <c r="D20549" s="182" t="s">
        <v>13928</v>
      </c>
      <c r="E20549" s="125">
        <v>6000</v>
      </c>
      <c r="F20549" s="125"/>
      <c r="G20549" s="125">
        <f t="shared" si="417"/>
        <v>-6000</v>
      </c>
      <c r="H20549" s="704" t="s">
        <v>13659</v>
      </c>
    </row>
    <row r="20550" spans="1:8" s="681" customFormat="1" ht="15" x14ac:dyDescent="0.25">
      <c r="A20550" s="733">
        <v>45524</v>
      </c>
      <c r="B20550" s="62" t="s">
        <v>3945</v>
      </c>
      <c r="C20550" s="62" t="s">
        <v>10981</v>
      </c>
      <c r="D20550" s="182" t="s">
        <v>13929</v>
      </c>
      <c r="E20550" s="125">
        <v>1000</v>
      </c>
      <c r="F20550" s="125"/>
      <c r="G20550" s="125">
        <f t="shared" si="417"/>
        <v>-1000</v>
      </c>
      <c r="H20550" s="704" t="s">
        <v>13659</v>
      </c>
    </row>
    <row r="20551" spans="1:8" s="681" customFormat="1" ht="15" x14ac:dyDescent="0.25">
      <c r="A20551" s="733">
        <v>45524</v>
      </c>
      <c r="B20551" s="62" t="s">
        <v>13436</v>
      </c>
      <c r="C20551" s="62" t="s">
        <v>10981</v>
      </c>
      <c r="D20551" s="182" t="s">
        <v>13930</v>
      </c>
      <c r="E20551" s="125">
        <v>263000</v>
      </c>
      <c r="F20551" s="125"/>
      <c r="G20551" s="125">
        <f t="shared" si="417"/>
        <v>-263000</v>
      </c>
      <c r="H20551" s="704" t="s">
        <v>13659</v>
      </c>
    </row>
    <row r="20552" spans="1:8" s="681" customFormat="1" ht="15" x14ac:dyDescent="0.25">
      <c r="A20552" s="733">
        <v>45524</v>
      </c>
      <c r="B20552" s="62" t="s">
        <v>103</v>
      </c>
      <c r="C20552" s="62" t="s">
        <v>103</v>
      </c>
      <c r="D20552" s="182" t="s">
        <v>9422</v>
      </c>
      <c r="E20552" s="125">
        <v>3000</v>
      </c>
      <c r="F20552" s="125"/>
      <c r="G20552" s="125">
        <f t="shared" si="417"/>
        <v>-3000</v>
      </c>
      <c r="H20552" s="704" t="s">
        <v>13659</v>
      </c>
    </row>
    <row r="20553" spans="1:8" s="681" customFormat="1" ht="15" x14ac:dyDescent="0.25">
      <c r="A20553" s="733">
        <v>45524</v>
      </c>
      <c r="B20553" s="62" t="s">
        <v>103</v>
      </c>
      <c r="C20553" s="62" t="s">
        <v>8148</v>
      </c>
      <c r="D20553" s="182" t="s">
        <v>6342</v>
      </c>
      <c r="E20553" s="125">
        <v>6900</v>
      </c>
      <c r="F20553" s="125"/>
      <c r="G20553" s="125">
        <f t="shared" si="417"/>
        <v>-6900</v>
      </c>
      <c r="H20553" s="704" t="s">
        <v>13659</v>
      </c>
    </row>
    <row r="20554" spans="1:8" s="681" customFormat="1" ht="15" x14ac:dyDescent="0.25">
      <c r="A20554" s="733">
        <v>45524</v>
      </c>
      <c r="B20554" s="62" t="s">
        <v>25</v>
      </c>
      <c r="C20554" s="62" t="s">
        <v>8148</v>
      </c>
      <c r="D20554" s="182" t="s">
        <v>6342</v>
      </c>
      <c r="E20554" s="125">
        <v>1230</v>
      </c>
      <c r="F20554" s="125"/>
      <c r="G20554" s="125">
        <f t="shared" si="417"/>
        <v>-1230</v>
      </c>
      <c r="H20554" s="704" t="s">
        <v>13659</v>
      </c>
    </row>
    <row r="20555" spans="1:8" s="681" customFormat="1" ht="15" x14ac:dyDescent="0.25">
      <c r="A20555" s="733">
        <v>45524</v>
      </c>
      <c r="B20555" s="62" t="s">
        <v>13292</v>
      </c>
      <c r="C20555" s="62" t="s">
        <v>5740</v>
      </c>
      <c r="D20555" s="182" t="s">
        <v>13931</v>
      </c>
      <c r="E20555" s="125">
        <v>500</v>
      </c>
      <c r="F20555" s="125"/>
      <c r="G20555" s="125">
        <f t="shared" si="417"/>
        <v>-500</v>
      </c>
      <c r="H20555" s="704" t="s">
        <v>13659</v>
      </c>
    </row>
    <row r="20556" spans="1:8" s="681" customFormat="1" ht="15" x14ac:dyDescent="0.25">
      <c r="A20556" s="733">
        <v>45524</v>
      </c>
      <c r="B20556" s="62" t="s">
        <v>13225</v>
      </c>
      <c r="C20556" s="62" t="s">
        <v>5740</v>
      </c>
      <c r="D20556" s="182" t="s">
        <v>369</v>
      </c>
      <c r="E20556" s="125">
        <v>400</v>
      </c>
      <c r="F20556" s="125"/>
      <c r="G20556" s="125">
        <f t="shared" si="417"/>
        <v>-400</v>
      </c>
      <c r="H20556" s="704" t="s">
        <v>13659</v>
      </c>
    </row>
    <row r="20557" spans="1:8" s="681" customFormat="1" ht="24" x14ac:dyDescent="0.25">
      <c r="A20557" s="733">
        <v>45524</v>
      </c>
      <c r="B20557" s="62" t="s">
        <v>13932</v>
      </c>
      <c r="C20557" s="565" t="s">
        <v>3144</v>
      </c>
      <c r="D20557" s="873" t="s">
        <v>13935</v>
      </c>
      <c r="E20557" s="566">
        <v>500000</v>
      </c>
      <c r="F20557" s="125"/>
      <c r="G20557" s="125">
        <f t="shared" ref="G20557:G20562" si="418">F20557-E20557</f>
        <v>-500000</v>
      </c>
      <c r="H20557" s="704" t="s">
        <v>13659</v>
      </c>
    </row>
    <row r="20558" spans="1:8" s="681" customFormat="1" ht="24" x14ac:dyDescent="0.25">
      <c r="A20558" s="733">
        <v>45524</v>
      </c>
      <c r="B20558" s="62" t="s">
        <v>13295</v>
      </c>
      <c r="C20558" s="565" t="s">
        <v>3144</v>
      </c>
      <c r="D20558" s="873" t="s">
        <v>13935</v>
      </c>
      <c r="E20558" s="566">
        <v>65808</v>
      </c>
      <c r="F20558" s="125"/>
      <c r="G20558" s="125">
        <f t="shared" si="418"/>
        <v>-65808</v>
      </c>
      <c r="H20558" s="704" t="s">
        <v>13659</v>
      </c>
    </row>
    <row r="20559" spans="1:8" s="681" customFormat="1" ht="15" x14ac:dyDescent="0.25">
      <c r="A20559" s="733">
        <v>45524</v>
      </c>
      <c r="B20559" s="62" t="s">
        <v>13295</v>
      </c>
      <c r="C20559" s="62" t="s">
        <v>3144</v>
      </c>
      <c r="D20559" s="182" t="s">
        <v>13942</v>
      </c>
      <c r="E20559" s="125">
        <v>25000</v>
      </c>
      <c r="F20559" s="125"/>
      <c r="G20559" s="125">
        <f t="shared" si="418"/>
        <v>-25000</v>
      </c>
      <c r="H20559" s="704" t="s">
        <v>13659</v>
      </c>
    </row>
    <row r="20560" spans="1:8" s="681" customFormat="1" ht="15" x14ac:dyDescent="0.25">
      <c r="A20560" s="733">
        <v>45524</v>
      </c>
      <c r="B20560" s="62" t="s">
        <v>13932</v>
      </c>
      <c r="C20560" s="62" t="s">
        <v>3144</v>
      </c>
      <c r="D20560" s="182" t="s">
        <v>13933</v>
      </c>
      <c r="E20560" s="125">
        <v>44000</v>
      </c>
      <c r="F20560" s="125"/>
      <c r="G20560" s="125">
        <f t="shared" si="418"/>
        <v>-44000</v>
      </c>
      <c r="H20560" s="704" t="s">
        <v>13659</v>
      </c>
    </row>
    <row r="20561" spans="1:8" s="681" customFormat="1" ht="15" x14ac:dyDescent="0.25">
      <c r="A20561" s="733">
        <v>45524</v>
      </c>
      <c r="B20561" s="62" t="s">
        <v>13436</v>
      </c>
      <c r="C20561" s="62" t="s">
        <v>763</v>
      </c>
      <c r="D20561" s="182" t="s">
        <v>13934</v>
      </c>
      <c r="E20561" s="125">
        <v>400000</v>
      </c>
      <c r="F20561" s="125"/>
      <c r="G20561" s="125">
        <f t="shared" si="418"/>
        <v>-400000</v>
      </c>
      <c r="H20561" s="704" t="s">
        <v>13659</v>
      </c>
    </row>
    <row r="20562" spans="1:8" s="681" customFormat="1" ht="15" x14ac:dyDescent="0.25">
      <c r="A20562" s="733">
        <v>45524</v>
      </c>
      <c r="B20562" s="62" t="s">
        <v>13253</v>
      </c>
      <c r="C20562" s="62" t="s">
        <v>6475</v>
      </c>
      <c r="D20562" s="182" t="s">
        <v>13939</v>
      </c>
      <c r="E20562" s="125">
        <v>25000</v>
      </c>
      <c r="F20562" s="125"/>
      <c r="G20562" s="125">
        <f t="shared" si="418"/>
        <v>-25000</v>
      </c>
      <c r="H20562" s="704" t="s">
        <v>13659</v>
      </c>
    </row>
    <row r="20563" spans="1:8" s="681" customFormat="1" ht="15" x14ac:dyDescent="0.25">
      <c r="A20563" s="733">
        <v>45525</v>
      </c>
      <c r="B20563" s="62" t="s">
        <v>13225</v>
      </c>
      <c r="C20563" s="62" t="s">
        <v>5740</v>
      </c>
      <c r="D20563" s="182" t="s">
        <v>369</v>
      </c>
      <c r="E20563" s="125">
        <v>500</v>
      </c>
      <c r="F20563" s="125"/>
      <c r="G20563" s="125">
        <f t="shared" ref="G20563:G20564" si="419">F20563-E20563</f>
        <v>-500</v>
      </c>
      <c r="H20563" s="704" t="s">
        <v>13659</v>
      </c>
    </row>
    <row r="20564" spans="1:8" s="681" customFormat="1" ht="15" x14ac:dyDescent="0.25">
      <c r="A20564" s="733">
        <v>45525</v>
      </c>
      <c r="B20564" s="62" t="s">
        <v>13292</v>
      </c>
      <c r="C20564" s="62" t="s">
        <v>10981</v>
      </c>
      <c r="D20564" s="182" t="s">
        <v>13936</v>
      </c>
      <c r="E20564" s="125">
        <v>5000</v>
      </c>
      <c r="F20564" s="125"/>
      <c r="G20564" s="125">
        <f t="shared" si="419"/>
        <v>-5000</v>
      </c>
      <c r="H20564" s="704" t="s">
        <v>13659</v>
      </c>
    </row>
    <row r="20565" spans="1:8" s="681" customFormat="1" ht="15" x14ac:dyDescent="0.25">
      <c r="A20565" s="733">
        <v>45525</v>
      </c>
      <c r="B20565" s="62" t="s">
        <v>11077</v>
      </c>
      <c r="C20565" s="62" t="s">
        <v>10981</v>
      </c>
      <c r="D20565" s="182" t="s">
        <v>13937</v>
      </c>
      <c r="E20565" s="125">
        <v>20622</v>
      </c>
      <c r="F20565" s="125"/>
      <c r="G20565" s="125">
        <f t="shared" ref="G20565:G20568" si="420">F20565-E20565</f>
        <v>-20622</v>
      </c>
      <c r="H20565" s="704" t="s">
        <v>13659</v>
      </c>
    </row>
    <row r="20566" spans="1:8" s="681" customFormat="1" ht="15" x14ac:dyDescent="0.25">
      <c r="A20566" s="733">
        <v>45525</v>
      </c>
      <c r="B20566" s="62" t="s">
        <v>13225</v>
      </c>
      <c r="C20566" s="62" t="s">
        <v>10981</v>
      </c>
      <c r="D20566" s="182" t="s">
        <v>13937</v>
      </c>
      <c r="E20566" s="125">
        <v>11650</v>
      </c>
      <c r="F20566" s="125"/>
      <c r="G20566" s="125">
        <f t="shared" si="420"/>
        <v>-11650</v>
      </c>
      <c r="H20566" s="704" t="s">
        <v>13659</v>
      </c>
    </row>
    <row r="20567" spans="1:8" s="681" customFormat="1" ht="15" x14ac:dyDescent="0.25">
      <c r="A20567" s="733">
        <v>45525</v>
      </c>
      <c r="B20567" s="62" t="s">
        <v>13110</v>
      </c>
      <c r="C20567" s="62" t="s">
        <v>10981</v>
      </c>
      <c r="D20567" s="182" t="s">
        <v>13937</v>
      </c>
      <c r="E20567" s="125">
        <v>2750</v>
      </c>
      <c r="F20567" s="125"/>
      <c r="G20567" s="125">
        <f t="shared" si="420"/>
        <v>-2750</v>
      </c>
      <c r="H20567" s="704" t="s">
        <v>13659</v>
      </c>
    </row>
    <row r="20568" spans="1:8" s="681" customFormat="1" ht="15" x14ac:dyDescent="0.25">
      <c r="A20568" s="733">
        <v>45525</v>
      </c>
      <c r="B20568" s="62" t="s">
        <v>25</v>
      </c>
      <c r="C20568" s="62" t="s">
        <v>6927</v>
      </c>
      <c r="D20568" s="182" t="s">
        <v>13940</v>
      </c>
      <c r="E20568" s="125">
        <v>98983</v>
      </c>
      <c r="F20568" s="125"/>
      <c r="G20568" s="125">
        <f t="shared" si="420"/>
        <v>-98983</v>
      </c>
      <c r="H20568" s="704" t="s">
        <v>13659</v>
      </c>
    </row>
    <row r="20569" spans="1:8" s="681" customFormat="1" ht="15" x14ac:dyDescent="0.25">
      <c r="A20569" s="733">
        <v>45525</v>
      </c>
      <c r="B20569" s="62" t="s">
        <v>12683</v>
      </c>
      <c r="C20569" s="62" t="s">
        <v>10981</v>
      </c>
      <c r="D20569" s="182" t="s">
        <v>13943</v>
      </c>
      <c r="E20569" s="125">
        <v>8500</v>
      </c>
      <c r="F20569" s="125"/>
      <c r="G20569" s="125">
        <f t="shared" ref="G20569:G20575" si="421">F20569-E20569</f>
        <v>-8500</v>
      </c>
      <c r="H20569" s="704" t="s">
        <v>13659</v>
      </c>
    </row>
    <row r="20570" spans="1:8" s="681" customFormat="1" ht="15" x14ac:dyDescent="0.25">
      <c r="A20570" s="733">
        <v>45525</v>
      </c>
      <c r="B20570" s="62" t="s">
        <v>103</v>
      </c>
      <c r="C20570" s="62" t="s">
        <v>103</v>
      </c>
      <c r="D20570" s="182" t="s">
        <v>13944</v>
      </c>
      <c r="E20570" s="125">
        <v>1000</v>
      </c>
      <c r="F20570" s="125"/>
      <c r="G20570" s="125">
        <f t="shared" si="421"/>
        <v>-1000</v>
      </c>
      <c r="H20570" s="704" t="s">
        <v>13659</v>
      </c>
    </row>
    <row r="20571" spans="1:8" s="681" customFormat="1" ht="15" x14ac:dyDescent="0.25">
      <c r="A20571" s="733">
        <v>45525</v>
      </c>
      <c r="B20571" s="62" t="s">
        <v>12399</v>
      </c>
      <c r="C20571" s="62" t="s">
        <v>10981</v>
      </c>
      <c r="D20571" s="182" t="s">
        <v>13945</v>
      </c>
      <c r="E20571" s="125">
        <v>1050</v>
      </c>
      <c r="F20571" s="125"/>
      <c r="G20571" s="125">
        <f t="shared" si="421"/>
        <v>-1050</v>
      </c>
      <c r="H20571" s="704" t="s">
        <v>13659</v>
      </c>
    </row>
    <row r="20572" spans="1:8" s="681" customFormat="1" ht="15" x14ac:dyDescent="0.25">
      <c r="A20572" s="733">
        <v>45525</v>
      </c>
      <c r="B20572" s="62" t="s">
        <v>13253</v>
      </c>
      <c r="C20572" s="62" t="s">
        <v>9546</v>
      </c>
      <c r="D20572" s="182" t="s">
        <v>13946</v>
      </c>
      <c r="E20572" s="125">
        <v>50000</v>
      </c>
      <c r="F20572" s="125"/>
      <c r="G20572" s="125">
        <f t="shared" si="421"/>
        <v>-50000</v>
      </c>
      <c r="H20572" s="704" t="s">
        <v>13659</v>
      </c>
    </row>
    <row r="20573" spans="1:8" s="681" customFormat="1" ht="15" x14ac:dyDescent="0.25">
      <c r="A20573" s="733">
        <v>45525</v>
      </c>
      <c r="B20573" s="62" t="s">
        <v>103</v>
      </c>
      <c r="C20573" s="62" t="s">
        <v>103</v>
      </c>
      <c r="D20573" s="182" t="s">
        <v>9422</v>
      </c>
      <c r="E20573" s="125">
        <v>4000</v>
      </c>
      <c r="F20573" s="125"/>
      <c r="G20573" s="125">
        <f t="shared" si="421"/>
        <v>-4000</v>
      </c>
      <c r="H20573" s="704" t="s">
        <v>13659</v>
      </c>
    </row>
    <row r="20574" spans="1:8" s="681" customFormat="1" ht="15" x14ac:dyDescent="0.25">
      <c r="A20574" s="733">
        <v>45525</v>
      </c>
      <c r="B20574" s="62" t="s">
        <v>13253</v>
      </c>
      <c r="C20574" s="62" t="s">
        <v>10981</v>
      </c>
      <c r="D20574" s="182" t="s">
        <v>13947</v>
      </c>
      <c r="E20574" s="125">
        <v>420</v>
      </c>
      <c r="F20574" s="125"/>
      <c r="G20574" s="125">
        <f t="shared" si="421"/>
        <v>-420</v>
      </c>
      <c r="H20574" s="704" t="s">
        <v>13659</v>
      </c>
    </row>
    <row r="20575" spans="1:8" s="681" customFormat="1" ht="15" x14ac:dyDescent="0.25">
      <c r="A20575" s="733">
        <v>45525</v>
      </c>
      <c r="B20575" s="62" t="s">
        <v>12399</v>
      </c>
      <c r="C20575" s="62" t="s">
        <v>5740</v>
      </c>
      <c r="D20575" s="182" t="s">
        <v>369</v>
      </c>
      <c r="E20575" s="125">
        <v>1000</v>
      </c>
      <c r="F20575" s="125"/>
      <c r="G20575" s="125">
        <f t="shared" si="421"/>
        <v>-1000</v>
      </c>
      <c r="H20575" s="704" t="s">
        <v>13659</v>
      </c>
    </row>
    <row r="20576" spans="1:8" s="681" customFormat="1" ht="24" x14ac:dyDescent="0.25">
      <c r="A20576" s="733">
        <v>45525</v>
      </c>
      <c r="B20576" s="62" t="s">
        <v>3945</v>
      </c>
      <c r="C20576" s="62" t="s">
        <v>3680</v>
      </c>
      <c r="D20576" s="182" t="s">
        <v>13948</v>
      </c>
      <c r="E20576" s="125">
        <v>20000</v>
      </c>
      <c r="F20576" s="125"/>
      <c r="G20576" s="125">
        <f t="shared" ref="G20576:G20579" si="422">F20576-E20576</f>
        <v>-20000</v>
      </c>
      <c r="H20576" s="704" t="s">
        <v>13659</v>
      </c>
    </row>
    <row r="20577" spans="1:8" s="681" customFormat="1" ht="15" x14ac:dyDescent="0.25">
      <c r="A20577" s="733">
        <v>45525</v>
      </c>
      <c r="B20577" s="62" t="s">
        <v>13436</v>
      </c>
      <c r="C20577" s="62" t="s">
        <v>13437</v>
      </c>
      <c r="D20577" s="182" t="s">
        <v>13949</v>
      </c>
      <c r="E20577" s="125">
        <v>100000</v>
      </c>
      <c r="F20577" s="125"/>
      <c r="G20577" s="125">
        <f t="shared" si="422"/>
        <v>-100000</v>
      </c>
      <c r="H20577" s="704" t="s">
        <v>13659</v>
      </c>
    </row>
    <row r="20578" spans="1:8" s="681" customFormat="1" ht="15" x14ac:dyDescent="0.25">
      <c r="A20578" s="733">
        <v>45525</v>
      </c>
      <c r="B20578" s="62" t="s">
        <v>13963</v>
      </c>
      <c r="C20578" s="62" t="s">
        <v>14</v>
      </c>
      <c r="D20578" s="182" t="s">
        <v>13964</v>
      </c>
      <c r="E20578" s="125">
        <v>49900</v>
      </c>
      <c r="F20578" s="125"/>
      <c r="G20578" s="125">
        <f t="shared" si="422"/>
        <v>-49900</v>
      </c>
      <c r="H20578" s="704" t="s">
        <v>13659</v>
      </c>
    </row>
    <row r="20579" spans="1:8" s="681" customFormat="1" ht="15" x14ac:dyDescent="0.25">
      <c r="A20579" s="733">
        <v>45526</v>
      </c>
      <c r="B20579" s="62" t="s">
        <v>11717</v>
      </c>
      <c r="C20579" s="62" t="s">
        <v>12926</v>
      </c>
      <c r="D20579" s="182" t="s">
        <v>13974</v>
      </c>
      <c r="E20579" s="125">
        <v>400000</v>
      </c>
      <c r="F20579" s="125"/>
      <c r="G20579" s="125">
        <f t="shared" si="422"/>
        <v>-400000</v>
      </c>
      <c r="H20579" s="704" t="s">
        <v>13659</v>
      </c>
    </row>
    <row r="20580" spans="1:8" s="681" customFormat="1" ht="15" x14ac:dyDescent="0.25">
      <c r="A20580" s="733">
        <v>45525</v>
      </c>
      <c r="B20580" s="62" t="s">
        <v>13225</v>
      </c>
      <c r="C20580" s="62" t="s">
        <v>5740</v>
      </c>
      <c r="D20580" s="182" t="s">
        <v>369</v>
      </c>
      <c r="E20580" s="125">
        <v>2000</v>
      </c>
      <c r="F20580" s="125"/>
      <c r="G20580" s="125">
        <f t="shared" ref="G20580" si="423">F20580-E20580</f>
        <v>-2000</v>
      </c>
      <c r="H20580" s="704" t="s">
        <v>13659</v>
      </c>
    </row>
    <row r="20581" spans="1:8" s="681" customFormat="1" ht="15" x14ac:dyDescent="0.25">
      <c r="A20581" s="733">
        <v>45526</v>
      </c>
      <c r="B20581" s="62" t="s">
        <v>13436</v>
      </c>
      <c r="C20581" s="62" t="s">
        <v>13789</v>
      </c>
      <c r="D20581" s="182" t="s">
        <v>6925</v>
      </c>
      <c r="E20581" s="125">
        <v>10000</v>
      </c>
      <c r="F20581" s="125"/>
      <c r="G20581" s="125">
        <f t="shared" ref="G20581" si="424">F20581-E20581</f>
        <v>-10000</v>
      </c>
      <c r="H20581" s="704" t="s">
        <v>13659</v>
      </c>
    </row>
    <row r="20582" spans="1:8" s="681" customFormat="1" ht="15" x14ac:dyDescent="0.25">
      <c r="A20582" s="733">
        <v>45526</v>
      </c>
      <c r="B20582" s="62" t="s">
        <v>13436</v>
      </c>
      <c r="C20582" s="62" t="s">
        <v>285</v>
      </c>
      <c r="D20582" s="182" t="s">
        <v>13979</v>
      </c>
      <c r="E20582" s="125">
        <v>400</v>
      </c>
      <c r="F20582" s="125"/>
      <c r="G20582" s="125">
        <f t="shared" ref="G20582:G20591" si="425">F20582-E20582</f>
        <v>-400</v>
      </c>
      <c r="H20582" s="704" t="s">
        <v>13659</v>
      </c>
    </row>
    <row r="20583" spans="1:8" s="681" customFormat="1" ht="15" x14ac:dyDescent="0.25">
      <c r="A20583" s="733">
        <v>45526</v>
      </c>
      <c r="B20583" s="62" t="s">
        <v>13225</v>
      </c>
      <c r="C20583" s="62" t="s">
        <v>5740</v>
      </c>
      <c r="D20583" s="182" t="s">
        <v>13980</v>
      </c>
      <c r="E20583" s="125">
        <v>7000</v>
      </c>
      <c r="F20583" s="125"/>
      <c r="G20583" s="125">
        <f t="shared" si="425"/>
        <v>-7000</v>
      </c>
      <c r="H20583" s="704" t="s">
        <v>13659</v>
      </c>
    </row>
    <row r="20584" spans="1:8" s="681" customFormat="1" ht="15" x14ac:dyDescent="0.25">
      <c r="A20584" s="733">
        <v>45526</v>
      </c>
      <c r="B20584" s="62" t="s">
        <v>13110</v>
      </c>
      <c r="C20584" s="62" t="s">
        <v>5740</v>
      </c>
      <c r="D20584" s="182" t="s">
        <v>369</v>
      </c>
      <c r="E20584" s="125">
        <v>800</v>
      </c>
      <c r="F20584" s="125"/>
      <c r="G20584" s="125">
        <f t="shared" si="425"/>
        <v>-800</v>
      </c>
      <c r="H20584" s="704" t="s">
        <v>13659</v>
      </c>
    </row>
    <row r="20585" spans="1:8" s="681" customFormat="1" ht="15" x14ac:dyDescent="0.25">
      <c r="A20585" s="733">
        <v>45526</v>
      </c>
      <c r="B20585" s="62" t="s">
        <v>103</v>
      </c>
      <c r="C20585" s="62" t="s">
        <v>103</v>
      </c>
      <c r="D20585" s="182" t="s">
        <v>13904</v>
      </c>
      <c r="E20585" s="125">
        <v>2000</v>
      </c>
      <c r="F20585" s="125"/>
      <c r="G20585" s="125">
        <f t="shared" si="425"/>
        <v>-2000</v>
      </c>
      <c r="H20585" s="704" t="s">
        <v>13659</v>
      </c>
    </row>
    <row r="20586" spans="1:8" s="681" customFormat="1" ht="15" x14ac:dyDescent="0.25">
      <c r="A20586" s="733">
        <v>45526</v>
      </c>
      <c r="B20586" s="62" t="s">
        <v>13225</v>
      </c>
      <c r="C20586" s="62" t="s">
        <v>10981</v>
      </c>
      <c r="D20586" s="182" t="s">
        <v>13981</v>
      </c>
      <c r="E20586" s="125">
        <v>4550</v>
      </c>
      <c r="F20586" s="125"/>
      <c r="G20586" s="125">
        <f t="shared" si="425"/>
        <v>-4550</v>
      </c>
      <c r="H20586" s="704" t="s">
        <v>13659</v>
      </c>
    </row>
    <row r="20587" spans="1:8" s="681" customFormat="1" ht="15" x14ac:dyDescent="0.25">
      <c r="A20587" s="733">
        <v>45526</v>
      </c>
      <c r="B20587" s="62" t="s">
        <v>12795</v>
      </c>
      <c r="C20587" s="62" t="s">
        <v>10981</v>
      </c>
      <c r="D20587" s="182" t="s">
        <v>13982</v>
      </c>
      <c r="E20587" s="125">
        <v>14400</v>
      </c>
      <c r="F20587" s="125"/>
      <c r="G20587" s="125">
        <f t="shared" si="425"/>
        <v>-14400</v>
      </c>
      <c r="H20587" s="704" t="s">
        <v>13659</v>
      </c>
    </row>
    <row r="20588" spans="1:8" s="681" customFormat="1" ht="15" x14ac:dyDescent="0.25">
      <c r="A20588" s="733">
        <v>45526</v>
      </c>
      <c r="B20588" s="62" t="s">
        <v>103</v>
      </c>
      <c r="C20588" s="62" t="s">
        <v>3469</v>
      </c>
      <c r="D20588" s="182" t="s">
        <v>13983</v>
      </c>
      <c r="E20588" s="125">
        <v>30000</v>
      </c>
      <c r="F20588" s="125"/>
      <c r="G20588" s="125">
        <f t="shared" si="425"/>
        <v>-30000</v>
      </c>
      <c r="H20588" s="704" t="s">
        <v>13659</v>
      </c>
    </row>
    <row r="20589" spans="1:8" s="681" customFormat="1" ht="15" x14ac:dyDescent="0.25">
      <c r="A20589" s="733">
        <v>45526</v>
      </c>
      <c r="B20589" s="62" t="s">
        <v>12399</v>
      </c>
      <c r="C20589" s="62" t="s">
        <v>5740</v>
      </c>
      <c r="D20589" s="182" t="s">
        <v>369</v>
      </c>
      <c r="E20589" s="125">
        <v>2500</v>
      </c>
      <c r="F20589" s="125"/>
      <c r="G20589" s="125">
        <f t="shared" si="425"/>
        <v>-2500</v>
      </c>
      <c r="H20589" s="704" t="s">
        <v>13659</v>
      </c>
    </row>
    <row r="20590" spans="1:8" s="681" customFormat="1" ht="15" x14ac:dyDescent="0.25">
      <c r="A20590" s="733">
        <v>45526</v>
      </c>
      <c r="B20590" s="62" t="s">
        <v>12345</v>
      </c>
      <c r="C20590" s="62" t="s">
        <v>391</v>
      </c>
      <c r="D20590" s="182" t="s">
        <v>13984</v>
      </c>
      <c r="E20590" s="125">
        <v>10000</v>
      </c>
      <c r="F20590" s="125"/>
      <c r="G20590" s="125">
        <f t="shared" si="425"/>
        <v>-10000</v>
      </c>
      <c r="H20590" s="704" t="s">
        <v>13659</v>
      </c>
    </row>
    <row r="20591" spans="1:8" s="681" customFormat="1" ht="15" x14ac:dyDescent="0.25">
      <c r="A20591" s="733">
        <v>45526</v>
      </c>
      <c r="B20591" s="62" t="s">
        <v>13963</v>
      </c>
      <c r="C20591" s="62" t="s">
        <v>10981</v>
      </c>
      <c r="D20591" s="182" t="s">
        <v>13985</v>
      </c>
      <c r="E20591" s="125">
        <v>4000</v>
      </c>
      <c r="F20591" s="125"/>
      <c r="G20591" s="125">
        <f t="shared" si="425"/>
        <v>-4000</v>
      </c>
      <c r="H20591" s="704" t="s">
        <v>13659</v>
      </c>
    </row>
    <row r="20592" spans="1:8" s="681" customFormat="1" ht="15" x14ac:dyDescent="0.25">
      <c r="A20592" s="733">
        <v>45526</v>
      </c>
      <c r="B20592" s="62" t="s">
        <v>11077</v>
      </c>
      <c r="C20592" s="62" t="s">
        <v>9354</v>
      </c>
      <c r="D20592" s="182" t="s">
        <v>13986</v>
      </c>
      <c r="E20592" s="125">
        <v>97400</v>
      </c>
      <c r="F20592" s="125"/>
      <c r="G20592" s="125">
        <f t="shared" ref="G20592" si="426">F20592-E20592</f>
        <v>-97400</v>
      </c>
      <c r="H20592" s="704" t="s">
        <v>13659</v>
      </c>
    </row>
    <row r="20593" spans="1:8" s="681" customFormat="1" ht="15" x14ac:dyDescent="0.25">
      <c r="A20593" s="733">
        <v>45526</v>
      </c>
      <c r="B20593" s="62" t="s">
        <v>11077</v>
      </c>
      <c r="C20593" s="62" t="s">
        <v>3144</v>
      </c>
      <c r="D20593" s="182" t="s">
        <v>13987</v>
      </c>
      <c r="E20593" s="125">
        <v>63600</v>
      </c>
      <c r="F20593" s="125"/>
      <c r="G20593" s="125">
        <f t="shared" ref="G20593:G20594" si="427">F20593-E20593</f>
        <v>-63600</v>
      </c>
      <c r="H20593" s="704" t="s">
        <v>13659</v>
      </c>
    </row>
    <row r="20594" spans="1:8" s="681" customFormat="1" ht="15" x14ac:dyDescent="0.25">
      <c r="A20594" s="733">
        <v>45526</v>
      </c>
      <c r="B20594" s="62" t="s">
        <v>13177</v>
      </c>
      <c r="C20594" s="62" t="s">
        <v>3144</v>
      </c>
      <c r="D20594" s="182" t="s">
        <v>13988</v>
      </c>
      <c r="E20594" s="125">
        <v>50000</v>
      </c>
      <c r="F20594" s="125"/>
      <c r="G20594" s="125">
        <f t="shared" si="427"/>
        <v>-50000</v>
      </c>
      <c r="H20594" s="704" t="s">
        <v>13659</v>
      </c>
    </row>
    <row r="20595" spans="1:8" s="681" customFormat="1" ht="15" x14ac:dyDescent="0.25">
      <c r="A20595" s="733">
        <v>45527</v>
      </c>
      <c r="B20595" s="62" t="s">
        <v>11077</v>
      </c>
      <c r="C20595" s="62" t="s">
        <v>12445</v>
      </c>
      <c r="D20595" s="182" t="s">
        <v>6925</v>
      </c>
      <c r="E20595" s="125">
        <v>25000</v>
      </c>
      <c r="F20595" s="125"/>
      <c r="G20595" s="125">
        <f t="shared" ref="G20595:G20604" si="428">F20595-E20595</f>
        <v>-25000</v>
      </c>
      <c r="H20595" s="704" t="s">
        <v>13659</v>
      </c>
    </row>
    <row r="20596" spans="1:8" s="681" customFormat="1" ht="15" x14ac:dyDescent="0.25">
      <c r="A20596" s="733">
        <v>45527</v>
      </c>
      <c r="B20596" s="62" t="s">
        <v>13253</v>
      </c>
      <c r="C20596" s="62" t="s">
        <v>5740</v>
      </c>
      <c r="D20596" s="182" t="s">
        <v>369</v>
      </c>
      <c r="E20596" s="125">
        <v>1200</v>
      </c>
      <c r="F20596" s="125"/>
      <c r="G20596" s="125">
        <f t="shared" si="428"/>
        <v>-1200</v>
      </c>
      <c r="H20596" s="704" t="s">
        <v>13659</v>
      </c>
    </row>
    <row r="20597" spans="1:8" s="681" customFormat="1" ht="15" x14ac:dyDescent="0.25">
      <c r="A20597" s="733">
        <v>45527</v>
      </c>
      <c r="B20597" s="62" t="s">
        <v>13436</v>
      </c>
      <c r="C20597" s="62" t="s">
        <v>5740</v>
      </c>
      <c r="D20597" s="182" t="s">
        <v>369</v>
      </c>
      <c r="E20597" s="125">
        <v>500</v>
      </c>
      <c r="F20597" s="125"/>
      <c r="G20597" s="125">
        <f t="shared" si="428"/>
        <v>-500</v>
      </c>
      <c r="H20597" s="704" t="s">
        <v>13659</v>
      </c>
    </row>
    <row r="20598" spans="1:8" s="681" customFormat="1" ht="15" x14ac:dyDescent="0.25">
      <c r="A20598" s="733">
        <v>45527</v>
      </c>
      <c r="B20598" s="62" t="s">
        <v>103</v>
      </c>
      <c r="C20598" s="62" t="s">
        <v>103</v>
      </c>
      <c r="D20598" s="182" t="s">
        <v>9422</v>
      </c>
      <c r="E20598" s="125">
        <v>5000</v>
      </c>
      <c r="F20598" s="125"/>
      <c r="G20598" s="125">
        <f t="shared" si="428"/>
        <v>-5000</v>
      </c>
      <c r="H20598" s="704" t="s">
        <v>13659</v>
      </c>
    </row>
    <row r="20599" spans="1:8" s="681" customFormat="1" ht="15" x14ac:dyDescent="0.25">
      <c r="A20599" s="733">
        <v>45527</v>
      </c>
      <c r="B20599" s="62" t="s">
        <v>12795</v>
      </c>
      <c r="C20599" s="62" t="s">
        <v>10981</v>
      </c>
      <c r="D20599" s="182" t="s">
        <v>13989</v>
      </c>
      <c r="E20599" s="125">
        <v>6300</v>
      </c>
      <c r="F20599" s="125"/>
      <c r="G20599" s="125">
        <f t="shared" si="428"/>
        <v>-6300</v>
      </c>
      <c r="H20599" s="704" t="s">
        <v>13659</v>
      </c>
    </row>
    <row r="20600" spans="1:8" s="681" customFormat="1" ht="15" x14ac:dyDescent="0.25">
      <c r="A20600" s="733">
        <v>45527</v>
      </c>
      <c r="B20600" s="62" t="s">
        <v>12795</v>
      </c>
      <c r="C20600" s="62" t="s">
        <v>285</v>
      </c>
      <c r="D20600" s="182" t="s">
        <v>13990</v>
      </c>
      <c r="E20600" s="125">
        <v>200</v>
      </c>
      <c r="F20600" s="125"/>
      <c r="G20600" s="125">
        <f t="shared" si="428"/>
        <v>-200</v>
      </c>
      <c r="H20600" s="704" t="s">
        <v>13659</v>
      </c>
    </row>
    <row r="20601" spans="1:8" s="681" customFormat="1" ht="15" x14ac:dyDescent="0.25">
      <c r="A20601" s="733">
        <v>45527</v>
      </c>
      <c r="B20601" s="62" t="s">
        <v>12795</v>
      </c>
      <c r="C20601" s="62" t="s">
        <v>5740</v>
      </c>
      <c r="D20601" s="182" t="s">
        <v>369</v>
      </c>
      <c r="E20601" s="125">
        <v>1000</v>
      </c>
      <c r="F20601" s="125"/>
      <c r="G20601" s="125">
        <f t="shared" si="428"/>
        <v>-1000</v>
      </c>
      <c r="H20601" s="704" t="s">
        <v>13659</v>
      </c>
    </row>
    <row r="20602" spans="1:8" s="681" customFormat="1" ht="15" x14ac:dyDescent="0.25">
      <c r="A20602" s="733">
        <v>45527</v>
      </c>
      <c r="B20602" s="62" t="s">
        <v>10293</v>
      </c>
      <c r="C20602" s="62" t="s">
        <v>5740</v>
      </c>
      <c r="D20602" s="182" t="s">
        <v>369</v>
      </c>
      <c r="E20602" s="125">
        <v>1000</v>
      </c>
      <c r="F20602" s="125"/>
      <c r="G20602" s="125">
        <f t="shared" si="428"/>
        <v>-1000</v>
      </c>
      <c r="H20602" s="704" t="s">
        <v>13659</v>
      </c>
    </row>
    <row r="20603" spans="1:8" s="681" customFormat="1" ht="24" x14ac:dyDescent="0.25">
      <c r="A20603" s="733">
        <v>45527</v>
      </c>
      <c r="B20603" s="62" t="s">
        <v>11874</v>
      </c>
      <c r="C20603" s="62" t="s">
        <v>10981</v>
      </c>
      <c r="D20603" s="182" t="s">
        <v>13991</v>
      </c>
      <c r="E20603" s="125">
        <v>51000</v>
      </c>
      <c r="F20603" s="125"/>
      <c r="G20603" s="125">
        <f t="shared" si="428"/>
        <v>-51000</v>
      </c>
      <c r="H20603" s="704" t="s">
        <v>13659</v>
      </c>
    </row>
    <row r="20604" spans="1:8" s="681" customFormat="1" ht="15" x14ac:dyDescent="0.25">
      <c r="A20604" s="733">
        <v>45527</v>
      </c>
      <c r="B20604" s="62" t="s">
        <v>13225</v>
      </c>
      <c r="C20604" s="62" t="s">
        <v>8391</v>
      </c>
      <c r="D20604" s="182" t="s">
        <v>13986</v>
      </c>
      <c r="E20604" s="125">
        <v>1000000</v>
      </c>
      <c r="F20604" s="125"/>
      <c r="G20604" s="125">
        <f t="shared" si="428"/>
        <v>-1000000</v>
      </c>
      <c r="H20604" s="704" t="s">
        <v>13659</v>
      </c>
    </row>
    <row r="20605" spans="1:8" s="681" customFormat="1" ht="24" x14ac:dyDescent="0.25">
      <c r="A20605" s="733">
        <v>45527</v>
      </c>
      <c r="B20605" s="62" t="s">
        <v>12795</v>
      </c>
      <c r="C20605" s="565" t="s">
        <v>437</v>
      </c>
      <c r="D20605" s="873" t="s">
        <v>13992</v>
      </c>
      <c r="E20605" s="566">
        <v>94800</v>
      </c>
      <c r="F20605" s="125"/>
      <c r="G20605" s="125">
        <f t="shared" ref="G20605:G20609" si="429">F20605-E20605</f>
        <v>-94800</v>
      </c>
      <c r="H20605" s="704" t="s">
        <v>13659</v>
      </c>
    </row>
    <row r="20606" spans="1:8" s="681" customFormat="1" ht="24" x14ac:dyDescent="0.25">
      <c r="A20606" s="733">
        <v>45527</v>
      </c>
      <c r="B20606" s="62" t="s">
        <v>13436</v>
      </c>
      <c r="C20606" s="565" t="s">
        <v>437</v>
      </c>
      <c r="D20606" s="873" t="s">
        <v>13992</v>
      </c>
      <c r="E20606" s="566">
        <v>30800</v>
      </c>
      <c r="F20606" s="125"/>
      <c r="G20606" s="125">
        <f t="shared" si="429"/>
        <v>-30800</v>
      </c>
      <c r="H20606" s="704" t="s">
        <v>13659</v>
      </c>
    </row>
    <row r="20607" spans="1:8" s="681" customFormat="1" ht="24" x14ac:dyDescent="0.25">
      <c r="A20607" s="733">
        <v>45527</v>
      </c>
      <c r="B20607" s="62" t="s">
        <v>13225</v>
      </c>
      <c r="C20607" s="645" t="s">
        <v>1062</v>
      </c>
      <c r="D20607" s="900" t="s">
        <v>13993</v>
      </c>
      <c r="E20607" s="646">
        <v>200000</v>
      </c>
      <c r="F20607" s="125"/>
      <c r="G20607" s="125">
        <f t="shared" si="429"/>
        <v>-200000</v>
      </c>
      <c r="H20607" s="704" t="s">
        <v>13659</v>
      </c>
    </row>
    <row r="20608" spans="1:8" s="681" customFormat="1" ht="24" x14ac:dyDescent="0.25">
      <c r="A20608" s="733">
        <v>45527</v>
      </c>
      <c r="B20608" s="62" t="s">
        <v>13177</v>
      </c>
      <c r="C20608" s="645" t="s">
        <v>1062</v>
      </c>
      <c r="D20608" s="900" t="s">
        <v>13993</v>
      </c>
      <c r="E20608" s="646">
        <v>200000</v>
      </c>
      <c r="F20608" s="125"/>
      <c r="G20608" s="125">
        <f t="shared" si="429"/>
        <v>-200000</v>
      </c>
      <c r="H20608" s="704" t="s">
        <v>13659</v>
      </c>
    </row>
    <row r="20609" spans="1:8" s="681" customFormat="1" ht="24" x14ac:dyDescent="0.25">
      <c r="A20609" s="733">
        <v>45527</v>
      </c>
      <c r="B20609" s="62" t="s">
        <v>13540</v>
      </c>
      <c r="C20609" s="645" t="s">
        <v>1062</v>
      </c>
      <c r="D20609" s="900" t="s">
        <v>13993</v>
      </c>
      <c r="E20609" s="646">
        <v>100000</v>
      </c>
      <c r="F20609" s="125"/>
      <c r="G20609" s="125">
        <f t="shared" si="429"/>
        <v>-100000</v>
      </c>
      <c r="H20609" s="704" t="s">
        <v>13659</v>
      </c>
    </row>
    <row r="20610" spans="1:8" s="681" customFormat="1" ht="24" x14ac:dyDescent="0.25">
      <c r="A20610" s="733">
        <v>45527</v>
      </c>
      <c r="B20610" s="62" t="s">
        <v>13932</v>
      </c>
      <c r="C20610" s="550" t="s">
        <v>3144</v>
      </c>
      <c r="D20610" s="739" t="s">
        <v>14003</v>
      </c>
      <c r="E20610" s="551">
        <v>84765</v>
      </c>
      <c r="F20610" s="125"/>
      <c r="G20610" s="125">
        <f t="shared" ref="G20610:G20614" si="430">F20610-E20610</f>
        <v>-84765</v>
      </c>
      <c r="H20610" s="704" t="s">
        <v>13659</v>
      </c>
    </row>
    <row r="20611" spans="1:8" s="681" customFormat="1" ht="24" x14ac:dyDescent="0.25">
      <c r="A20611" s="733">
        <v>45527</v>
      </c>
      <c r="B20611" s="62" t="s">
        <v>13540</v>
      </c>
      <c r="C20611" s="550" t="s">
        <v>3144</v>
      </c>
      <c r="D20611" s="739" t="s">
        <v>14003</v>
      </c>
      <c r="E20611" s="551">
        <v>84765</v>
      </c>
      <c r="F20611" s="125"/>
      <c r="G20611" s="125">
        <f t="shared" si="430"/>
        <v>-84765</v>
      </c>
      <c r="H20611" s="704" t="s">
        <v>13659</v>
      </c>
    </row>
    <row r="20612" spans="1:8" s="681" customFormat="1" ht="24" x14ac:dyDescent="0.25">
      <c r="A20612" s="733">
        <v>45527</v>
      </c>
      <c r="B20612" s="62" t="s">
        <v>10293</v>
      </c>
      <c r="C20612" s="62" t="s">
        <v>13905</v>
      </c>
      <c r="D20612" s="182" t="s">
        <v>14000</v>
      </c>
      <c r="E20612" s="125">
        <v>32000</v>
      </c>
      <c r="F20612" s="125"/>
      <c r="G20612" s="125">
        <f t="shared" si="430"/>
        <v>-32000</v>
      </c>
      <c r="H20612" s="704" t="s">
        <v>13659</v>
      </c>
    </row>
    <row r="20613" spans="1:8" s="681" customFormat="1" ht="15" x14ac:dyDescent="0.25">
      <c r="A20613" s="733">
        <v>45527</v>
      </c>
      <c r="B20613" s="62" t="s">
        <v>12399</v>
      </c>
      <c r="C20613" s="62" t="s">
        <v>14001</v>
      </c>
      <c r="D20613" s="182" t="s">
        <v>14002</v>
      </c>
      <c r="E20613" s="125">
        <v>60000</v>
      </c>
      <c r="F20613" s="125"/>
      <c r="G20613" s="125">
        <f t="shared" si="430"/>
        <v>-60000</v>
      </c>
      <c r="H20613" s="704" t="s">
        <v>13659</v>
      </c>
    </row>
    <row r="20614" spans="1:8" s="681" customFormat="1" ht="15" x14ac:dyDescent="0.25">
      <c r="A20614" s="733">
        <v>45527</v>
      </c>
      <c r="B20614" s="62" t="s">
        <v>13658</v>
      </c>
      <c r="C20614" s="62" t="s">
        <v>14</v>
      </c>
      <c r="D20614" s="182" t="s">
        <v>4308</v>
      </c>
      <c r="E20614" s="125">
        <v>5960</v>
      </c>
      <c r="F20614" s="125"/>
      <c r="G20614" s="125">
        <f t="shared" si="430"/>
        <v>-5960</v>
      </c>
      <c r="H20614" s="704" t="s">
        <v>13659</v>
      </c>
    </row>
    <row r="20615" spans="1:8" s="681" customFormat="1" ht="15" x14ac:dyDescent="0.25">
      <c r="A20615" s="733">
        <v>45528</v>
      </c>
      <c r="B20615" s="62" t="s">
        <v>13110</v>
      </c>
      <c r="C20615" s="62" t="s">
        <v>10981</v>
      </c>
      <c r="D20615" s="182" t="s">
        <v>13994</v>
      </c>
      <c r="E20615" s="125">
        <v>900</v>
      </c>
      <c r="F20615" s="125"/>
      <c r="G20615" s="125">
        <f t="shared" ref="G20615:G20616" si="431">F20615-E20615</f>
        <v>-900</v>
      </c>
      <c r="H20615" s="704" t="s">
        <v>13659</v>
      </c>
    </row>
    <row r="20616" spans="1:8" s="681" customFormat="1" ht="15" x14ac:dyDescent="0.25">
      <c r="A20616" s="733">
        <v>45528</v>
      </c>
      <c r="B20616" s="62" t="s">
        <v>103</v>
      </c>
      <c r="C20616" s="62" t="s">
        <v>103</v>
      </c>
      <c r="D20616" s="182" t="s">
        <v>13904</v>
      </c>
      <c r="E20616" s="125">
        <v>2000</v>
      </c>
      <c r="F20616" s="125"/>
      <c r="G20616" s="125">
        <f t="shared" si="431"/>
        <v>-2000</v>
      </c>
      <c r="H20616" s="704" t="s">
        <v>13659</v>
      </c>
    </row>
    <row r="20617" spans="1:8" s="681" customFormat="1" ht="24" x14ac:dyDescent="0.25">
      <c r="A20617" s="733">
        <v>45528</v>
      </c>
      <c r="B20617" s="62" t="s">
        <v>13225</v>
      </c>
      <c r="C20617" s="645" t="s">
        <v>3144</v>
      </c>
      <c r="D20617" s="900" t="s">
        <v>13996</v>
      </c>
      <c r="E20617" s="646">
        <v>20667</v>
      </c>
      <c r="F20617" s="125"/>
      <c r="G20617" s="125">
        <f t="shared" ref="G20617:G20624" si="432">F20617-E20617</f>
        <v>-20667</v>
      </c>
      <c r="H20617" s="704" t="s">
        <v>13659</v>
      </c>
    </row>
    <row r="20618" spans="1:8" s="681" customFormat="1" ht="24" x14ac:dyDescent="0.25">
      <c r="A20618" s="733">
        <v>45528</v>
      </c>
      <c r="B20618" s="62" t="s">
        <v>13110</v>
      </c>
      <c r="C20618" s="645" t="s">
        <v>3144</v>
      </c>
      <c r="D20618" s="900" t="s">
        <v>13996</v>
      </c>
      <c r="E20618" s="646">
        <v>20667</v>
      </c>
      <c r="F20618" s="125"/>
      <c r="G20618" s="125">
        <f t="shared" si="432"/>
        <v>-20667</v>
      </c>
      <c r="H20618" s="704" t="s">
        <v>13659</v>
      </c>
    </row>
    <row r="20619" spans="1:8" s="681" customFormat="1" ht="24" x14ac:dyDescent="0.25">
      <c r="A20619" s="733">
        <v>45528</v>
      </c>
      <c r="B20619" s="62" t="s">
        <v>11077</v>
      </c>
      <c r="C20619" s="645" t="s">
        <v>3144</v>
      </c>
      <c r="D20619" s="900" t="s">
        <v>13996</v>
      </c>
      <c r="E20619" s="646">
        <v>20666</v>
      </c>
      <c r="F20619" s="125"/>
      <c r="G20619" s="125">
        <f t="shared" si="432"/>
        <v>-20666</v>
      </c>
      <c r="H20619" s="704" t="s">
        <v>13659</v>
      </c>
    </row>
    <row r="20620" spans="1:8" s="681" customFormat="1" ht="24" x14ac:dyDescent="0.25">
      <c r="A20620" s="733">
        <v>45528</v>
      </c>
      <c r="B20620" s="62" t="s">
        <v>13225</v>
      </c>
      <c r="C20620" s="565" t="s">
        <v>3144</v>
      </c>
      <c r="D20620" s="873" t="s">
        <v>13997</v>
      </c>
      <c r="E20620" s="566">
        <v>31025</v>
      </c>
      <c r="F20620" s="125"/>
      <c r="G20620" s="125">
        <f t="shared" si="432"/>
        <v>-31025</v>
      </c>
      <c r="H20620" s="704" t="s">
        <v>13659</v>
      </c>
    </row>
    <row r="20621" spans="1:8" s="681" customFormat="1" ht="24" x14ac:dyDescent="0.25">
      <c r="A20621" s="733">
        <v>45528</v>
      </c>
      <c r="B20621" s="62" t="s">
        <v>12683</v>
      </c>
      <c r="C20621" s="565" t="s">
        <v>3144</v>
      </c>
      <c r="D20621" s="873" t="s">
        <v>13997</v>
      </c>
      <c r="E20621" s="566">
        <v>15500</v>
      </c>
      <c r="F20621" s="125"/>
      <c r="G20621" s="125">
        <f t="shared" si="432"/>
        <v>-15500</v>
      </c>
      <c r="H20621" s="704" t="s">
        <v>13659</v>
      </c>
    </row>
    <row r="20622" spans="1:8" s="681" customFormat="1" ht="15" x14ac:dyDescent="0.25">
      <c r="A20622" s="733">
        <v>45528</v>
      </c>
      <c r="B20622" s="62" t="s">
        <v>13225</v>
      </c>
      <c r="C20622" s="62" t="s">
        <v>3144</v>
      </c>
      <c r="D20622" s="182" t="s">
        <v>13995</v>
      </c>
      <c r="E20622" s="125">
        <v>35700</v>
      </c>
      <c r="F20622" s="125"/>
      <c r="G20622" s="125">
        <f t="shared" si="432"/>
        <v>-35700</v>
      </c>
      <c r="H20622" s="704" t="s">
        <v>13659</v>
      </c>
    </row>
    <row r="20623" spans="1:8" s="681" customFormat="1" ht="15" x14ac:dyDescent="0.25">
      <c r="A20623" s="733">
        <v>45528</v>
      </c>
      <c r="B20623" s="62" t="s">
        <v>13436</v>
      </c>
      <c r="C20623" s="62" t="s">
        <v>10981</v>
      </c>
      <c r="D20623" s="182" t="s">
        <v>14047</v>
      </c>
      <c r="E20623" s="125">
        <v>17000</v>
      </c>
      <c r="F20623" s="125"/>
      <c r="G20623" s="125">
        <f t="shared" si="432"/>
        <v>-17000</v>
      </c>
      <c r="H20623" s="704" t="s">
        <v>13659</v>
      </c>
    </row>
    <row r="20624" spans="1:8" s="681" customFormat="1" ht="24" x14ac:dyDescent="0.25">
      <c r="A20624" s="733">
        <v>45528</v>
      </c>
      <c r="B20624" s="62" t="s">
        <v>13225</v>
      </c>
      <c r="C20624" s="669" t="s">
        <v>3144</v>
      </c>
      <c r="D20624" s="905" t="s">
        <v>13998</v>
      </c>
      <c r="E20624" s="671">
        <v>17311</v>
      </c>
      <c r="F20624" s="125"/>
      <c r="G20624" s="125">
        <f t="shared" si="432"/>
        <v>-17311</v>
      </c>
      <c r="H20624" s="704" t="s">
        <v>13659</v>
      </c>
    </row>
    <row r="20625" spans="1:8" s="681" customFormat="1" ht="24" x14ac:dyDescent="0.25">
      <c r="A20625" s="733">
        <v>45528</v>
      </c>
      <c r="B20625" s="62" t="s">
        <v>13110</v>
      </c>
      <c r="C20625" s="669" t="s">
        <v>3144</v>
      </c>
      <c r="D20625" s="905" t="s">
        <v>13998</v>
      </c>
      <c r="E20625" s="671">
        <v>17311</v>
      </c>
      <c r="F20625" s="125"/>
      <c r="G20625" s="125">
        <f t="shared" ref="G20625:G20627" si="433">F20625-E20625</f>
        <v>-17311</v>
      </c>
      <c r="H20625" s="704" t="s">
        <v>13659</v>
      </c>
    </row>
    <row r="20626" spans="1:8" s="681" customFormat="1" ht="24" x14ac:dyDescent="0.25">
      <c r="A20626" s="733">
        <v>45528</v>
      </c>
      <c r="B20626" s="62" t="s">
        <v>12399</v>
      </c>
      <c r="C20626" s="669" t="s">
        <v>3144</v>
      </c>
      <c r="D20626" s="905" t="s">
        <v>13998</v>
      </c>
      <c r="E20626" s="671">
        <v>17311</v>
      </c>
      <c r="F20626" s="125"/>
      <c r="G20626" s="125">
        <f t="shared" si="433"/>
        <v>-17311</v>
      </c>
      <c r="H20626" s="704" t="s">
        <v>13659</v>
      </c>
    </row>
    <row r="20627" spans="1:8" s="681" customFormat="1" ht="24" x14ac:dyDescent="0.25">
      <c r="A20627" s="733">
        <v>45528</v>
      </c>
      <c r="B20627" s="62" t="s">
        <v>13658</v>
      </c>
      <c r="C20627" s="669" t="s">
        <v>3144</v>
      </c>
      <c r="D20627" s="905" t="s">
        <v>13998</v>
      </c>
      <c r="E20627" s="671">
        <v>17312</v>
      </c>
      <c r="F20627" s="125"/>
      <c r="G20627" s="125">
        <f t="shared" si="433"/>
        <v>-17312</v>
      </c>
      <c r="H20627" s="704" t="s">
        <v>13659</v>
      </c>
    </row>
    <row r="20628" spans="1:8" s="681" customFormat="1" ht="15" x14ac:dyDescent="0.25">
      <c r="A20628" s="733">
        <v>45528</v>
      </c>
      <c r="B20628" s="62" t="s">
        <v>13110</v>
      </c>
      <c r="C20628" s="62" t="s">
        <v>10981</v>
      </c>
      <c r="D20628" s="182" t="s">
        <v>13994</v>
      </c>
      <c r="E20628" s="125">
        <v>900</v>
      </c>
      <c r="F20628" s="125"/>
      <c r="G20628" s="125">
        <f t="shared" ref="G20628:G20630" si="434">F20628-E20628</f>
        <v>-900</v>
      </c>
      <c r="H20628" s="704" t="s">
        <v>13659</v>
      </c>
    </row>
    <row r="20629" spans="1:8" s="681" customFormat="1" ht="15" x14ac:dyDescent="0.25">
      <c r="A20629" s="733">
        <v>45528</v>
      </c>
      <c r="B20629" s="62" t="s">
        <v>103</v>
      </c>
      <c r="C20629" s="62" t="s">
        <v>103</v>
      </c>
      <c r="D20629" s="182" t="s">
        <v>13904</v>
      </c>
      <c r="E20629" s="125">
        <v>2000</v>
      </c>
      <c r="F20629" s="125"/>
      <c r="G20629" s="125">
        <f t="shared" si="434"/>
        <v>-2000</v>
      </c>
      <c r="H20629" s="704" t="s">
        <v>13659</v>
      </c>
    </row>
    <row r="20630" spans="1:8" s="681" customFormat="1" ht="15" x14ac:dyDescent="0.25">
      <c r="A20630" s="733">
        <v>45528</v>
      </c>
      <c r="B20630" s="62" t="s">
        <v>11077</v>
      </c>
      <c r="C20630" s="62" t="s">
        <v>5740</v>
      </c>
      <c r="D20630" s="182" t="s">
        <v>369</v>
      </c>
      <c r="E20630" s="125">
        <v>3000</v>
      </c>
      <c r="F20630" s="125"/>
      <c r="G20630" s="125">
        <f t="shared" si="434"/>
        <v>-3000</v>
      </c>
      <c r="H20630" s="704" t="s">
        <v>13659</v>
      </c>
    </row>
    <row r="20631" spans="1:8" s="681" customFormat="1" ht="15" x14ac:dyDescent="0.25">
      <c r="A20631" s="733">
        <v>45528</v>
      </c>
      <c r="B20631" s="62" t="s">
        <v>13436</v>
      </c>
      <c r="C20631" s="62" t="s">
        <v>10981</v>
      </c>
      <c r="D20631" s="182" t="s">
        <v>14006</v>
      </c>
      <c r="E20631" s="125">
        <v>900</v>
      </c>
      <c r="F20631" s="125"/>
      <c r="G20631" s="125">
        <f t="shared" ref="G20631:G20632" si="435">F20631-E20631</f>
        <v>-900</v>
      </c>
      <c r="H20631" s="704" t="s">
        <v>13659</v>
      </c>
    </row>
    <row r="20632" spans="1:8" s="681" customFormat="1" ht="15" x14ac:dyDescent="0.25">
      <c r="A20632" s="733">
        <v>45528</v>
      </c>
      <c r="B20632" s="62" t="s">
        <v>12345</v>
      </c>
      <c r="C20632" s="62" t="s">
        <v>10981</v>
      </c>
      <c r="D20632" s="182" t="s">
        <v>14007</v>
      </c>
      <c r="E20632" s="125">
        <v>3000</v>
      </c>
      <c r="F20632" s="125"/>
      <c r="G20632" s="125">
        <f t="shared" si="435"/>
        <v>-3000</v>
      </c>
      <c r="H20632" s="704" t="s">
        <v>13659</v>
      </c>
    </row>
    <row r="20633" spans="1:8" s="681" customFormat="1" ht="15" x14ac:dyDescent="0.25">
      <c r="A20633" s="733">
        <v>45528</v>
      </c>
      <c r="B20633" s="62" t="s">
        <v>12606</v>
      </c>
      <c r="C20633" s="62" t="s">
        <v>13093</v>
      </c>
      <c r="D20633" s="182" t="s">
        <v>14018</v>
      </c>
      <c r="E20633" s="125">
        <v>5000</v>
      </c>
      <c r="F20633" s="125"/>
      <c r="G20633" s="125">
        <f t="shared" ref="G20633:G20635" si="436">F20633-E20633</f>
        <v>-5000</v>
      </c>
      <c r="H20633" s="704" t="s">
        <v>13659</v>
      </c>
    </row>
    <row r="20634" spans="1:8" s="681" customFormat="1" ht="15" x14ac:dyDescent="0.25">
      <c r="A20634" s="733">
        <v>45528</v>
      </c>
      <c r="B20634" s="62" t="s">
        <v>12606</v>
      </c>
      <c r="C20634" s="62" t="s">
        <v>14</v>
      </c>
      <c r="D20634" s="182" t="s">
        <v>14019</v>
      </c>
      <c r="E20634" s="125">
        <v>1000</v>
      </c>
      <c r="F20634" s="125"/>
      <c r="G20634" s="125">
        <f t="shared" si="436"/>
        <v>-1000</v>
      </c>
      <c r="H20634" s="704" t="s">
        <v>13659</v>
      </c>
    </row>
    <row r="20635" spans="1:8" s="681" customFormat="1" ht="15" x14ac:dyDescent="0.25">
      <c r="A20635" s="733">
        <v>45528</v>
      </c>
      <c r="B20635" s="62" t="s">
        <v>13542</v>
      </c>
      <c r="C20635" s="62" t="s">
        <v>3680</v>
      </c>
      <c r="D20635" s="182" t="s">
        <v>14020</v>
      </c>
      <c r="E20635" s="125">
        <v>15000</v>
      </c>
      <c r="F20635" s="125"/>
      <c r="G20635" s="125">
        <f t="shared" si="436"/>
        <v>-15000</v>
      </c>
      <c r="H20635" s="704" t="s">
        <v>13659</v>
      </c>
    </row>
    <row r="20636" spans="1:8" s="681" customFormat="1" ht="15" x14ac:dyDescent="0.25">
      <c r="A20636" s="733">
        <v>45530</v>
      </c>
      <c r="B20636" s="62" t="s">
        <v>103</v>
      </c>
      <c r="C20636" s="62" t="s">
        <v>103</v>
      </c>
      <c r="D20636" s="182" t="s">
        <v>9422</v>
      </c>
      <c r="E20636" s="125">
        <v>4000</v>
      </c>
      <c r="F20636" s="125"/>
      <c r="G20636" s="125">
        <f t="shared" ref="G20636:G20637" si="437">F20636-E20636</f>
        <v>-4000</v>
      </c>
      <c r="H20636" s="704" t="s">
        <v>13659</v>
      </c>
    </row>
    <row r="20637" spans="1:8" s="681" customFormat="1" ht="15" x14ac:dyDescent="0.25">
      <c r="A20637" s="733">
        <v>45530</v>
      </c>
      <c r="B20637" s="62" t="s">
        <v>103</v>
      </c>
      <c r="C20637" s="62" t="s">
        <v>103</v>
      </c>
      <c r="D20637" s="182" t="s">
        <v>14008</v>
      </c>
      <c r="E20637" s="125">
        <v>1600</v>
      </c>
      <c r="F20637" s="125"/>
      <c r="G20637" s="125">
        <f t="shared" si="437"/>
        <v>-1600</v>
      </c>
      <c r="H20637" s="704" t="s">
        <v>13659</v>
      </c>
    </row>
    <row r="20638" spans="1:8" s="681" customFormat="1" ht="15" x14ac:dyDescent="0.25">
      <c r="A20638" s="733">
        <v>45530</v>
      </c>
      <c r="B20638" s="62" t="s">
        <v>13540</v>
      </c>
      <c r="C20638" s="62" t="s">
        <v>3144</v>
      </c>
      <c r="D20638" s="182" t="s">
        <v>14009</v>
      </c>
      <c r="E20638" s="125">
        <v>50000</v>
      </c>
      <c r="F20638" s="125"/>
      <c r="G20638" s="125">
        <f t="shared" ref="G20638:G20640" si="438">F20638-E20638</f>
        <v>-50000</v>
      </c>
      <c r="H20638" s="704" t="s">
        <v>13659</v>
      </c>
    </row>
    <row r="20639" spans="1:8" s="681" customFormat="1" ht="15" x14ac:dyDescent="0.25">
      <c r="A20639" s="733">
        <v>45530</v>
      </c>
      <c r="B20639" s="62" t="s">
        <v>10898</v>
      </c>
      <c r="C20639" s="62" t="s">
        <v>10850</v>
      </c>
      <c r="D20639" s="182" t="s">
        <v>14010</v>
      </c>
      <c r="E20639" s="125">
        <v>400000</v>
      </c>
      <c r="F20639" s="125"/>
      <c r="G20639" s="125">
        <f t="shared" si="438"/>
        <v>-400000</v>
      </c>
      <c r="H20639" s="704" t="s">
        <v>13659</v>
      </c>
    </row>
    <row r="20640" spans="1:8" s="681" customFormat="1" ht="15" x14ac:dyDescent="0.25">
      <c r="A20640" s="733">
        <v>45530</v>
      </c>
      <c r="B20640" s="62" t="s">
        <v>13540</v>
      </c>
      <c r="C20640" s="62" t="s">
        <v>5386</v>
      </c>
      <c r="D20640" s="182" t="s">
        <v>14021</v>
      </c>
      <c r="E20640" s="125">
        <v>18500</v>
      </c>
      <c r="F20640" s="125"/>
      <c r="G20640" s="125">
        <f t="shared" si="438"/>
        <v>-18500</v>
      </c>
      <c r="H20640" s="704" t="s">
        <v>13659</v>
      </c>
    </row>
    <row r="20641" spans="1:8" s="681" customFormat="1" ht="15" x14ac:dyDescent="0.25">
      <c r="A20641" s="733">
        <v>45531</v>
      </c>
      <c r="B20641" s="62" t="s">
        <v>12606</v>
      </c>
      <c r="C20641" s="62" t="s">
        <v>13093</v>
      </c>
      <c r="D20641" s="182" t="s">
        <v>1156</v>
      </c>
      <c r="E20641" s="125">
        <v>2000</v>
      </c>
      <c r="F20641" s="125"/>
      <c r="G20641" s="125">
        <f t="shared" ref="G20641:G20646" si="439">F20641-E20641</f>
        <v>-2000</v>
      </c>
      <c r="H20641" s="704" t="s">
        <v>13659</v>
      </c>
    </row>
    <row r="20642" spans="1:8" s="681" customFormat="1" ht="15" x14ac:dyDescent="0.25">
      <c r="A20642" s="733">
        <v>45531</v>
      </c>
      <c r="B20642" s="62" t="s">
        <v>13225</v>
      </c>
      <c r="C20642" s="62" t="s">
        <v>5740</v>
      </c>
      <c r="D20642" s="182" t="s">
        <v>369</v>
      </c>
      <c r="E20642" s="125">
        <v>1700</v>
      </c>
      <c r="F20642" s="125"/>
      <c r="G20642" s="125">
        <f t="shared" si="439"/>
        <v>-1700</v>
      </c>
      <c r="H20642" s="704" t="s">
        <v>13659</v>
      </c>
    </row>
    <row r="20643" spans="1:8" s="681" customFormat="1" ht="15" x14ac:dyDescent="0.25">
      <c r="A20643" s="733">
        <v>45531</v>
      </c>
      <c r="B20643" s="62" t="s">
        <v>13225</v>
      </c>
      <c r="C20643" s="62" t="s">
        <v>5386</v>
      </c>
      <c r="D20643" s="182" t="s">
        <v>13980</v>
      </c>
      <c r="E20643" s="125">
        <v>7000</v>
      </c>
      <c r="F20643" s="125"/>
      <c r="G20643" s="125">
        <f t="shared" si="439"/>
        <v>-7000</v>
      </c>
      <c r="H20643" s="704" t="s">
        <v>13659</v>
      </c>
    </row>
    <row r="20644" spans="1:8" s="681" customFormat="1" ht="15" x14ac:dyDescent="0.25">
      <c r="A20644" s="733">
        <v>45531</v>
      </c>
      <c r="B20644" s="62" t="s">
        <v>12683</v>
      </c>
      <c r="C20644" s="62" t="s">
        <v>5386</v>
      </c>
      <c r="D20644" s="182" t="s">
        <v>13980</v>
      </c>
      <c r="E20644" s="125">
        <v>7000</v>
      </c>
      <c r="F20644" s="125"/>
      <c r="G20644" s="125">
        <f t="shared" si="439"/>
        <v>-7000</v>
      </c>
      <c r="H20644" s="704" t="s">
        <v>13659</v>
      </c>
    </row>
    <row r="20645" spans="1:8" s="681" customFormat="1" ht="15" x14ac:dyDescent="0.25">
      <c r="A20645" s="733">
        <v>45531</v>
      </c>
      <c r="B20645" s="62" t="s">
        <v>103</v>
      </c>
      <c r="C20645" s="62" t="s">
        <v>2995</v>
      </c>
      <c r="D20645" s="182" t="s">
        <v>369</v>
      </c>
      <c r="E20645" s="125">
        <v>2830</v>
      </c>
      <c r="F20645" s="125"/>
      <c r="G20645" s="125">
        <f t="shared" si="439"/>
        <v>-2830</v>
      </c>
      <c r="H20645" s="704" t="s">
        <v>13659</v>
      </c>
    </row>
    <row r="20646" spans="1:8" s="681" customFormat="1" ht="15" x14ac:dyDescent="0.25">
      <c r="A20646" s="733">
        <v>45531</v>
      </c>
      <c r="B20646" s="62" t="s">
        <v>13540</v>
      </c>
      <c r="C20646" s="62" t="s">
        <v>6782</v>
      </c>
      <c r="D20646" s="182" t="s">
        <v>14011</v>
      </c>
      <c r="E20646" s="125">
        <v>400000</v>
      </c>
      <c r="F20646" s="125"/>
      <c r="G20646" s="125">
        <f t="shared" si="439"/>
        <v>-400000</v>
      </c>
      <c r="H20646" s="704" t="s">
        <v>13659</v>
      </c>
    </row>
    <row r="20647" spans="1:8" s="681" customFormat="1" ht="24" x14ac:dyDescent="0.25">
      <c r="A20647" s="733">
        <v>45531</v>
      </c>
      <c r="B20647" s="62" t="s">
        <v>13540</v>
      </c>
      <c r="C20647" s="62" t="s">
        <v>3144</v>
      </c>
      <c r="D20647" s="182" t="s">
        <v>14012</v>
      </c>
      <c r="E20647" s="125">
        <v>42000</v>
      </c>
      <c r="F20647" s="125"/>
      <c r="G20647" s="125">
        <f t="shared" ref="G20647:G20649" si="440">F20647-E20647</f>
        <v>-42000</v>
      </c>
      <c r="H20647" s="704" t="s">
        <v>13659</v>
      </c>
    </row>
    <row r="20648" spans="1:8" s="681" customFormat="1" ht="17.25" customHeight="1" x14ac:dyDescent="0.25">
      <c r="A20648" s="733">
        <v>45531</v>
      </c>
      <c r="B20648" s="62" t="s">
        <v>13932</v>
      </c>
      <c r="C20648" s="62" t="s">
        <v>3144</v>
      </c>
      <c r="D20648" s="182" t="s">
        <v>14013</v>
      </c>
      <c r="E20648" s="125">
        <v>24000</v>
      </c>
      <c r="F20648" s="125"/>
      <c r="G20648" s="125">
        <f t="shared" si="440"/>
        <v>-24000</v>
      </c>
      <c r="H20648" s="704" t="s">
        <v>13659</v>
      </c>
    </row>
    <row r="20649" spans="1:8" s="681" customFormat="1" ht="15" x14ac:dyDescent="0.25">
      <c r="A20649" s="733">
        <v>45531</v>
      </c>
      <c r="B20649" s="62" t="s">
        <v>13932</v>
      </c>
      <c r="C20649" s="62" t="s">
        <v>7035</v>
      </c>
      <c r="D20649" s="182" t="s">
        <v>14014</v>
      </c>
      <c r="E20649" s="125">
        <v>150000</v>
      </c>
      <c r="F20649" s="125"/>
      <c r="G20649" s="125">
        <f t="shared" si="440"/>
        <v>-150000</v>
      </c>
      <c r="H20649" s="704" t="s">
        <v>13659</v>
      </c>
    </row>
    <row r="20650" spans="1:8" s="681" customFormat="1" ht="15" x14ac:dyDescent="0.25">
      <c r="A20650" s="733">
        <v>45531</v>
      </c>
      <c r="B20650" s="62" t="s">
        <v>13225</v>
      </c>
      <c r="C20650" s="62" t="s">
        <v>10981</v>
      </c>
      <c r="D20650" s="182" t="s">
        <v>14035</v>
      </c>
      <c r="E20650" s="125">
        <v>8100</v>
      </c>
      <c r="F20650" s="125"/>
      <c r="G20650" s="125">
        <f t="shared" ref="G20650:G20657" si="441">F20650-E20650</f>
        <v>-8100</v>
      </c>
      <c r="H20650" s="704" t="s">
        <v>13659</v>
      </c>
    </row>
    <row r="20651" spans="1:8" s="681" customFormat="1" ht="15" x14ac:dyDescent="0.25">
      <c r="A20651" s="733">
        <v>45531</v>
      </c>
      <c r="B20651" s="62" t="s">
        <v>13110</v>
      </c>
      <c r="C20651" s="62" t="s">
        <v>10981</v>
      </c>
      <c r="D20651" s="182" t="s">
        <v>14036</v>
      </c>
      <c r="E20651" s="125">
        <v>4200</v>
      </c>
      <c r="F20651" s="125"/>
      <c r="G20651" s="125">
        <f t="shared" si="441"/>
        <v>-4200</v>
      </c>
      <c r="H20651" s="704" t="s">
        <v>13659</v>
      </c>
    </row>
    <row r="20652" spans="1:8" s="681" customFormat="1" ht="15" x14ac:dyDescent="0.25">
      <c r="A20652" s="733">
        <v>45531</v>
      </c>
      <c r="B20652" s="62" t="s">
        <v>11077</v>
      </c>
      <c r="C20652" s="62" t="s">
        <v>10981</v>
      </c>
      <c r="D20652" s="182" t="s">
        <v>14060</v>
      </c>
      <c r="E20652" s="125">
        <v>3600</v>
      </c>
      <c r="F20652" s="125"/>
      <c r="G20652" s="125">
        <f t="shared" ref="G20652" si="442">F20652-E20652</f>
        <v>-3600</v>
      </c>
      <c r="H20652" s="704" t="s">
        <v>13659</v>
      </c>
    </row>
    <row r="20653" spans="1:8" s="681" customFormat="1" ht="15" x14ac:dyDescent="0.25">
      <c r="A20653" s="733">
        <v>45531</v>
      </c>
      <c r="B20653" s="62" t="s">
        <v>14037</v>
      </c>
      <c r="C20653" s="62" t="s">
        <v>10981</v>
      </c>
      <c r="D20653" s="182" t="s">
        <v>14038</v>
      </c>
      <c r="E20653" s="125">
        <v>2000</v>
      </c>
      <c r="F20653" s="125"/>
      <c r="G20653" s="125">
        <f t="shared" si="441"/>
        <v>-2000</v>
      </c>
      <c r="H20653" s="704" t="s">
        <v>13659</v>
      </c>
    </row>
    <row r="20654" spans="1:8" s="681" customFormat="1" ht="15" x14ac:dyDescent="0.25">
      <c r="A20654" s="733">
        <v>45531</v>
      </c>
      <c r="B20654" s="62" t="s">
        <v>13225</v>
      </c>
      <c r="C20654" s="62" t="s">
        <v>10981</v>
      </c>
      <c r="D20654" s="182" t="s">
        <v>11590</v>
      </c>
      <c r="E20654" s="125">
        <v>870</v>
      </c>
      <c r="F20654" s="125"/>
      <c r="G20654" s="125">
        <f t="shared" si="441"/>
        <v>-870</v>
      </c>
      <c r="H20654" s="704" t="s">
        <v>13659</v>
      </c>
    </row>
    <row r="20655" spans="1:8" s="681" customFormat="1" ht="15" x14ac:dyDescent="0.25">
      <c r="A20655" s="733">
        <v>45531</v>
      </c>
      <c r="B20655" s="62" t="s">
        <v>11077</v>
      </c>
      <c r="C20655" s="62" t="s">
        <v>10981</v>
      </c>
      <c r="D20655" s="182" t="s">
        <v>14039</v>
      </c>
      <c r="E20655" s="125">
        <v>1750</v>
      </c>
      <c r="F20655" s="125"/>
      <c r="G20655" s="125">
        <f t="shared" si="441"/>
        <v>-1750</v>
      </c>
      <c r="H20655" s="704" t="s">
        <v>13659</v>
      </c>
    </row>
    <row r="20656" spans="1:8" s="681" customFormat="1" ht="15" x14ac:dyDescent="0.25">
      <c r="A20656" s="733">
        <v>45531</v>
      </c>
      <c r="B20656" s="62" t="s">
        <v>13225</v>
      </c>
      <c r="C20656" s="62" t="s">
        <v>5740</v>
      </c>
      <c r="D20656" s="182" t="s">
        <v>369</v>
      </c>
      <c r="E20656" s="125">
        <v>1100</v>
      </c>
      <c r="F20656" s="125"/>
      <c r="G20656" s="125">
        <f t="shared" si="441"/>
        <v>-1100</v>
      </c>
      <c r="H20656" s="704" t="s">
        <v>13659</v>
      </c>
    </row>
    <row r="20657" spans="1:8" s="681" customFormat="1" ht="15" x14ac:dyDescent="0.25">
      <c r="A20657" s="733">
        <v>45531</v>
      </c>
      <c r="B20657" s="62" t="s">
        <v>103</v>
      </c>
      <c r="C20657" s="62" t="s">
        <v>103</v>
      </c>
      <c r="D20657" s="182" t="s">
        <v>14040</v>
      </c>
      <c r="E20657" s="125">
        <v>500</v>
      </c>
      <c r="F20657" s="125"/>
      <c r="G20657" s="125">
        <f t="shared" si="441"/>
        <v>-500</v>
      </c>
      <c r="H20657" s="704" t="s">
        <v>13659</v>
      </c>
    </row>
    <row r="20658" spans="1:8" s="681" customFormat="1" ht="15" x14ac:dyDescent="0.25">
      <c r="A20658" s="733">
        <v>45532</v>
      </c>
      <c r="B20658" s="62" t="s">
        <v>12683</v>
      </c>
      <c r="C20658" s="62" t="s">
        <v>5740</v>
      </c>
      <c r="D20658" s="182" t="s">
        <v>369</v>
      </c>
      <c r="E20658" s="125">
        <v>1000</v>
      </c>
      <c r="F20658" s="125"/>
      <c r="G20658" s="125">
        <f t="shared" ref="G20658:G20668" si="443">F20658-E20658</f>
        <v>-1000</v>
      </c>
      <c r="H20658" s="704" t="s">
        <v>13659</v>
      </c>
    </row>
    <row r="20659" spans="1:8" s="681" customFormat="1" ht="15" x14ac:dyDescent="0.25">
      <c r="A20659" s="733">
        <v>45532</v>
      </c>
      <c r="B20659" s="62" t="s">
        <v>103</v>
      </c>
      <c r="C20659" s="62" t="s">
        <v>103</v>
      </c>
      <c r="D20659" s="182" t="s">
        <v>9422</v>
      </c>
      <c r="E20659" s="125">
        <v>2500</v>
      </c>
      <c r="F20659" s="125"/>
      <c r="G20659" s="125">
        <f t="shared" si="443"/>
        <v>-2500</v>
      </c>
      <c r="H20659" s="704" t="s">
        <v>13659</v>
      </c>
    </row>
    <row r="20660" spans="1:8" s="681" customFormat="1" ht="15" x14ac:dyDescent="0.25">
      <c r="A20660" s="733">
        <v>45532</v>
      </c>
      <c r="B20660" s="62" t="s">
        <v>103</v>
      </c>
      <c r="C20660" s="62" t="s">
        <v>103</v>
      </c>
      <c r="D20660" s="182" t="s">
        <v>14041</v>
      </c>
      <c r="E20660" s="125">
        <v>1000</v>
      </c>
      <c r="F20660" s="125"/>
      <c r="G20660" s="125">
        <f t="shared" si="443"/>
        <v>-1000</v>
      </c>
      <c r="H20660" s="704" t="s">
        <v>13659</v>
      </c>
    </row>
    <row r="20661" spans="1:8" s="681" customFormat="1" ht="15" x14ac:dyDescent="0.25">
      <c r="A20661" s="733">
        <v>45533</v>
      </c>
      <c r="B20661" s="62" t="s">
        <v>11717</v>
      </c>
      <c r="C20661" s="62" t="s">
        <v>391</v>
      </c>
      <c r="D20661" s="182" t="s">
        <v>14042</v>
      </c>
      <c r="E20661" s="125">
        <v>1000</v>
      </c>
      <c r="F20661" s="125"/>
      <c r="G20661" s="125">
        <f t="shared" si="443"/>
        <v>-1000</v>
      </c>
      <c r="H20661" s="704" t="s">
        <v>13659</v>
      </c>
    </row>
    <row r="20662" spans="1:8" s="681" customFormat="1" ht="15" x14ac:dyDescent="0.25">
      <c r="A20662" s="733">
        <v>45533</v>
      </c>
      <c r="B20662" s="62" t="s">
        <v>12795</v>
      </c>
      <c r="C20662" s="62" t="s">
        <v>10981</v>
      </c>
      <c r="D20662" s="182" t="s">
        <v>14043</v>
      </c>
      <c r="E20662" s="125">
        <v>300</v>
      </c>
      <c r="F20662" s="125"/>
      <c r="G20662" s="125">
        <f t="shared" si="443"/>
        <v>-300</v>
      </c>
      <c r="H20662" s="704" t="s">
        <v>13659</v>
      </c>
    </row>
    <row r="20663" spans="1:8" s="681" customFormat="1" ht="15" x14ac:dyDescent="0.25">
      <c r="A20663" s="733">
        <v>45533</v>
      </c>
      <c r="B20663" s="62" t="s">
        <v>103</v>
      </c>
      <c r="C20663" s="62" t="s">
        <v>103</v>
      </c>
      <c r="D20663" s="182" t="s">
        <v>14044</v>
      </c>
      <c r="E20663" s="125">
        <v>360</v>
      </c>
      <c r="F20663" s="125"/>
      <c r="G20663" s="125">
        <f t="shared" si="443"/>
        <v>-360</v>
      </c>
      <c r="H20663" s="704" t="s">
        <v>13659</v>
      </c>
    </row>
    <row r="20664" spans="1:8" s="681" customFormat="1" ht="15" x14ac:dyDescent="0.25">
      <c r="A20664" s="733">
        <v>45533</v>
      </c>
      <c r="B20664" s="62" t="s">
        <v>12795</v>
      </c>
      <c r="C20664" s="62" t="s">
        <v>10981</v>
      </c>
      <c r="D20664" s="182" t="s">
        <v>14045</v>
      </c>
      <c r="E20664" s="125">
        <v>3900</v>
      </c>
      <c r="F20664" s="125"/>
      <c r="G20664" s="125">
        <f t="shared" si="443"/>
        <v>-3900</v>
      </c>
      <c r="H20664" s="704" t="s">
        <v>13659</v>
      </c>
    </row>
    <row r="20665" spans="1:8" s="681" customFormat="1" ht="15" x14ac:dyDescent="0.25">
      <c r="A20665" s="733">
        <v>45533</v>
      </c>
      <c r="B20665" s="62" t="s">
        <v>103</v>
      </c>
      <c r="C20665" s="62" t="s">
        <v>103</v>
      </c>
      <c r="D20665" s="182" t="s">
        <v>14046</v>
      </c>
      <c r="E20665" s="125">
        <v>350</v>
      </c>
      <c r="F20665" s="125"/>
      <c r="G20665" s="125">
        <f t="shared" si="443"/>
        <v>-350</v>
      </c>
      <c r="H20665" s="704" t="s">
        <v>13659</v>
      </c>
    </row>
    <row r="20666" spans="1:8" s="681" customFormat="1" ht="15" x14ac:dyDescent="0.25">
      <c r="A20666" s="733">
        <v>45533</v>
      </c>
      <c r="B20666" s="62" t="s">
        <v>13253</v>
      </c>
      <c r="C20666" s="62" t="s">
        <v>5740</v>
      </c>
      <c r="D20666" s="182" t="s">
        <v>369</v>
      </c>
      <c r="E20666" s="125">
        <v>1100</v>
      </c>
      <c r="F20666" s="125"/>
      <c r="G20666" s="125">
        <f t="shared" si="443"/>
        <v>-1100</v>
      </c>
      <c r="H20666" s="704" t="s">
        <v>13659</v>
      </c>
    </row>
    <row r="20667" spans="1:8" s="681" customFormat="1" ht="15" x14ac:dyDescent="0.25">
      <c r="A20667" s="733">
        <v>45533</v>
      </c>
      <c r="B20667" s="62" t="s">
        <v>103</v>
      </c>
      <c r="C20667" s="62" t="s">
        <v>103</v>
      </c>
      <c r="D20667" s="182" t="s">
        <v>9422</v>
      </c>
      <c r="E20667" s="125">
        <v>5000</v>
      </c>
      <c r="F20667" s="125"/>
      <c r="G20667" s="125">
        <f t="shared" si="443"/>
        <v>-5000</v>
      </c>
      <c r="H20667" s="704" t="s">
        <v>13659</v>
      </c>
    </row>
    <row r="20668" spans="1:8" s="681" customFormat="1" ht="15" x14ac:dyDescent="0.25">
      <c r="A20668" s="733">
        <v>45533</v>
      </c>
      <c r="B20668" s="62" t="s">
        <v>12795</v>
      </c>
      <c r="C20668" s="62" t="s">
        <v>10981</v>
      </c>
      <c r="D20668" s="182" t="s">
        <v>5135</v>
      </c>
      <c r="E20668" s="125">
        <v>23740</v>
      </c>
      <c r="F20668" s="125"/>
      <c r="G20668" s="125">
        <f t="shared" si="443"/>
        <v>-23740</v>
      </c>
      <c r="H20668" s="704" t="s">
        <v>13659</v>
      </c>
    </row>
    <row r="20669" spans="1:8" s="681" customFormat="1" ht="15" x14ac:dyDescent="0.25">
      <c r="A20669" s="733">
        <v>45533</v>
      </c>
      <c r="B20669" s="62" t="s">
        <v>13436</v>
      </c>
      <c r="C20669" s="62" t="s">
        <v>5740</v>
      </c>
      <c r="D20669" s="182" t="s">
        <v>369</v>
      </c>
      <c r="E20669" s="125">
        <v>700</v>
      </c>
      <c r="F20669" s="125"/>
      <c r="G20669" s="125">
        <f t="shared" ref="G20669:G20672" si="444">F20669-E20669</f>
        <v>-700</v>
      </c>
      <c r="H20669" s="704" t="s">
        <v>13659</v>
      </c>
    </row>
    <row r="20670" spans="1:8" s="681" customFormat="1" ht="15" x14ac:dyDescent="0.25">
      <c r="A20670" s="733">
        <v>45533</v>
      </c>
      <c r="B20670" s="62" t="s">
        <v>11077</v>
      </c>
      <c r="C20670" s="62" t="s">
        <v>10981</v>
      </c>
      <c r="D20670" s="182" t="s">
        <v>14061</v>
      </c>
      <c r="E20670" s="125">
        <v>18500</v>
      </c>
      <c r="F20670" s="125"/>
      <c r="G20670" s="125">
        <f t="shared" si="444"/>
        <v>-18500</v>
      </c>
      <c r="H20670" s="704" t="s">
        <v>13659</v>
      </c>
    </row>
    <row r="20671" spans="1:8" s="681" customFormat="1" ht="15" x14ac:dyDescent="0.25">
      <c r="A20671" s="733">
        <v>45533</v>
      </c>
      <c r="B20671" s="62" t="s">
        <v>13436</v>
      </c>
      <c r="C20671" s="62" t="s">
        <v>5740</v>
      </c>
      <c r="D20671" s="182" t="s">
        <v>369</v>
      </c>
      <c r="E20671" s="125">
        <v>600</v>
      </c>
      <c r="F20671" s="125"/>
      <c r="G20671" s="125">
        <f t="shared" si="444"/>
        <v>-600</v>
      </c>
      <c r="H20671" s="704" t="s">
        <v>13659</v>
      </c>
    </row>
    <row r="20672" spans="1:8" s="681" customFormat="1" ht="15" x14ac:dyDescent="0.25">
      <c r="A20672" s="733">
        <v>45533</v>
      </c>
      <c r="B20672" s="62" t="s">
        <v>13225</v>
      </c>
      <c r="C20672" s="62" t="s">
        <v>5740</v>
      </c>
      <c r="D20672" s="182" t="s">
        <v>369</v>
      </c>
      <c r="E20672" s="125">
        <v>2000</v>
      </c>
      <c r="F20672" s="125"/>
      <c r="G20672" s="125">
        <f t="shared" si="444"/>
        <v>-2000</v>
      </c>
      <c r="H20672" s="704" t="s">
        <v>13659</v>
      </c>
    </row>
    <row r="20673" spans="1:8" s="681" customFormat="1" ht="15" x14ac:dyDescent="0.25">
      <c r="A20673" s="733">
        <v>45533</v>
      </c>
      <c r="B20673" s="62" t="s">
        <v>12795</v>
      </c>
      <c r="C20673" s="62" t="s">
        <v>13561</v>
      </c>
      <c r="D20673" s="182" t="s">
        <v>14062</v>
      </c>
      <c r="E20673" s="125">
        <v>50000</v>
      </c>
      <c r="F20673" s="125"/>
      <c r="G20673" s="125">
        <f t="shared" ref="G20673" si="445">F20673-E20673</f>
        <v>-50000</v>
      </c>
      <c r="H20673" s="704" t="s">
        <v>13659</v>
      </c>
    </row>
    <row r="20674" spans="1:8" s="681" customFormat="1" ht="15" x14ac:dyDescent="0.25">
      <c r="A20674" s="733">
        <v>45533</v>
      </c>
      <c r="B20674" s="62" t="s">
        <v>13225</v>
      </c>
      <c r="C20674" s="669" t="s">
        <v>9868</v>
      </c>
      <c r="D20674" s="905" t="s">
        <v>14064</v>
      </c>
      <c r="E20674" s="671">
        <v>117907</v>
      </c>
      <c r="F20674" s="125"/>
      <c r="G20674" s="125">
        <f t="shared" ref="G20674:G20679" si="446">F20674-E20674</f>
        <v>-117907</v>
      </c>
      <c r="H20674" s="704" t="s">
        <v>13659</v>
      </c>
    </row>
    <row r="20675" spans="1:8" s="681" customFormat="1" ht="15" x14ac:dyDescent="0.25">
      <c r="A20675" s="733">
        <v>45533</v>
      </c>
      <c r="B20675" s="62" t="s">
        <v>13436</v>
      </c>
      <c r="C20675" s="669" t="s">
        <v>9868</v>
      </c>
      <c r="D20675" s="905" t="s">
        <v>14064</v>
      </c>
      <c r="E20675" s="671">
        <v>50603</v>
      </c>
      <c r="F20675" s="125"/>
      <c r="G20675" s="125">
        <f t="shared" si="446"/>
        <v>-50603</v>
      </c>
      <c r="H20675" s="704" t="s">
        <v>13659</v>
      </c>
    </row>
    <row r="20676" spans="1:8" s="681" customFormat="1" ht="15" x14ac:dyDescent="0.25">
      <c r="A20676" s="733">
        <v>45533</v>
      </c>
      <c r="B20676" s="62" t="s">
        <v>12399</v>
      </c>
      <c r="C20676" s="669" t="s">
        <v>9868</v>
      </c>
      <c r="D20676" s="905" t="s">
        <v>14064</v>
      </c>
      <c r="E20676" s="671">
        <v>102340</v>
      </c>
      <c r="F20676" s="125"/>
      <c r="G20676" s="125">
        <f t="shared" si="446"/>
        <v>-102340</v>
      </c>
      <c r="H20676" s="704" t="s">
        <v>13659</v>
      </c>
    </row>
    <row r="20677" spans="1:8" s="681" customFormat="1" ht="15" x14ac:dyDescent="0.25">
      <c r="A20677" s="733">
        <v>45533</v>
      </c>
      <c r="B20677" s="62" t="s">
        <v>13253</v>
      </c>
      <c r="C20677" s="669" t="s">
        <v>9868</v>
      </c>
      <c r="D20677" s="905" t="s">
        <v>14064</v>
      </c>
      <c r="E20677" s="671">
        <v>13350</v>
      </c>
      <c r="F20677" s="125"/>
      <c r="G20677" s="125">
        <f t="shared" si="446"/>
        <v>-13350</v>
      </c>
      <c r="H20677" s="704" t="s">
        <v>13659</v>
      </c>
    </row>
    <row r="20678" spans="1:8" s="681" customFormat="1" ht="15" x14ac:dyDescent="0.25">
      <c r="A20678" s="733">
        <v>45533</v>
      </c>
      <c r="B20678" s="62" t="s">
        <v>11874</v>
      </c>
      <c r="C20678" s="669" t="s">
        <v>9868</v>
      </c>
      <c r="D20678" s="905" t="s">
        <v>14064</v>
      </c>
      <c r="E20678" s="671">
        <v>9300</v>
      </c>
      <c r="F20678" s="125"/>
      <c r="G20678" s="125">
        <f t="shared" si="446"/>
        <v>-9300</v>
      </c>
      <c r="H20678" s="704" t="s">
        <v>13659</v>
      </c>
    </row>
    <row r="20679" spans="1:8" s="681" customFormat="1" ht="24" x14ac:dyDescent="0.25">
      <c r="A20679" s="733">
        <v>45533</v>
      </c>
      <c r="B20679" s="62" t="s">
        <v>12795</v>
      </c>
      <c r="C20679" s="62" t="s">
        <v>3144</v>
      </c>
      <c r="D20679" s="182" t="s">
        <v>14063</v>
      </c>
      <c r="E20679" s="125">
        <v>16000</v>
      </c>
      <c r="F20679" s="125"/>
      <c r="G20679" s="125">
        <f t="shared" si="446"/>
        <v>-16000</v>
      </c>
      <c r="H20679" s="704" t="s">
        <v>13659</v>
      </c>
    </row>
    <row r="20680" spans="1:8" s="681" customFormat="1" ht="15" x14ac:dyDescent="0.25">
      <c r="A20680" s="733">
        <v>45534</v>
      </c>
      <c r="B20680" s="62" t="s">
        <v>11077</v>
      </c>
      <c r="C20680" s="62" t="s">
        <v>5740</v>
      </c>
      <c r="D20680" s="182" t="s">
        <v>10334</v>
      </c>
      <c r="E20680" s="125">
        <v>520</v>
      </c>
      <c r="F20680" s="125"/>
      <c r="G20680" s="125">
        <f t="shared" ref="G20680:G20682" si="447">F20680-E20680</f>
        <v>-520</v>
      </c>
      <c r="H20680" s="704" t="s">
        <v>13659</v>
      </c>
    </row>
    <row r="20681" spans="1:8" s="681" customFormat="1" ht="15" x14ac:dyDescent="0.25">
      <c r="A20681" s="733">
        <v>45534</v>
      </c>
      <c r="B20681" s="62" t="s">
        <v>13110</v>
      </c>
      <c r="C20681" s="62" t="s">
        <v>285</v>
      </c>
      <c r="D20681" s="182" t="s">
        <v>13904</v>
      </c>
      <c r="E20681" s="125">
        <v>560</v>
      </c>
      <c r="F20681" s="125"/>
      <c r="G20681" s="125">
        <f t="shared" si="447"/>
        <v>-560</v>
      </c>
      <c r="H20681" s="704" t="s">
        <v>13659</v>
      </c>
    </row>
    <row r="20682" spans="1:8" s="681" customFormat="1" ht="15" x14ac:dyDescent="0.25">
      <c r="A20682" s="733">
        <v>45534</v>
      </c>
      <c r="B20682" s="62" t="s">
        <v>11077</v>
      </c>
      <c r="C20682" s="62" t="s">
        <v>371</v>
      </c>
      <c r="D20682" s="182" t="s">
        <v>2107</v>
      </c>
      <c r="E20682" s="125">
        <v>1000</v>
      </c>
      <c r="F20682" s="125"/>
      <c r="G20682" s="125">
        <f t="shared" si="447"/>
        <v>-1000</v>
      </c>
      <c r="H20682" s="704" t="s">
        <v>13659</v>
      </c>
    </row>
    <row r="20683" spans="1:8" s="681" customFormat="1" ht="24" x14ac:dyDescent="0.25">
      <c r="A20683" s="733">
        <v>45534</v>
      </c>
      <c r="B20683" s="62" t="s">
        <v>13292</v>
      </c>
      <c r="C20683" s="62" t="s">
        <v>10981</v>
      </c>
      <c r="D20683" s="182" t="s">
        <v>14065</v>
      </c>
      <c r="E20683" s="125">
        <v>46120</v>
      </c>
      <c r="F20683" s="125"/>
      <c r="G20683" s="125">
        <f t="shared" ref="G20683" si="448">F20683-E20683</f>
        <v>-46120</v>
      </c>
      <c r="H20683" s="704" t="s">
        <v>13659</v>
      </c>
    </row>
    <row r="20684" spans="1:8" s="681" customFormat="1" ht="15" x14ac:dyDescent="0.25">
      <c r="A20684" s="733">
        <v>45534</v>
      </c>
      <c r="B20684" s="62" t="s">
        <v>13932</v>
      </c>
      <c r="C20684" s="62" t="s">
        <v>14</v>
      </c>
      <c r="D20684" s="182" t="s">
        <v>14066</v>
      </c>
      <c r="E20684" s="125">
        <v>50000</v>
      </c>
      <c r="F20684" s="125"/>
      <c r="G20684" s="125">
        <f t="shared" ref="G20684:G20687" si="449">F20684-E20684</f>
        <v>-50000</v>
      </c>
      <c r="H20684" s="704" t="s">
        <v>13659</v>
      </c>
    </row>
    <row r="20685" spans="1:8" s="681" customFormat="1" ht="24" x14ac:dyDescent="0.25">
      <c r="A20685" s="733">
        <v>45534</v>
      </c>
      <c r="B20685" s="62" t="s">
        <v>3945</v>
      </c>
      <c r="C20685" s="62" t="s">
        <v>12832</v>
      </c>
      <c r="D20685" s="182" t="s">
        <v>14067</v>
      </c>
      <c r="E20685" s="125">
        <v>100000</v>
      </c>
      <c r="F20685" s="125"/>
      <c r="G20685" s="125">
        <f t="shared" si="449"/>
        <v>-100000</v>
      </c>
      <c r="H20685" s="704" t="s">
        <v>13659</v>
      </c>
    </row>
    <row r="20686" spans="1:8" s="681" customFormat="1" ht="15" x14ac:dyDescent="0.25">
      <c r="A20686" s="733">
        <v>45534</v>
      </c>
      <c r="B20686" s="62" t="s">
        <v>13932</v>
      </c>
      <c r="C20686" s="62" t="s">
        <v>14071</v>
      </c>
      <c r="D20686" s="182" t="s">
        <v>14068</v>
      </c>
      <c r="E20686" s="125">
        <v>60711</v>
      </c>
      <c r="F20686" s="125"/>
      <c r="G20686" s="125">
        <f t="shared" si="449"/>
        <v>-60711</v>
      </c>
      <c r="H20686" s="704" t="s">
        <v>13659</v>
      </c>
    </row>
    <row r="20687" spans="1:8" s="681" customFormat="1" ht="24" x14ac:dyDescent="0.25">
      <c r="A20687" s="733">
        <v>45534</v>
      </c>
      <c r="B20687" s="62" t="s">
        <v>13225</v>
      </c>
      <c r="C20687" s="62" t="s">
        <v>14069</v>
      </c>
      <c r="D20687" s="182" t="s">
        <v>14070</v>
      </c>
      <c r="E20687" s="125">
        <v>100000</v>
      </c>
      <c r="F20687" s="125"/>
      <c r="G20687" s="125">
        <f t="shared" si="449"/>
        <v>-100000</v>
      </c>
      <c r="H20687" s="704" t="s">
        <v>13659</v>
      </c>
    </row>
    <row r="20688" spans="1:8" s="681" customFormat="1" ht="15" x14ac:dyDescent="0.25">
      <c r="A20688" s="733">
        <v>45534</v>
      </c>
      <c r="B20688" s="62" t="s">
        <v>12606</v>
      </c>
      <c r="C20688" s="62" t="s">
        <v>13093</v>
      </c>
      <c r="D20688" s="182" t="s">
        <v>14074</v>
      </c>
      <c r="E20688" s="125">
        <v>114000</v>
      </c>
      <c r="F20688" s="125"/>
      <c r="G20688" s="125">
        <f t="shared" ref="G20688:G20696" si="450">F20688-E20688</f>
        <v>-114000</v>
      </c>
      <c r="H20688" s="704" t="s">
        <v>13659</v>
      </c>
    </row>
    <row r="20689" spans="1:8" s="681" customFormat="1" ht="15" x14ac:dyDescent="0.25">
      <c r="A20689" s="733">
        <v>45534</v>
      </c>
      <c r="B20689" s="62" t="s">
        <v>12606</v>
      </c>
      <c r="C20689" s="62" t="s">
        <v>10981</v>
      </c>
      <c r="D20689" s="182" t="s">
        <v>13369</v>
      </c>
      <c r="E20689" s="125">
        <v>55800</v>
      </c>
      <c r="F20689" s="125"/>
      <c r="G20689" s="125">
        <f t="shared" si="450"/>
        <v>-55800</v>
      </c>
      <c r="H20689" s="704" t="s">
        <v>13659</v>
      </c>
    </row>
    <row r="20690" spans="1:8" s="681" customFormat="1" ht="15" x14ac:dyDescent="0.25">
      <c r="A20690" s="733">
        <v>45534</v>
      </c>
      <c r="B20690" s="62" t="s">
        <v>12606</v>
      </c>
      <c r="C20690" s="62" t="s">
        <v>10981</v>
      </c>
      <c r="D20690" s="182" t="s">
        <v>13369</v>
      </c>
      <c r="E20690" s="125">
        <v>61815</v>
      </c>
      <c r="F20690" s="125"/>
      <c r="G20690" s="125">
        <f t="shared" si="450"/>
        <v>-61815</v>
      </c>
      <c r="H20690" s="704" t="s">
        <v>13659</v>
      </c>
    </row>
    <row r="20691" spans="1:8" s="681" customFormat="1" ht="15" x14ac:dyDescent="0.25">
      <c r="A20691" s="733">
        <v>45534</v>
      </c>
      <c r="B20691" s="62" t="s">
        <v>12606</v>
      </c>
      <c r="C20691" s="62" t="s">
        <v>10981</v>
      </c>
      <c r="D20691" s="182" t="s">
        <v>13369</v>
      </c>
      <c r="E20691" s="125">
        <v>86380</v>
      </c>
      <c r="F20691" s="125"/>
      <c r="G20691" s="125">
        <f t="shared" si="450"/>
        <v>-86380</v>
      </c>
      <c r="H20691" s="704" t="s">
        <v>13659</v>
      </c>
    </row>
    <row r="20692" spans="1:8" s="681" customFormat="1" ht="15" x14ac:dyDescent="0.25">
      <c r="A20692" s="733">
        <v>45534</v>
      </c>
      <c r="B20692" s="62" t="s">
        <v>12606</v>
      </c>
      <c r="C20692" s="62" t="s">
        <v>10981</v>
      </c>
      <c r="D20692" s="182" t="s">
        <v>13369</v>
      </c>
      <c r="E20692" s="125">
        <v>107855</v>
      </c>
      <c r="F20692" s="125"/>
      <c r="G20692" s="125">
        <f t="shared" si="450"/>
        <v>-107855</v>
      </c>
      <c r="H20692" s="704" t="s">
        <v>13659</v>
      </c>
    </row>
    <row r="20693" spans="1:8" s="681" customFormat="1" ht="15" x14ac:dyDescent="0.25">
      <c r="A20693" s="733">
        <v>45534</v>
      </c>
      <c r="B20693" s="62" t="s">
        <v>12606</v>
      </c>
      <c r="C20693" s="62" t="s">
        <v>10981</v>
      </c>
      <c r="D20693" s="182" t="s">
        <v>13369</v>
      </c>
      <c r="E20693" s="125">
        <v>67705</v>
      </c>
      <c r="F20693" s="125"/>
      <c r="G20693" s="125">
        <f t="shared" si="450"/>
        <v>-67705</v>
      </c>
      <c r="H20693" s="704" t="s">
        <v>13659</v>
      </c>
    </row>
    <row r="20694" spans="1:8" s="681" customFormat="1" ht="15" x14ac:dyDescent="0.25">
      <c r="A20694" s="733">
        <v>45534</v>
      </c>
      <c r="B20694" s="62" t="s">
        <v>12606</v>
      </c>
      <c r="C20694" s="62" t="s">
        <v>10981</v>
      </c>
      <c r="D20694" s="182" t="s">
        <v>13369</v>
      </c>
      <c r="E20694" s="125">
        <v>19000</v>
      </c>
      <c r="F20694" s="125"/>
      <c r="G20694" s="125">
        <f t="shared" si="450"/>
        <v>-19000</v>
      </c>
      <c r="H20694" s="704" t="s">
        <v>13659</v>
      </c>
    </row>
    <row r="20695" spans="1:8" s="681" customFormat="1" ht="15" x14ac:dyDescent="0.25">
      <c r="A20695" s="733">
        <v>45534</v>
      </c>
      <c r="B20695" s="62" t="s">
        <v>12606</v>
      </c>
      <c r="C20695" s="62" t="s">
        <v>10981</v>
      </c>
      <c r="D20695" s="182" t="s">
        <v>13369</v>
      </c>
      <c r="E20695" s="125">
        <v>25020</v>
      </c>
      <c r="F20695" s="125"/>
      <c r="G20695" s="125">
        <f t="shared" si="450"/>
        <v>-25020</v>
      </c>
      <c r="H20695" s="704" t="s">
        <v>13659</v>
      </c>
    </row>
    <row r="20696" spans="1:8" s="681" customFormat="1" ht="15" x14ac:dyDescent="0.25">
      <c r="A20696" s="733">
        <v>45534</v>
      </c>
      <c r="B20696" s="62" t="s">
        <v>12606</v>
      </c>
      <c r="C20696" s="62" t="s">
        <v>10981</v>
      </c>
      <c r="D20696" s="182" t="s">
        <v>13369</v>
      </c>
      <c r="E20696" s="125">
        <v>33750</v>
      </c>
      <c r="F20696" s="125"/>
      <c r="G20696" s="125">
        <f t="shared" si="450"/>
        <v>-33750</v>
      </c>
      <c r="H20696" s="704" t="s">
        <v>13659</v>
      </c>
    </row>
    <row r="20697" spans="1:8" s="681" customFormat="1" ht="18.75" customHeight="1" x14ac:dyDescent="0.25">
      <c r="A20697" s="733">
        <v>45535</v>
      </c>
      <c r="B20697" s="62" t="s">
        <v>103</v>
      </c>
      <c r="C20697" s="62" t="s">
        <v>285</v>
      </c>
      <c r="D20697" s="182" t="s">
        <v>13904</v>
      </c>
      <c r="E20697" s="125">
        <v>1000</v>
      </c>
      <c r="F20697" s="125"/>
      <c r="G20697" s="125">
        <f t="shared" ref="G20697:G20699" si="451">F20697-E20697</f>
        <v>-1000</v>
      </c>
      <c r="H20697" s="704" t="s">
        <v>13659</v>
      </c>
    </row>
    <row r="20698" spans="1:8" s="681" customFormat="1" ht="15" x14ac:dyDescent="0.25">
      <c r="A20698" s="733">
        <v>45535</v>
      </c>
      <c r="B20698" s="62" t="s">
        <v>103</v>
      </c>
      <c r="C20698" s="62" t="s">
        <v>103</v>
      </c>
      <c r="D20698" s="182" t="s">
        <v>9422</v>
      </c>
      <c r="E20698" s="125">
        <v>3000</v>
      </c>
      <c r="F20698" s="125"/>
      <c r="G20698" s="125">
        <f t="shared" si="451"/>
        <v>-3000</v>
      </c>
      <c r="H20698" s="704" t="s">
        <v>13659</v>
      </c>
    </row>
    <row r="20699" spans="1:8" s="681" customFormat="1" ht="15" x14ac:dyDescent="0.25">
      <c r="A20699" s="733">
        <v>45535</v>
      </c>
      <c r="B20699" s="62" t="s">
        <v>11077</v>
      </c>
      <c r="C20699" s="62" t="s">
        <v>10981</v>
      </c>
      <c r="D20699" s="182" t="s">
        <v>14072</v>
      </c>
      <c r="E20699" s="125">
        <v>1270</v>
      </c>
      <c r="F20699" s="125"/>
      <c r="G20699" s="125">
        <f t="shared" si="451"/>
        <v>-1270</v>
      </c>
      <c r="H20699" s="704" t="s">
        <v>13659</v>
      </c>
    </row>
    <row r="20700" spans="1:8" s="681" customFormat="1" ht="24" x14ac:dyDescent="0.25">
      <c r="A20700" s="733">
        <v>45535</v>
      </c>
      <c r="B20700" s="62" t="s">
        <v>13436</v>
      </c>
      <c r="C20700" s="62" t="s">
        <v>14082</v>
      </c>
      <c r="D20700" s="182" t="s">
        <v>14083</v>
      </c>
      <c r="E20700" s="125">
        <v>28400</v>
      </c>
      <c r="F20700" s="125"/>
      <c r="G20700" s="125">
        <f t="shared" ref="G20700" si="452">F20700-E20700</f>
        <v>-28400</v>
      </c>
      <c r="H20700" s="704" t="s">
        <v>13659</v>
      </c>
    </row>
    <row r="20701" spans="1:8" s="681" customFormat="1" ht="24" x14ac:dyDescent="0.25">
      <c r="A20701" s="733">
        <v>45535</v>
      </c>
      <c r="B20701" s="62" t="s">
        <v>13253</v>
      </c>
      <c r="C20701" s="62" t="s">
        <v>3144</v>
      </c>
      <c r="D20701" s="182" t="s">
        <v>14073</v>
      </c>
      <c r="E20701" s="125">
        <v>22000</v>
      </c>
      <c r="F20701" s="125"/>
      <c r="G20701" s="125">
        <f t="shared" ref="G20701" si="453">F20701-E20701</f>
        <v>-22000</v>
      </c>
      <c r="H20701" s="704" t="s">
        <v>13659</v>
      </c>
    </row>
    <row r="20702" spans="1:8" s="681" customFormat="1" ht="15" x14ac:dyDescent="0.25">
      <c r="A20702" s="733">
        <v>45535</v>
      </c>
      <c r="B20702" s="62" t="s">
        <v>12606</v>
      </c>
      <c r="C20702" s="62" t="s">
        <v>5894</v>
      </c>
      <c r="D20702" s="182" t="s">
        <v>12283</v>
      </c>
      <c r="E20702" s="125">
        <v>15000</v>
      </c>
      <c r="F20702" s="125"/>
      <c r="G20702" s="125">
        <f t="shared" ref="G20702:G20706" si="454">F20702-E20702</f>
        <v>-15000</v>
      </c>
      <c r="H20702" s="704" t="s">
        <v>13659</v>
      </c>
    </row>
    <row r="20703" spans="1:8" s="681" customFormat="1" ht="15" x14ac:dyDescent="0.25">
      <c r="A20703" s="733">
        <v>45535</v>
      </c>
      <c r="B20703" s="62" t="s">
        <v>13225</v>
      </c>
      <c r="C20703" s="62" t="s">
        <v>391</v>
      </c>
      <c r="D20703" s="182" t="s">
        <v>14085</v>
      </c>
      <c r="E20703" s="125">
        <v>800</v>
      </c>
      <c r="F20703" s="125"/>
      <c r="G20703" s="125">
        <f t="shared" si="454"/>
        <v>-800</v>
      </c>
      <c r="H20703" s="704" t="s">
        <v>13659</v>
      </c>
    </row>
    <row r="20704" spans="1:8" s="681" customFormat="1" ht="15" x14ac:dyDescent="0.25">
      <c r="A20704" s="733">
        <v>45535</v>
      </c>
      <c r="B20704" s="62" t="s">
        <v>11077</v>
      </c>
      <c r="C20704" s="62" t="s">
        <v>5740</v>
      </c>
      <c r="D20704" s="182" t="s">
        <v>369</v>
      </c>
      <c r="E20704" s="125">
        <v>2000</v>
      </c>
      <c r="F20704" s="125"/>
      <c r="G20704" s="125">
        <f t="shared" si="454"/>
        <v>-2000</v>
      </c>
      <c r="H20704" s="704" t="s">
        <v>13659</v>
      </c>
    </row>
    <row r="20705" spans="1:8" s="681" customFormat="1" ht="15" x14ac:dyDescent="0.25">
      <c r="A20705" s="733">
        <v>45535</v>
      </c>
      <c r="B20705" s="62" t="s">
        <v>13110</v>
      </c>
      <c r="C20705" s="62" t="s">
        <v>5740</v>
      </c>
      <c r="D20705" s="182" t="s">
        <v>369</v>
      </c>
      <c r="E20705" s="125">
        <v>900</v>
      </c>
      <c r="F20705" s="125"/>
      <c r="G20705" s="125">
        <f t="shared" si="454"/>
        <v>-900</v>
      </c>
      <c r="H20705" s="704" t="s">
        <v>13659</v>
      </c>
    </row>
    <row r="20706" spans="1:8" s="681" customFormat="1" ht="15" x14ac:dyDescent="0.25">
      <c r="A20706" s="733">
        <v>45535</v>
      </c>
      <c r="B20706" s="62" t="s">
        <v>103</v>
      </c>
      <c r="C20706" s="62" t="s">
        <v>391</v>
      </c>
      <c r="D20706" s="182" t="s">
        <v>14086</v>
      </c>
      <c r="E20706" s="125">
        <v>2500</v>
      </c>
      <c r="F20706" s="125"/>
      <c r="G20706" s="125">
        <f t="shared" si="454"/>
        <v>-2500</v>
      </c>
      <c r="H20706" s="704" t="s">
        <v>13659</v>
      </c>
    </row>
    <row r="20707" spans="1:8" s="681" customFormat="1" ht="15" x14ac:dyDescent="0.25">
      <c r="A20707" s="733">
        <v>45535</v>
      </c>
      <c r="B20707" s="62" t="s">
        <v>13110</v>
      </c>
      <c r="C20707" s="62" t="s">
        <v>10911</v>
      </c>
      <c r="D20707" s="182" t="s">
        <v>14087</v>
      </c>
      <c r="E20707" s="125">
        <v>220400</v>
      </c>
      <c r="F20707" s="125"/>
      <c r="G20707" s="125">
        <f t="shared" ref="G20707:G20708" si="455">F20707-E20707</f>
        <v>-220400</v>
      </c>
      <c r="H20707" s="704" t="s">
        <v>13659</v>
      </c>
    </row>
    <row r="20708" spans="1:8" s="681" customFormat="1" ht="15" x14ac:dyDescent="0.25">
      <c r="A20708" s="733">
        <v>45535</v>
      </c>
      <c r="B20708" s="62" t="s">
        <v>11077</v>
      </c>
      <c r="C20708" s="62" t="s">
        <v>12282</v>
      </c>
      <c r="D20708" s="182" t="s">
        <v>14098</v>
      </c>
      <c r="E20708" s="125">
        <v>10000</v>
      </c>
      <c r="F20708" s="125"/>
      <c r="G20708" s="125">
        <f t="shared" si="455"/>
        <v>-10000</v>
      </c>
      <c r="H20708" s="704" t="s">
        <v>13659</v>
      </c>
    </row>
    <row r="20709" spans="1:8" s="681" customFormat="1" ht="21.75" customHeight="1" x14ac:dyDescent="0.25">
      <c r="A20709" s="732">
        <v>45509</v>
      </c>
      <c r="B20709" s="565" t="s">
        <v>11077</v>
      </c>
      <c r="C20709" s="565" t="s">
        <v>1197</v>
      </c>
      <c r="D20709" s="873" t="s">
        <v>13834</v>
      </c>
      <c r="E20709" s="566">
        <v>256037</v>
      </c>
      <c r="F20709" s="235"/>
      <c r="G20709" s="235">
        <f>F20709-E20709</f>
        <v>-256037</v>
      </c>
      <c r="H20709" s="708" t="s">
        <v>13659</v>
      </c>
    </row>
    <row r="20710" spans="1:8" s="681" customFormat="1" ht="21.75" customHeight="1" x14ac:dyDescent="0.25">
      <c r="A20710" s="732">
        <v>45509</v>
      </c>
      <c r="B20710" s="565" t="s">
        <v>10229</v>
      </c>
      <c r="C20710" s="565" t="s">
        <v>1197</v>
      </c>
      <c r="D20710" s="873" t="s">
        <v>13834</v>
      </c>
      <c r="E20710" s="566">
        <v>31000</v>
      </c>
      <c r="F20710" s="235"/>
      <c r="G20710" s="235">
        <f t="shared" ref="G20710:G20715" si="456">F20710-E20710</f>
        <v>-31000</v>
      </c>
      <c r="H20710" s="708" t="s">
        <v>13659</v>
      </c>
    </row>
    <row r="20711" spans="1:8" s="681" customFormat="1" ht="21.75" customHeight="1" x14ac:dyDescent="0.25">
      <c r="A20711" s="732">
        <v>45509</v>
      </c>
      <c r="B20711" s="565" t="s">
        <v>10568</v>
      </c>
      <c r="C20711" s="565" t="s">
        <v>1197</v>
      </c>
      <c r="D20711" s="873" t="s">
        <v>13834</v>
      </c>
      <c r="E20711" s="566">
        <v>33000</v>
      </c>
      <c r="F20711" s="235"/>
      <c r="G20711" s="235">
        <f t="shared" si="456"/>
        <v>-33000</v>
      </c>
      <c r="H20711" s="708" t="s">
        <v>13659</v>
      </c>
    </row>
    <row r="20712" spans="1:8" s="681" customFormat="1" ht="21.75" customHeight="1" x14ac:dyDescent="0.25">
      <c r="A20712" s="732">
        <v>45509</v>
      </c>
      <c r="B20712" s="565" t="s">
        <v>13842</v>
      </c>
      <c r="C20712" s="565" t="s">
        <v>1197</v>
      </c>
      <c r="D20712" s="873" t="s">
        <v>13834</v>
      </c>
      <c r="E20712" s="566">
        <v>27500</v>
      </c>
      <c r="F20712" s="235"/>
      <c r="G20712" s="235">
        <f t="shared" si="456"/>
        <v>-27500</v>
      </c>
      <c r="H20712" s="708" t="s">
        <v>13659</v>
      </c>
    </row>
    <row r="20713" spans="1:8" s="681" customFormat="1" ht="21.75" customHeight="1" x14ac:dyDescent="0.25">
      <c r="A20713" s="732">
        <v>45509</v>
      </c>
      <c r="B20713" s="565" t="s">
        <v>12786</v>
      </c>
      <c r="C20713" s="565" t="s">
        <v>1197</v>
      </c>
      <c r="D20713" s="873" t="s">
        <v>13834</v>
      </c>
      <c r="E20713" s="566">
        <v>38500</v>
      </c>
      <c r="F20713" s="235"/>
      <c r="G20713" s="235">
        <f t="shared" si="456"/>
        <v>-38500</v>
      </c>
      <c r="H20713" s="708" t="s">
        <v>13659</v>
      </c>
    </row>
    <row r="20714" spans="1:8" s="681" customFormat="1" ht="21.75" customHeight="1" x14ac:dyDescent="0.25">
      <c r="A20714" s="732">
        <v>45509</v>
      </c>
      <c r="B20714" s="565" t="s">
        <v>12683</v>
      </c>
      <c r="C20714" s="565" t="s">
        <v>1197</v>
      </c>
      <c r="D20714" s="873" t="s">
        <v>13834</v>
      </c>
      <c r="E20714" s="566">
        <v>12000</v>
      </c>
      <c r="F20714" s="235"/>
      <c r="G20714" s="235">
        <f t="shared" si="456"/>
        <v>-12000</v>
      </c>
      <c r="H20714" s="708" t="s">
        <v>13659</v>
      </c>
    </row>
    <row r="20715" spans="1:8" s="681" customFormat="1" ht="21.75" customHeight="1" x14ac:dyDescent="0.25">
      <c r="A20715" s="732">
        <v>45509</v>
      </c>
      <c r="B20715" s="565" t="s">
        <v>11874</v>
      </c>
      <c r="C20715" s="565" t="s">
        <v>1197</v>
      </c>
      <c r="D20715" s="873" t="s">
        <v>13834</v>
      </c>
      <c r="E20715" s="566">
        <v>1963</v>
      </c>
      <c r="F20715" s="235"/>
      <c r="G20715" s="235">
        <f t="shared" si="456"/>
        <v>-1963</v>
      </c>
      <c r="H20715" s="708" t="s">
        <v>13659</v>
      </c>
    </row>
    <row r="20716" spans="1:8" s="681" customFormat="1" ht="24" x14ac:dyDescent="0.25">
      <c r="A20716" s="732">
        <v>45509</v>
      </c>
      <c r="B20716" s="1095" t="s">
        <v>11874</v>
      </c>
      <c r="C20716" s="1095" t="s">
        <v>1197</v>
      </c>
      <c r="D20716" s="923" t="s">
        <v>13836</v>
      </c>
      <c r="E20716" s="1097">
        <v>167156</v>
      </c>
      <c r="F20716" s="235"/>
      <c r="G20716" s="235">
        <f t="shared" ref="G20716:G20742" si="457">F20716-E20716</f>
        <v>-167156</v>
      </c>
      <c r="H20716" s="708" t="s">
        <v>13659</v>
      </c>
    </row>
    <row r="20717" spans="1:8" s="681" customFormat="1" ht="24" x14ac:dyDescent="0.25">
      <c r="A20717" s="732">
        <v>45509</v>
      </c>
      <c r="B20717" s="1095" t="s">
        <v>12795</v>
      </c>
      <c r="C20717" s="1095" t="s">
        <v>1197</v>
      </c>
      <c r="D20717" s="923" t="s">
        <v>13836</v>
      </c>
      <c r="E20717" s="1097">
        <v>19000</v>
      </c>
      <c r="F20717" s="235"/>
      <c r="G20717" s="235">
        <f t="shared" ref="G20717:G20721" si="458">F20717-E20717</f>
        <v>-19000</v>
      </c>
      <c r="H20717" s="708" t="s">
        <v>13659</v>
      </c>
    </row>
    <row r="20718" spans="1:8" s="681" customFormat="1" ht="24" x14ac:dyDescent="0.25">
      <c r="A20718" s="732">
        <v>45509</v>
      </c>
      <c r="B20718" s="1095" t="s">
        <v>12399</v>
      </c>
      <c r="C20718" s="1095" t="s">
        <v>1197</v>
      </c>
      <c r="D20718" s="923" t="s">
        <v>13836</v>
      </c>
      <c r="E20718" s="1097">
        <v>42703</v>
      </c>
      <c r="F20718" s="235"/>
      <c r="G20718" s="235">
        <f t="shared" si="458"/>
        <v>-42703</v>
      </c>
      <c r="H20718" s="708" t="s">
        <v>13659</v>
      </c>
    </row>
    <row r="20719" spans="1:8" s="681" customFormat="1" ht="24" x14ac:dyDescent="0.25">
      <c r="A20719" s="732">
        <v>45509</v>
      </c>
      <c r="B20719" s="1095" t="s">
        <v>13253</v>
      </c>
      <c r="C20719" s="1095" t="s">
        <v>1197</v>
      </c>
      <c r="D20719" s="923" t="s">
        <v>13836</v>
      </c>
      <c r="E20719" s="1097">
        <v>171005</v>
      </c>
      <c r="F20719" s="235"/>
      <c r="G20719" s="235">
        <f t="shared" si="458"/>
        <v>-171005</v>
      </c>
      <c r="H20719" s="708" t="s">
        <v>13659</v>
      </c>
    </row>
    <row r="20720" spans="1:8" s="681" customFormat="1" ht="24" x14ac:dyDescent="0.25">
      <c r="A20720" s="732">
        <v>45509</v>
      </c>
      <c r="B20720" s="1095" t="s">
        <v>13495</v>
      </c>
      <c r="C20720" s="1095" t="s">
        <v>1197</v>
      </c>
      <c r="D20720" s="923" t="s">
        <v>13836</v>
      </c>
      <c r="E20720" s="1097">
        <v>48550</v>
      </c>
      <c r="F20720" s="235"/>
      <c r="G20720" s="235">
        <f t="shared" si="458"/>
        <v>-48550</v>
      </c>
      <c r="H20720" s="708" t="s">
        <v>13659</v>
      </c>
    </row>
    <row r="20721" spans="1:8" s="681" customFormat="1" ht="24" x14ac:dyDescent="0.25">
      <c r="A20721" s="732">
        <v>45509</v>
      </c>
      <c r="B20721" s="1095" t="s">
        <v>13658</v>
      </c>
      <c r="C20721" s="1095" t="s">
        <v>1197</v>
      </c>
      <c r="D20721" s="923" t="s">
        <v>13836</v>
      </c>
      <c r="E20721" s="1097">
        <v>25000</v>
      </c>
      <c r="F20721" s="235"/>
      <c r="G20721" s="235">
        <f t="shared" si="458"/>
        <v>-25000</v>
      </c>
      <c r="H20721" s="708" t="s">
        <v>13659</v>
      </c>
    </row>
    <row r="20722" spans="1:8" s="681" customFormat="1" ht="24" x14ac:dyDescent="0.25">
      <c r="A20722" s="732">
        <v>45509</v>
      </c>
      <c r="B20722" s="1095" t="s">
        <v>13225</v>
      </c>
      <c r="C20722" s="1095" t="s">
        <v>1197</v>
      </c>
      <c r="D20722" s="923" t="s">
        <v>13836</v>
      </c>
      <c r="E20722" s="1097">
        <v>206586</v>
      </c>
      <c r="F20722" s="235"/>
      <c r="G20722" s="235">
        <f t="shared" ref="G20722" si="459">F20722-E20722</f>
        <v>-206586</v>
      </c>
      <c r="H20722" s="708" t="s">
        <v>13659</v>
      </c>
    </row>
    <row r="20723" spans="1:8" s="681" customFormat="1" ht="24" x14ac:dyDescent="0.25">
      <c r="A20723" s="732">
        <v>45509</v>
      </c>
      <c r="B20723" s="173" t="s">
        <v>10898</v>
      </c>
      <c r="C20723" s="173" t="s">
        <v>10850</v>
      </c>
      <c r="D20723" s="227" t="s">
        <v>13724</v>
      </c>
      <c r="E20723" s="235">
        <v>730000</v>
      </c>
      <c r="F20723" s="235"/>
      <c r="G20723" s="235">
        <f>F20723-E20723</f>
        <v>-730000</v>
      </c>
      <c r="H20723" s="708" t="s">
        <v>13659</v>
      </c>
    </row>
    <row r="20724" spans="1:8" s="681" customFormat="1" ht="15" x14ac:dyDescent="0.25">
      <c r="A20724" s="732">
        <v>45509</v>
      </c>
      <c r="B20724" s="173" t="s">
        <v>13253</v>
      </c>
      <c r="C20724" s="173" t="s">
        <v>6475</v>
      </c>
      <c r="D20724" s="227" t="s">
        <v>13725</v>
      </c>
      <c r="E20724" s="235">
        <v>100000</v>
      </c>
      <c r="F20724" s="235"/>
      <c r="G20724" s="235">
        <f t="shared" si="457"/>
        <v>-100000</v>
      </c>
      <c r="H20724" s="708" t="s">
        <v>13659</v>
      </c>
    </row>
    <row r="20725" spans="1:8" s="681" customFormat="1" ht="15" x14ac:dyDescent="0.25">
      <c r="A20725" s="732">
        <v>45509</v>
      </c>
      <c r="B20725" s="173" t="s">
        <v>13292</v>
      </c>
      <c r="C20725" s="173" t="s">
        <v>6475</v>
      </c>
      <c r="D20725" s="227" t="s">
        <v>13725</v>
      </c>
      <c r="E20725" s="235">
        <v>100000</v>
      </c>
      <c r="F20725" s="235"/>
      <c r="G20725" s="235">
        <f t="shared" si="457"/>
        <v>-100000</v>
      </c>
      <c r="H20725" s="708" t="s">
        <v>13659</v>
      </c>
    </row>
    <row r="20726" spans="1:8" s="681" customFormat="1" ht="15" x14ac:dyDescent="0.25">
      <c r="A20726" s="732">
        <v>45509</v>
      </c>
      <c r="B20726" s="173" t="s">
        <v>13110</v>
      </c>
      <c r="C20726" s="173" t="s">
        <v>7221</v>
      </c>
      <c r="D20726" s="227" t="s">
        <v>13726</v>
      </c>
      <c r="E20726" s="235">
        <v>250000</v>
      </c>
      <c r="F20726" s="235"/>
      <c r="G20726" s="235">
        <f t="shared" si="457"/>
        <v>-250000</v>
      </c>
      <c r="H20726" s="708" t="s">
        <v>13659</v>
      </c>
    </row>
    <row r="20727" spans="1:8" s="681" customFormat="1" ht="19.5" customHeight="1" x14ac:dyDescent="0.25">
      <c r="A20727" s="732">
        <v>45509</v>
      </c>
      <c r="B20727" s="173" t="s">
        <v>11614</v>
      </c>
      <c r="C20727" s="645" t="s">
        <v>7465</v>
      </c>
      <c r="D20727" s="900" t="s">
        <v>13833</v>
      </c>
      <c r="E20727" s="646">
        <v>93755</v>
      </c>
      <c r="F20727" s="235"/>
      <c r="G20727" s="235">
        <f t="shared" si="457"/>
        <v>-93755</v>
      </c>
      <c r="H20727" s="708" t="s">
        <v>13659</v>
      </c>
    </row>
    <row r="20728" spans="1:8" s="681" customFormat="1" ht="19.5" customHeight="1" x14ac:dyDescent="0.25">
      <c r="A20728" s="732">
        <v>45509</v>
      </c>
      <c r="B20728" s="173" t="s">
        <v>12606</v>
      </c>
      <c r="C20728" s="645" t="s">
        <v>7465</v>
      </c>
      <c r="D20728" s="900" t="s">
        <v>13833</v>
      </c>
      <c r="E20728" s="646">
        <v>45459</v>
      </c>
      <c r="F20728" s="235"/>
      <c r="G20728" s="235">
        <f t="shared" ref="G20728:G20731" si="460">F20728-E20728</f>
        <v>-45459</v>
      </c>
      <c r="H20728" s="708" t="s">
        <v>13659</v>
      </c>
    </row>
    <row r="20729" spans="1:8" s="681" customFormat="1" ht="19.5" customHeight="1" x14ac:dyDescent="0.25">
      <c r="A20729" s="732">
        <v>45509</v>
      </c>
      <c r="B20729" s="173" t="s">
        <v>11874</v>
      </c>
      <c r="C20729" s="645" t="s">
        <v>7465</v>
      </c>
      <c r="D20729" s="900" t="s">
        <v>13833</v>
      </c>
      <c r="E20729" s="646">
        <v>306006</v>
      </c>
      <c r="F20729" s="235"/>
      <c r="G20729" s="235">
        <f t="shared" si="460"/>
        <v>-306006</v>
      </c>
      <c r="H20729" s="708" t="s">
        <v>13659</v>
      </c>
    </row>
    <row r="20730" spans="1:8" s="681" customFormat="1" ht="19.5" customHeight="1" x14ac:dyDescent="0.25">
      <c r="A20730" s="732">
        <v>45509</v>
      </c>
      <c r="B20730" s="173" t="s">
        <v>10898</v>
      </c>
      <c r="C20730" s="645" t="s">
        <v>7465</v>
      </c>
      <c r="D20730" s="900" t="s">
        <v>13833</v>
      </c>
      <c r="E20730" s="646">
        <v>32600</v>
      </c>
      <c r="F20730" s="235"/>
      <c r="G20730" s="235">
        <f t="shared" si="460"/>
        <v>-32600</v>
      </c>
      <c r="H20730" s="708" t="s">
        <v>13659</v>
      </c>
    </row>
    <row r="20731" spans="1:8" s="681" customFormat="1" ht="19.5" customHeight="1" x14ac:dyDescent="0.25">
      <c r="A20731" s="732">
        <v>45509</v>
      </c>
      <c r="B20731" s="173" t="s">
        <v>9353</v>
      </c>
      <c r="C20731" s="645" t="s">
        <v>7465</v>
      </c>
      <c r="D20731" s="900" t="s">
        <v>13833</v>
      </c>
      <c r="E20731" s="646">
        <v>33559</v>
      </c>
      <c r="F20731" s="235"/>
      <c r="G20731" s="235">
        <f t="shared" si="460"/>
        <v>-33559</v>
      </c>
      <c r="H20731" s="708" t="s">
        <v>13659</v>
      </c>
    </row>
    <row r="20732" spans="1:8" s="681" customFormat="1" ht="19.5" customHeight="1" x14ac:dyDescent="0.25">
      <c r="A20732" s="732">
        <v>45509</v>
      </c>
      <c r="B20732" s="173" t="s">
        <v>10293</v>
      </c>
      <c r="C20732" s="645" t="s">
        <v>7465</v>
      </c>
      <c r="D20732" s="900" t="s">
        <v>13833</v>
      </c>
      <c r="E20732" s="646">
        <v>43900</v>
      </c>
      <c r="F20732" s="235"/>
      <c r="G20732" s="235">
        <f t="shared" ref="G20732:G20734" si="461">F20732-E20732</f>
        <v>-43900</v>
      </c>
      <c r="H20732" s="708" t="s">
        <v>13659</v>
      </c>
    </row>
    <row r="20733" spans="1:8" s="681" customFormat="1" ht="19.5" customHeight="1" x14ac:dyDescent="0.25">
      <c r="A20733" s="732">
        <v>45509</v>
      </c>
      <c r="B20733" s="173" t="s">
        <v>12795</v>
      </c>
      <c r="C20733" s="645" t="s">
        <v>7465</v>
      </c>
      <c r="D20733" s="900" t="s">
        <v>13833</v>
      </c>
      <c r="E20733" s="646">
        <v>105607</v>
      </c>
      <c r="F20733" s="235"/>
      <c r="G20733" s="235">
        <f t="shared" si="461"/>
        <v>-105607</v>
      </c>
      <c r="H20733" s="708" t="s">
        <v>13659</v>
      </c>
    </row>
    <row r="20734" spans="1:8" s="681" customFormat="1" ht="19.5" customHeight="1" x14ac:dyDescent="0.25">
      <c r="A20734" s="732">
        <v>45509</v>
      </c>
      <c r="B20734" s="173" t="s">
        <v>8556</v>
      </c>
      <c r="C20734" s="645" t="s">
        <v>7465</v>
      </c>
      <c r="D20734" s="900" t="s">
        <v>13833</v>
      </c>
      <c r="E20734" s="646">
        <v>29114</v>
      </c>
      <c r="F20734" s="235"/>
      <c r="G20734" s="235">
        <f t="shared" si="461"/>
        <v>-29114</v>
      </c>
      <c r="H20734" s="708" t="s">
        <v>13659</v>
      </c>
    </row>
    <row r="20735" spans="1:8" s="681" customFormat="1" ht="15" x14ac:dyDescent="0.25">
      <c r="A20735" s="732">
        <v>45511</v>
      </c>
      <c r="B20735" s="173" t="s">
        <v>13110</v>
      </c>
      <c r="C20735" s="173" t="s">
        <v>13497</v>
      </c>
      <c r="D20735" s="227" t="s">
        <v>13747</v>
      </c>
      <c r="E20735" s="235">
        <v>150000</v>
      </c>
      <c r="F20735" s="235"/>
      <c r="G20735" s="235">
        <f t="shared" si="457"/>
        <v>-150000</v>
      </c>
      <c r="H20735" s="708" t="s">
        <v>13659</v>
      </c>
    </row>
    <row r="20736" spans="1:8" s="681" customFormat="1" ht="15" x14ac:dyDescent="0.25">
      <c r="A20736" s="732">
        <v>45513</v>
      </c>
      <c r="B20736" s="173" t="s">
        <v>3945</v>
      </c>
      <c r="C20736" s="565" t="s">
        <v>3002</v>
      </c>
      <c r="D20736" s="873" t="s">
        <v>13793</v>
      </c>
      <c r="E20736" s="566">
        <f>32760*2</f>
        <v>65520</v>
      </c>
      <c r="F20736" s="235"/>
      <c r="G20736" s="235">
        <f t="shared" si="457"/>
        <v>-65520</v>
      </c>
      <c r="H20736" s="708" t="s">
        <v>13659</v>
      </c>
    </row>
    <row r="20737" spans="1:8" s="681" customFormat="1" ht="15" x14ac:dyDescent="0.25">
      <c r="A20737" s="732">
        <v>45513</v>
      </c>
      <c r="B20737" s="173" t="s">
        <v>3944</v>
      </c>
      <c r="C20737" s="565" t="s">
        <v>3002</v>
      </c>
      <c r="D20737" s="873" t="s">
        <v>13793</v>
      </c>
      <c r="E20737" s="566">
        <f>35364*2</f>
        <v>70728</v>
      </c>
      <c r="F20737" s="235"/>
      <c r="G20737" s="235">
        <f t="shared" si="457"/>
        <v>-70728</v>
      </c>
      <c r="H20737" s="708" t="s">
        <v>13659</v>
      </c>
    </row>
    <row r="20738" spans="1:8" s="681" customFormat="1" ht="15" x14ac:dyDescent="0.25">
      <c r="A20738" s="732">
        <v>45513</v>
      </c>
      <c r="B20738" s="173" t="s">
        <v>37</v>
      </c>
      <c r="C20738" s="565" t="s">
        <v>3002</v>
      </c>
      <c r="D20738" s="873" t="s">
        <v>13793</v>
      </c>
      <c r="E20738" s="566">
        <f>20525*2</f>
        <v>41050</v>
      </c>
      <c r="F20738" s="235"/>
      <c r="G20738" s="235">
        <f t="shared" si="457"/>
        <v>-41050</v>
      </c>
      <c r="H20738" s="708" t="s">
        <v>13659</v>
      </c>
    </row>
    <row r="20739" spans="1:8" s="681" customFormat="1" ht="15" x14ac:dyDescent="0.25">
      <c r="A20739" s="732">
        <v>45513</v>
      </c>
      <c r="B20739" s="173" t="s">
        <v>11717</v>
      </c>
      <c r="C20739" s="565" t="s">
        <v>3002</v>
      </c>
      <c r="D20739" s="873" t="s">
        <v>13793</v>
      </c>
      <c r="E20739" s="566">
        <f>249704-E20738-E20737-E20736</f>
        <v>72406</v>
      </c>
      <c r="F20739" s="235"/>
      <c r="G20739" s="235">
        <f t="shared" si="457"/>
        <v>-72406</v>
      </c>
      <c r="H20739" s="708" t="s">
        <v>13659</v>
      </c>
    </row>
    <row r="20740" spans="1:8" s="681" customFormat="1" ht="15" x14ac:dyDescent="0.25">
      <c r="A20740" s="732">
        <v>45513</v>
      </c>
      <c r="B20740" s="173" t="s">
        <v>13110</v>
      </c>
      <c r="C20740" s="173" t="s">
        <v>11279</v>
      </c>
      <c r="D20740" s="227" t="s">
        <v>13794</v>
      </c>
      <c r="E20740" s="235">
        <v>200000</v>
      </c>
      <c r="F20740" s="235"/>
      <c r="G20740" s="235">
        <f t="shared" si="457"/>
        <v>-200000</v>
      </c>
      <c r="H20740" s="708" t="s">
        <v>13659</v>
      </c>
    </row>
    <row r="20741" spans="1:8" s="681" customFormat="1" ht="15" x14ac:dyDescent="0.25">
      <c r="A20741" s="732">
        <v>45519</v>
      </c>
      <c r="B20741" s="173" t="s">
        <v>13225</v>
      </c>
      <c r="C20741" s="173" t="s">
        <v>6845</v>
      </c>
      <c r="D20741" s="227" t="s">
        <v>13831</v>
      </c>
      <c r="E20741" s="235">
        <v>2000000</v>
      </c>
      <c r="F20741" s="235"/>
      <c r="G20741" s="235">
        <f t="shared" si="457"/>
        <v>-2000000</v>
      </c>
      <c r="H20741" s="708" t="s">
        <v>13659</v>
      </c>
    </row>
    <row r="20742" spans="1:8" s="681" customFormat="1" ht="15" x14ac:dyDescent="0.25">
      <c r="A20742" s="732">
        <v>45519</v>
      </c>
      <c r="B20742" s="173" t="s">
        <v>8556</v>
      </c>
      <c r="C20742" s="633" t="s">
        <v>12027</v>
      </c>
      <c r="D20742" s="894" t="s">
        <v>13876</v>
      </c>
      <c r="E20742" s="635">
        <v>3390</v>
      </c>
      <c r="F20742" s="235"/>
      <c r="G20742" s="235">
        <f t="shared" si="457"/>
        <v>-3390</v>
      </c>
      <c r="H20742" s="708" t="s">
        <v>13659</v>
      </c>
    </row>
    <row r="20743" spans="1:8" s="681" customFormat="1" ht="15" x14ac:dyDescent="0.25">
      <c r="A20743" s="732">
        <v>45519</v>
      </c>
      <c r="B20743" s="173" t="s">
        <v>11077</v>
      </c>
      <c r="C20743" s="633" t="s">
        <v>12027</v>
      </c>
      <c r="D20743" s="894" t="s">
        <v>13876</v>
      </c>
      <c r="E20743" s="635">
        <v>31324</v>
      </c>
      <c r="F20743" s="235"/>
      <c r="G20743" s="235">
        <f t="shared" ref="G20743:G20750" si="462">F20743-E20743</f>
        <v>-31324</v>
      </c>
      <c r="H20743" s="708" t="s">
        <v>13659</v>
      </c>
    </row>
    <row r="20744" spans="1:8" s="681" customFormat="1" ht="15" x14ac:dyDescent="0.25">
      <c r="A20744" s="732">
        <v>45519</v>
      </c>
      <c r="B20744" s="173" t="s">
        <v>11498</v>
      </c>
      <c r="C20744" s="633" t="s">
        <v>12027</v>
      </c>
      <c r="D20744" s="894" t="s">
        <v>13876</v>
      </c>
      <c r="E20744" s="635">
        <v>8000</v>
      </c>
      <c r="F20744" s="235"/>
      <c r="G20744" s="235">
        <f t="shared" si="462"/>
        <v>-8000</v>
      </c>
      <c r="H20744" s="708" t="s">
        <v>13659</v>
      </c>
    </row>
    <row r="20745" spans="1:8" s="681" customFormat="1" ht="15" x14ac:dyDescent="0.25">
      <c r="A20745" s="732">
        <v>45519</v>
      </c>
      <c r="B20745" s="173" t="s">
        <v>12182</v>
      </c>
      <c r="C20745" s="633" t="s">
        <v>12027</v>
      </c>
      <c r="D20745" s="894" t="s">
        <v>13876</v>
      </c>
      <c r="E20745" s="635">
        <v>351969</v>
      </c>
      <c r="F20745" s="235"/>
      <c r="G20745" s="235">
        <f t="shared" si="462"/>
        <v>-351969</v>
      </c>
      <c r="H20745" s="708" t="s">
        <v>13659</v>
      </c>
    </row>
    <row r="20746" spans="1:8" s="681" customFormat="1" ht="15" x14ac:dyDescent="0.25">
      <c r="A20746" s="732">
        <v>45519</v>
      </c>
      <c r="B20746" s="173" t="s">
        <v>12786</v>
      </c>
      <c r="C20746" s="633" t="s">
        <v>12027</v>
      </c>
      <c r="D20746" s="894" t="s">
        <v>13876</v>
      </c>
      <c r="E20746" s="635">
        <v>14000</v>
      </c>
      <c r="F20746" s="235"/>
      <c r="G20746" s="235">
        <f t="shared" si="462"/>
        <v>-14000</v>
      </c>
      <c r="H20746" s="708" t="s">
        <v>13659</v>
      </c>
    </row>
    <row r="20747" spans="1:8" s="681" customFormat="1" ht="15" x14ac:dyDescent="0.25">
      <c r="A20747" s="732">
        <v>45519</v>
      </c>
      <c r="B20747" s="173" t="s">
        <v>12399</v>
      </c>
      <c r="C20747" s="633" t="s">
        <v>12027</v>
      </c>
      <c r="D20747" s="894" t="s">
        <v>13876</v>
      </c>
      <c r="E20747" s="635">
        <v>31500</v>
      </c>
      <c r="F20747" s="235"/>
      <c r="G20747" s="235">
        <f t="shared" si="462"/>
        <v>-31500</v>
      </c>
      <c r="H20747" s="708" t="s">
        <v>13659</v>
      </c>
    </row>
    <row r="20748" spans="1:8" s="681" customFormat="1" ht="15" x14ac:dyDescent="0.25">
      <c r="A20748" s="732">
        <v>45519</v>
      </c>
      <c r="B20748" s="173" t="s">
        <v>13436</v>
      </c>
      <c r="C20748" s="633" t="s">
        <v>12027</v>
      </c>
      <c r="D20748" s="894" t="s">
        <v>13876</v>
      </c>
      <c r="E20748" s="635">
        <v>131377</v>
      </c>
      <c r="F20748" s="235"/>
      <c r="G20748" s="235">
        <f t="shared" si="462"/>
        <v>-131377</v>
      </c>
      <c r="H20748" s="708" t="s">
        <v>13659</v>
      </c>
    </row>
    <row r="20749" spans="1:8" s="681" customFormat="1" ht="15" x14ac:dyDescent="0.25">
      <c r="A20749" s="732">
        <v>45519</v>
      </c>
      <c r="B20749" s="173" t="s">
        <v>13292</v>
      </c>
      <c r="C20749" s="633" t="s">
        <v>12027</v>
      </c>
      <c r="D20749" s="894" t="s">
        <v>13876</v>
      </c>
      <c r="E20749" s="635">
        <v>25454</v>
      </c>
      <c r="F20749" s="235"/>
      <c r="G20749" s="235">
        <f t="shared" si="462"/>
        <v>-25454</v>
      </c>
      <c r="H20749" s="708" t="s">
        <v>13659</v>
      </c>
    </row>
    <row r="20750" spans="1:8" s="681" customFormat="1" ht="15" x14ac:dyDescent="0.25">
      <c r="A20750" s="732">
        <v>45523</v>
      </c>
      <c r="B20750" s="173" t="s">
        <v>13315</v>
      </c>
      <c r="C20750" s="173" t="s">
        <v>12282</v>
      </c>
      <c r="D20750" s="227" t="s">
        <v>13912</v>
      </c>
      <c r="E20750" s="235">
        <v>130000</v>
      </c>
      <c r="F20750" s="235"/>
      <c r="G20750" s="235">
        <f t="shared" si="462"/>
        <v>-130000</v>
      </c>
      <c r="H20750" s="708" t="s">
        <v>13659</v>
      </c>
    </row>
    <row r="20751" spans="1:8" s="681" customFormat="1" ht="15" x14ac:dyDescent="0.25">
      <c r="A20751" s="732">
        <v>45523</v>
      </c>
      <c r="B20751" s="173" t="s">
        <v>3945</v>
      </c>
      <c r="C20751" s="649" t="s">
        <v>3002</v>
      </c>
      <c r="D20751" s="904" t="s">
        <v>13913</v>
      </c>
      <c r="E20751" s="650">
        <v>45000</v>
      </c>
      <c r="F20751" s="235"/>
      <c r="G20751" s="235">
        <f t="shared" ref="G20751:G20758" si="463">F20751-E20751</f>
        <v>-45000</v>
      </c>
      <c r="H20751" s="708" t="s">
        <v>13659</v>
      </c>
    </row>
    <row r="20752" spans="1:8" s="681" customFormat="1" ht="15" x14ac:dyDescent="0.25">
      <c r="A20752" s="732">
        <v>45523</v>
      </c>
      <c r="B20752" s="173" t="s">
        <v>3944</v>
      </c>
      <c r="C20752" s="649" t="s">
        <v>3002</v>
      </c>
      <c r="D20752" s="904" t="s">
        <v>13913</v>
      </c>
      <c r="E20752" s="650">
        <v>49000</v>
      </c>
      <c r="F20752" s="235"/>
      <c r="G20752" s="235">
        <f t="shared" si="463"/>
        <v>-49000</v>
      </c>
      <c r="H20752" s="708" t="s">
        <v>13659</v>
      </c>
    </row>
    <row r="20753" spans="1:8" s="681" customFormat="1" ht="24" x14ac:dyDescent="0.25">
      <c r="A20753" s="732">
        <v>45523</v>
      </c>
      <c r="B20753" s="173" t="s">
        <v>13728</v>
      </c>
      <c r="C20753" s="649" t="s">
        <v>3002</v>
      </c>
      <c r="D20753" s="904" t="s">
        <v>13914</v>
      </c>
      <c r="E20753" s="650">
        <v>1085</v>
      </c>
      <c r="F20753" s="235"/>
      <c r="G20753" s="235">
        <f t="shared" si="463"/>
        <v>-1085</v>
      </c>
      <c r="H20753" s="708" t="s">
        <v>13659</v>
      </c>
    </row>
    <row r="20754" spans="1:8" s="681" customFormat="1" ht="24" x14ac:dyDescent="0.25">
      <c r="A20754" s="732">
        <v>45523</v>
      </c>
      <c r="B20754" s="173" t="s">
        <v>13728</v>
      </c>
      <c r="C20754" s="649" t="s">
        <v>3002</v>
      </c>
      <c r="D20754" s="904" t="s">
        <v>13915</v>
      </c>
      <c r="E20754" s="650">
        <v>1000</v>
      </c>
      <c r="F20754" s="235"/>
      <c r="G20754" s="235">
        <f t="shared" si="463"/>
        <v>-1000</v>
      </c>
      <c r="H20754" s="708" t="s">
        <v>13659</v>
      </c>
    </row>
    <row r="20755" spans="1:8" s="681" customFormat="1" ht="15" x14ac:dyDescent="0.25">
      <c r="A20755" s="732">
        <v>45523</v>
      </c>
      <c r="B20755" s="173" t="s">
        <v>11614</v>
      </c>
      <c r="C20755" s="649" t="s">
        <v>3002</v>
      </c>
      <c r="D20755" s="904" t="s">
        <v>13913</v>
      </c>
      <c r="E20755" s="650">
        <v>6000</v>
      </c>
      <c r="F20755" s="235"/>
      <c r="G20755" s="235">
        <f t="shared" si="463"/>
        <v>-6000</v>
      </c>
      <c r="H20755" s="708" t="s">
        <v>13659</v>
      </c>
    </row>
    <row r="20756" spans="1:8" s="681" customFormat="1" ht="15" x14ac:dyDescent="0.25">
      <c r="A20756" s="732">
        <v>45523</v>
      </c>
      <c r="B20756" s="173" t="s">
        <v>11717</v>
      </c>
      <c r="C20756" s="649" t="s">
        <v>3002</v>
      </c>
      <c r="D20756" s="904" t="s">
        <v>13913</v>
      </c>
      <c r="E20756" s="650">
        <v>8000</v>
      </c>
      <c r="F20756" s="235"/>
      <c r="G20756" s="235">
        <f t="shared" si="463"/>
        <v>-8000</v>
      </c>
      <c r="H20756" s="708" t="s">
        <v>13659</v>
      </c>
    </row>
    <row r="20757" spans="1:8" s="681" customFormat="1" ht="15" x14ac:dyDescent="0.25">
      <c r="A20757" s="732">
        <v>45527</v>
      </c>
      <c r="B20757" s="173" t="s">
        <v>13932</v>
      </c>
      <c r="C20757" s="173" t="s">
        <v>4321</v>
      </c>
      <c r="D20757" s="227" t="s">
        <v>13972</v>
      </c>
      <c r="E20757" s="235">
        <v>597559</v>
      </c>
      <c r="F20757" s="235"/>
      <c r="G20757" s="235">
        <f t="shared" si="463"/>
        <v>-597559</v>
      </c>
      <c r="H20757" s="708" t="s">
        <v>13659</v>
      </c>
    </row>
    <row r="20758" spans="1:8" s="681" customFormat="1" ht="36" x14ac:dyDescent="0.25">
      <c r="A20758" s="732">
        <v>45528</v>
      </c>
      <c r="B20758" s="173" t="s">
        <v>13110</v>
      </c>
      <c r="C20758" s="669" t="s">
        <v>13287</v>
      </c>
      <c r="D20758" s="905" t="s">
        <v>13999</v>
      </c>
      <c r="E20758" s="671">
        <v>343156</v>
      </c>
      <c r="F20758" s="235"/>
      <c r="G20758" s="235">
        <f t="shared" si="463"/>
        <v>-343156</v>
      </c>
      <c r="H20758" s="708" t="s">
        <v>13659</v>
      </c>
    </row>
    <row r="20759" spans="1:8" s="681" customFormat="1" ht="36" x14ac:dyDescent="0.25">
      <c r="A20759" s="732">
        <v>45528</v>
      </c>
      <c r="B20759" s="173" t="s">
        <v>13253</v>
      </c>
      <c r="C20759" s="669" t="s">
        <v>13287</v>
      </c>
      <c r="D20759" s="905" t="s">
        <v>13999</v>
      </c>
      <c r="E20759" s="671">
        <v>456844</v>
      </c>
      <c r="F20759" s="235"/>
      <c r="G20759" s="235">
        <f t="shared" ref="G20759:G20766" si="464">F20759-E20759</f>
        <v>-456844</v>
      </c>
      <c r="H20759" s="708" t="s">
        <v>13659</v>
      </c>
    </row>
    <row r="20760" spans="1:8" s="681" customFormat="1" ht="24" x14ac:dyDescent="0.25">
      <c r="A20760" s="732">
        <v>45528</v>
      </c>
      <c r="B20760" s="173" t="s">
        <v>13253</v>
      </c>
      <c r="C20760" s="173" t="s">
        <v>1197</v>
      </c>
      <c r="D20760" s="227" t="s">
        <v>13976</v>
      </c>
      <c r="E20760" s="235">
        <v>515900</v>
      </c>
      <c r="F20760" s="235"/>
      <c r="G20760" s="235">
        <f t="shared" si="464"/>
        <v>-515900</v>
      </c>
      <c r="H20760" s="708" t="s">
        <v>13659</v>
      </c>
    </row>
    <row r="20761" spans="1:8" s="681" customFormat="1" ht="36" x14ac:dyDescent="0.25">
      <c r="A20761" s="732">
        <v>45531</v>
      </c>
      <c r="B20761" s="173" t="s">
        <v>13253</v>
      </c>
      <c r="C20761" s="173" t="s">
        <v>2709</v>
      </c>
      <c r="D20761" s="227" t="s">
        <v>14017</v>
      </c>
      <c r="E20761" s="235">
        <v>482096</v>
      </c>
      <c r="F20761" s="235"/>
      <c r="G20761" s="235">
        <f t="shared" si="464"/>
        <v>-482096</v>
      </c>
      <c r="H20761" s="708" t="s">
        <v>13659</v>
      </c>
    </row>
    <row r="20762" spans="1:8" s="681" customFormat="1" ht="24" x14ac:dyDescent="0.25">
      <c r="A20762" s="732">
        <v>45531</v>
      </c>
      <c r="B20762" s="173" t="s">
        <v>12683</v>
      </c>
      <c r="C20762" s="173" t="s">
        <v>11727</v>
      </c>
      <c r="D20762" s="227" t="s">
        <v>14005</v>
      </c>
      <c r="E20762" s="235">
        <v>741191</v>
      </c>
      <c r="F20762" s="235"/>
      <c r="G20762" s="235">
        <f t="shared" si="464"/>
        <v>-741191</v>
      </c>
      <c r="H20762" s="708" t="s">
        <v>13659</v>
      </c>
    </row>
    <row r="20763" spans="1:8" s="681" customFormat="1" ht="15" x14ac:dyDescent="0.25">
      <c r="A20763" s="732">
        <v>45533</v>
      </c>
      <c r="B20763" s="173" t="s">
        <v>13495</v>
      </c>
      <c r="C20763" s="173" t="s">
        <v>14031</v>
      </c>
      <c r="D20763" s="227" t="s">
        <v>14032</v>
      </c>
      <c r="E20763" s="235">
        <v>200000</v>
      </c>
      <c r="F20763" s="235"/>
      <c r="G20763" s="235">
        <f t="shared" si="464"/>
        <v>-200000</v>
      </c>
      <c r="H20763" s="708" t="s">
        <v>13659</v>
      </c>
    </row>
    <row r="20764" spans="1:8" s="681" customFormat="1" ht="15" x14ac:dyDescent="0.25">
      <c r="A20764" s="732">
        <v>45533</v>
      </c>
      <c r="B20764" s="173" t="s">
        <v>12754</v>
      </c>
      <c r="C20764" s="173" t="s">
        <v>14031</v>
      </c>
      <c r="D20764" s="227" t="s">
        <v>14033</v>
      </c>
      <c r="E20764" s="235">
        <v>193500</v>
      </c>
      <c r="F20764" s="235"/>
      <c r="G20764" s="235">
        <f t="shared" si="464"/>
        <v>-193500</v>
      </c>
      <c r="H20764" s="708" t="s">
        <v>13659</v>
      </c>
    </row>
    <row r="20765" spans="1:8" s="681" customFormat="1" ht="15" x14ac:dyDescent="0.25">
      <c r="A20765" s="732">
        <v>45533</v>
      </c>
      <c r="B20765" s="173" t="s">
        <v>12683</v>
      </c>
      <c r="C20765" s="173" t="s">
        <v>12282</v>
      </c>
      <c r="D20765" s="227" t="s">
        <v>14034</v>
      </c>
      <c r="E20765" s="235">
        <v>100000</v>
      </c>
      <c r="F20765" s="235"/>
      <c r="G20765" s="235">
        <f t="shared" si="464"/>
        <v>-100000</v>
      </c>
      <c r="H20765" s="708" t="s">
        <v>13659</v>
      </c>
    </row>
    <row r="20766" spans="1:8" s="681" customFormat="1" ht="24" x14ac:dyDescent="0.25">
      <c r="A20766" s="732">
        <v>45533</v>
      </c>
      <c r="B20766" s="173" t="s">
        <v>12399</v>
      </c>
      <c r="C20766" s="173" t="s">
        <v>4321</v>
      </c>
      <c r="D20766" s="227" t="s">
        <v>14048</v>
      </c>
      <c r="E20766" s="235">
        <v>695773</v>
      </c>
      <c r="F20766" s="235"/>
      <c r="G20766" s="235">
        <f t="shared" si="464"/>
        <v>-695773</v>
      </c>
      <c r="H20766" s="708" t="s">
        <v>13659</v>
      </c>
    </row>
    <row r="20767" spans="1:8" ht="15" x14ac:dyDescent="0.2">
      <c r="A20767" s="729">
        <v>45506</v>
      </c>
      <c r="B20767" s="93" t="s">
        <v>10468</v>
      </c>
      <c r="C20767" s="93" t="s">
        <v>558</v>
      </c>
      <c r="D20767" s="890" t="s">
        <v>13660</v>
      </c>
      <c r="E20767" s="175"/>
      <c r="F20767" s="175">
        <v>926500</v>
      </c>
      <c r="G20767" s="175">
        <f t="shared" ref="G20767" si="465">F20767-E20767</f>
        <v>926500</v>
      </c>
      <c r="H20767" s="701" t="s">
        <v>13659</v>
      </c>
    </row>
    <row r="20768" spans="1:8" ht="15" x14ac:dyDescent="0.2">
      <c r="A20768" s="729">
        <v>45506</v>
      </c>
      <c r="B20768" s="93" t="s">
        <v>8865</v>
      </c>
      <c r="C20768" s="93" t="s">
        <v>558</v>
      </c>
      <c r="D20768" s="890" t="s">
        <v>13660</v>
      </c>
      <c r="E20768" s="175"/>
      <c r="F20768" s="175">
        <v>2000000</v>
      </c>
      <c r="G20768" s="175">
        <f t="shared" ref="G20768:G20769" si="466">F20768-E20768</f>
        <v>2000000</v>
      </c>
      <c r="H20768" s="701" t="s">
        <v>13659</v>
      </c>
    </row>
    <row r="20769" spans="1:8" ht="15" x14ac:dyDescent="0.2">
      <c r="A20769" s="729">
        <v>45506</v>
      </c>
      <c r="B20769" s="93" t="s">
        <v>8865</v>
      </c>
      <c r="C20769" s="93" t="s">
        <v>558</v>
      </c>
      <c r="D20769" s="1055" t="s">
        <v>12017</v>
      </c>
      <c r="E20769" s="642">
        <v>29265</v>
      </c>
      <c r="F20769" s="175"/>
      <c r="G20769" s="175">
        <f t="shared" si="466"/>
        <v>-29265</v>
      </c>
      <c r="H20769" s="701" t="s">
        <v>13659</v>
      </c>
    </row>
    <row r="20770" spans="1:8" ht="15" x14ac:dyDescent="0.2">
      <c r="A20770" s="729">
        <v>45509</v>
      </c>
      <c r="B20770" s="93" t="s">
        <v>13728</v>
      </c>
      <c r="C20770" s="93" t="s">
        <v>558</v>
      </c>
      <c r="D20770" s="890" t="s">
        <v>13729</v>
      </c>
      <c r="E20770" s="175"/>
      <c r="F20770" s="175">
        <v>399735</v>
      </c>
      <c r="G20770" s="175">
        <f t="shared" ref="G20770:G20773" si="467">F20770-E20770</f>
        <v>399735</v>
      </c>
      <c r="H20770" s="701" t="s">
        <v>13659</v>
      </c>
    </row>
    <row r="20771" spans="1:8" ht="15" x14ac:dyDescent="0.2">
      <c r="A20771" s="729">
        <v>45509</v>
      </c>
      <c r="B20771" s="93" t="s">
        <v>13728</v>
      </c>
      <c r="C20771" s="93" t="s">
        <v>558</v>
      </c>
      <c r="D20771" s="890" t="s">
        <v>13730</v>
      </c>
      <c r="E20771" s="175"/>
      <c r="F20771" s="175">
        <v>97660</v>
      </c>
      <c r="G20771" s="175">
        <f t="shared" si="467"/>
        <v>97660</v>
      </c>
      <c r="H20771" s="701" t="s">
        <v>13659</v>
      </c>
    </row>
    <row r="20772" spans="1:8" ht="36" x14ac:dyDescent="0.2">
      <c r="A20772" s="729">
        <v>45509</v>
      </c>
      <c r="B20772" s="93" t="s">
        <v>11717</v>
      </c>
      <c r="C20772" s="93" t="s">
        <v>558</v>
      </c>
      <c r="D20772" s="896" t="s">
        <v>13771</v>
      </c>
      <c r="E20772" s="642">
        <v>20000</v>
      </c>
      <c r="F20772" s="175"/>
      <c r="G20772" s="175">
        <f t="shared" si="467"/>
        <v>-20000</v>
      </c>
      <c r="H20772" s="701" t="s">
        <v>13659</v>
      </c>
    </row>
    <row r="20773" spans="1:8" ht="15" x14ac:dyDescent="0.2">
      <c r="A20773" s="729">
        <v>45512</v>
      </c>
      <c r="B20773" s="93" t="s">
        <v>3944</v>
      </c>
      <c r="C20773" s="93" t="s">
        <v>558</v>
      </c>
      <c r="D20773" s="890" t="s">
        <v>13749</v>
      </c>
      <c r="E20773" s="175"/>
      <c r="F20773" s="175">
        <v>333522</v>
      </c>
      <c r="G20773" s="175">
        <f t="shared" si="467"/>
        <v>333522</v>
      </c>
      <c r="H20773" s="701" t="s">
        <v>13659</v>
      </c>
    </row>
    <row r="20774" spans="1:8" ht="15" x14ac:dyDescent="0.2">
      <c r="A20774" s="729">
        <v>45517</v>
      </c>
      <c r="B20774" s="93" t="s">
        <v>3945</v>
      </c>
      <c r="C20774" s="93" t="s">
        <v>558</v>
      </c>
      <c r="D20774" s="890" t="s">
        <v>13826</v>
      </c>
      <c r="E20774" s="175"/>
      <c r="F20774" s="175">
        <v>365160</v>
      </c>
      <c r="G20774" s="175">
        <f t="shared" ref="G20774" si="468">F20774-E20774</f>
        <v>365160</v>
      </c>
      <c r="H20774" s="701" t="s">
        <v>13659</v>
      </c>
    </row>
    <row r="20775" spans="1:8" ht="24" x14ac:dyDescent="0.2">
      <c r="A20775" s="729">
        <v>45519</v>
      </c>
      <c r="B20775" s="93" t="s">
        <v>13436</v>
      </c>
      <c r="C20775" s="93" t="s">
        <v>558</v>
      </c>
      <c r="D20775" s="800" t="s">
        <v>13827</v>
      </c>
      <c r="E20775" s="175"/>
      <c r="F20775" s="175">
        <v>2000000</v>
      </c>
      <c r="G20775" s="175">
        <f t="shared" ref="G20775" si="469">F20775-E20775</f>
        <v>2000000</v>
      </c>
      <c r="H20775" s="701" t="s">
        <v>13659</v>
      </c>
    </row>
    <row r="20776" spans="1:8" ht="24" x14ac:dyDescent="0.2">
      <c r="A20776" s="729">
        <v>45519</v>
      </c>
      <c r="B20776" s="93" t="s">
        <v>13436</v>
      </c>
      <c r="C20776" s="93" t="s">
        <v>558</v>
      </c>
      <c r="D20776" s="800" t="s">
        <v>13828</v>
      </c>
      <c r="E20776" s="175"/>
      <c r="F20776" s="175">
        <v>597014</v>
      </c>
      <c r="G20776" s="175">
        <f t="shared" ref="G20776" si="470">F20776-E20776</f>
        <v>597014</v>
      </c>
      <c r="H20776" s="701" t="s">
        <v>13659</v>
      </c>
    </row>
    <row r="20777" spans="1:8" ht="24" x14ac:dyDescent="0.2">
      <c r="A20777" s="729">
        <v>45519</v>
      </c>
      <c r="B20777" s="93" t="s">
        <v>13436</v>
      </c>
      <c r="C20777" s="93" t="s">
        <v>558</v>
      </c>
      <c r="D20777" s="800" t="s">
        <v>13829</v>
      </c>
      <c r="E20777" s="175"/>
      <c r="F20777" s="175">
        <v>3000000</v>
      </c>
      <c r="G20777" s="175">
        <f t="shared" ref="G20777:G20778" si="471">F20777-E20777</f>
        <v>3000000</v>
      </c>
      <c r="H20777" s="701" t="s">
        <v>13659</v>
      </c>
    </row>
    <row r="20778" spans="1:8" ht="15" x14ac:dyDescent="0.2">
      <c r="A20778" s="729">
        <v>45519</v>
      </c>
      <c r="B20778" s="93" t="s">
        <v>8865</v>
      </c>
      <c r="C20778" s="93" t="s">
        <v>558</v>
      </c>
      <c r="D20778" s="1055" t="s">
        <v>12017</v>
      </c>
      <c r="E20778" s="642">
        <v>30000</v>
      </c>
      <c r="F20778" s="175"/>
      <c r="G20778" s="175">
        <f t="shared" si="471"/>
        <v>-30000</v>
      </c>
      <c r="H20778" s="701" t="s">
        <v>13659</v>
      </c>
    </row>
    <row r="20779" spans="1:8" ht="24" x14ac:dyDescent="0.2">
      <c r="A20779" s="729">
        <v>45519</v>
      </c>
      <c r="B20779" s="93" t="s">
        <v>11874</v>
      </c>
      <c r="C20779" s="93" t="s">
        <v>558</v>
      </c>
      <c r="D20779" s="800" t="s">
        <v>13830</v>
      </c>
      <c r="E20779" s="175"/>
      <c r="F20779" s="175">
        <v>6709743</v>
      </c>
      <c r="G20779" s="175">
        <f t="shared" ref="G20779:G20780" si="472">F20779-E20779</f>
        <v>6709743</v>
      </c>
      <c r="H20779" s="701" t="s">
        <v>13659</v>
      </c>
    </row>
    <row r="20780" spans="1:8" ht="15" x14ac:dyDescent="0.2">
      <c r="A20780" s="729">
        <v>45519</v>
      </c>
      <c r="B20780" s="93" t="s">
        <v>11874</v>
      </c>
      <c r="C20780" s="93" t="s">
        <v>558</v>
      </c>
      <c r="D20780" s="1055" t="s">
        <v>12017</v>
      </c>
      <c r="E20780" s="642">
        <v>67097</v>
      </c>
      <c r="F20780" s="175"/>
      <c r="G20780" s="175">
        <f t="shared" si="472"/>
        <v>-67097</v>
      </c>
      <c r="H20780" s="701" t="s">
        <v>13659</v>
      </c>
    </row>
    <row r="20781" spans="1:8" ht="15" x14ac:dyDescent="0.2">
      <c r="A20781" s="729">
        <v>45519</v>
      </c>
      <c r="B20781" s="93" t="s">
        <v>12786</v>
      </c>
      <c r="C20781" s="93" t="s">
        <v>558</v>
      </c>
      <c r="D20781" s="800" t="s">
        <v>13841</v>
      </c>
      <c r="E20781" s="175"/>
      <c r="F20781" s="175">
        <v>300000</v>
      </c>
      <c r="G20781" s="175">
        <f t="shared" ref="G20781" si="473">F20781-E20781</f>
        <v>300000</v>
      </c>
      <c r="H20781" s="701" t="s">
        <v>13659</v>
      </c>
    </row>
    <row r="20782" spans="1:8" ht="15" x14ac:dyDescent="0.2">
      <c r="A20782" s="729">
        <v>45519</v>
      </c>
      <c r="B20782" s="93" t="s">
        <v>13842</v>
      </c>
      <c r="C20782" s="93" t="s">
        <v>558</v>
      </c>
      <c r="D20782" s="800" t="s">
        <v>13841</v>
      </c>
      <c r="E20782" s="175"/>
      <c r="F20782" s="175">
        <v>120000</v>
      </c>
      <c r="G20782" s="175">
        <f t="shared" ref="G20782" si="474">F20782-E20782</f>
        <v>120000</v>
      </c>
      <c r="H20782" s="701" t="s">
        <v>13659</v>
      </c>
    </row>
    <row r="20783" spans="1:8" ht="24" x14ac:dyDescent="0.2">
      <c r="A20783" s="729">
        <v>45521</v>
      </c>
      <c r="B20783" s="93" t="s">
        <v>11077</v>
      </c>
      <c r="C20783" s="93" t="s">
        <v>558</v>
      </c>
      <c r="D20783" s="800" t="s">
        <v>13902</v>
      </c>
      <c r="E20783" s="175"/>
      <c r="F20783" s="175">
        <v>3000000</v>
      </c>
      <c r="G20783" s="175">
        <f t="shared" ref="G20783:G20784" si="475">F20783-E20783</f>
        <v>3000000</v>
      </c>
      <c r="H20783" s="701" t="s">
        <v>13659</v>
      </c>
    </row>
    <row r="20784" spans="1:8" ht="24" x14ac:dyDescent="0.2">
      <c r="A20784" s="729">
        <v>45521</v>
      </c>
      <c r="B20784" s="93" t="s">
        <v>11077</v>
      </c>
      <c r="C20784" s="93" t="s">
        <v>558</v>
      </c>
      <c r="D20784" s="800" t="s">
        <v>13903</v>
      </c>
      <c r="E20784" s="175"/>
      <c r="F20784" s="175">
        <v>3689000</v>
      </c>
      <c r="G20784" s="175">
        <f t="shared" si="475"/>
        <v>3689000</v>
      </c>
      <c r="H20784" s="701" t="s">
        <v>13659</v>
      </c>
    </row>
    <row r="20785" spans="1:8" ht="15" x14ac:dyDescent="0.2">
      <c r="A20785" s="729">
        <v>45523</v>
      </c>
      <c r="B20785" s="93" t="s">
        <v>13315</v>
      </c>
      <c r="C20785" s="93" t="s">
        <v>558</v>
      </c>
      <c r="D20785" s="800" t="s">
        <v>13911</v>
      </c>
      <c r="E20785" s="175"/>
      <c r="F20785" s="175">
        <v>3500000</v>
      </c>
      <c r="G20785" s="175">
        <f t="shared" ref="G20785:G20789" si="476">F20785-E20785</f>
        <v>3500000</v>
      </c>
      <c r="H20785" s="701" t="s">
        <v>13659</v>
      </c>
    </row>
    <row r="20786" spans="1:8" ht="15" x14ac:dyDescent="0.2">
      <c r="A20786" s="729">
        <v>45523</v>
      </c>
      <c r="B20786" s="93" t="s">
        <v>37</v>
      </c>
      <c r="C20786" s="93" t="s">
        <v>558</v>
      </c>
      <c r="D20786" s="890" t="s">
        <v>13916</v>
      </c>
      <c r="E20786" s="175"/>
      <c r="F20786" s="175">
        <v>246087</v>
      </c>
      <c r="G20786" s="175">
        <f t="shared" si="476"/>
        <v>246087</v>
      </c>
      <c r="H20786" s="701" t="s">
        <v>13659</v>
      </c>
    </row>
    <row r="20787" spans="1:8" ht="15" x14ac:dyDescent="0.2">
      <c r="A20787" s="729">
        <v>45526</v>
      </c>
      <c r="B20787" s="93" t="s">
        <v>11717</v>
      </c>
      <c r="C20787" s="93" t="s">
        <v>558</v>
      </c>
      <c r="D20787" s="890" t="s">
        <v>13973</v>
      </c>
      <c r="E20787" s="175"/>
      <c r="F20787" s="175">
        <v>1947260</v>
      </c>
      <c r="G20787" s="175">
        <f t="shared" si="476"/>
        <v>1947260</v>
      </c>
      <c r="H20787" s="701" t="s">
        <v>13659</v>
      </c>
    </row>
    <row r="20788" spans="1:8" ht="24" x14ac:dyDescent="0.2">
      <c r="A20788" s="729">
        <v>45527</v>
      </c>
      <c r="B20788" s="93" t="s">
        <v>11077</v>
      </c>
      <c r="C20788" s="93" t="s">
        <v>558</v>
      </c>
      <c r="D20788" s="800" t="s">
        <v>13975</v>
      </c>
      <c r="E20788" s="175"/>
      <c r="F20788" s="175">
        <v>3725071</v>
      </c>
      <c r="G20788" s="175">
        <f t="shared" si="476"/>
        <v>3725071</v>
      </c>
      <c r="H20788" s="701" t="s">
        <v>13659</v>
      </c>
    </row>
    <row r="20789" spans="1:8" ht="15" x14ac:dyDescent="0.2">
      <c r="A20789" s="729">
        <v>45527</v>
      </c>
      <c r="B20789" s="93" t="s">
        <v>11077</v>
      </c>
      <c r="C20789" s="93" t="s">
        <v>558</v>
      </c>
      <c r="D20789" s="1055" t="s">
        <v>12017</v>
      </c>
      <c r="E20789" s="642">
        <v>37251</v>
      </c>
      <c r="F20789" s="175"/>
      <c r="G20789" s="175">
        <f t="shared" si="476"/>
        <v>-37251</v>
      </c>
      <c r="H20789" s="701" t="s">
        <v>13659</v>
      </c>
    </row>
    <row r="20790" spans="1:8" ht="24" x14ac:dyDescent="0.2">
      <c r="A20790" s="729">
        <v>45527</v>
      </c>
      <c r="B20790" s="93" t="s">
        <v>13253</v>
      </c>
      <c r="C20790" s="93" t="s">
        <v>558</v>
      </c>
      <c r="D20790" s="800" t="s">
        <v>13976</v>
      </c>
      <c r="E20790" s="175"/>
      <c r="F20790" s="175">
        <v>515900</v>
      </c>
      <c r="G20790" s="175">
        <f t="shared" ref="G20790" si="477">F20790-E20790</f>
        <v>515900</v>
      </c>
      <c r="H20790" s="701" t="s">
        <v>13659</v>
      </c>
    </row>
    <row r="20791" spans="1:8" ht="36" x14ac:dyDescent="0.2">
      <c r="A20791" s="729">
        <v>45527</v>
      </c>
      <c r="B20791" s="93" t="s">
        <v>13253</v>
      </c>
      <c r="C20791" s="93" t="s">
        <v>558</v>
      </c>
      <c r="D20791" s="800" t="s">
        <v>13977</v>
      </c>
      <c r="E20791" s="175"/>
      <c r="F20791" s="175">
        <v>800000</v>
      </c>
      <c r="G20791" s="175">
        <f t="shared" ref="G20791" si="478">F20791-E20791</f>
        <v>800000</v>
      </c>
      <c r="H20791" s="701" t="s">
        <v>13659</v>
      </c>
    </row>
    <row r="20792" spans="1:8" ht="24" x14ac:dyDescent="0.2">
      <c r="A20792" s="729">
        <v>45527</v>
      </c>
      <c r="B20792" s="93" t="s">
        <v>13253</v>
      </c>
      <c r="C20792" s="93" t="s">
        <v>558</v>
      </c>
      <c r="D20792" s="800" t="s">
        <v>13978</v>
      </c>
      <c r="E20792" s="175"/>
      <c r="F20792" s="175">
        <v>1884105</v>
      </c>
      <c r="G20792" s="175">
        <f t="shared" ref="G20792:G20793" si="479">F20792-E20792</f>
        <v>1884105</v>
      </c>
      <c r="H20792" s="701" t="s">
        <v>13659</v>
      </c>
    </row>
    <row r="20793" spans="1:8" ht="15" x14ac:dyDescent="0.2">
      <c r="A20793" s="729">
        <v>45527</v>
      </c>
      <c r="B20793" s="93" t="s">
        <v>13253</v>
      </c>
      <c r="C20793" s="93" t="s">
        <v>558</v>
      </c>
      <c r="D20793" s="1055" t="s">
        <v>12017</v>
      </c>
      <c r="E20793" s="642">
        <v>18841</v>
      </c>
      <c r="F20793" s="175"/>
      <c r="G20793" s="175">
        <f t="shared" si="479"/>
        <v>-18841</v>
      </c>
      <c r="H20793" s="701" t="s">
        <v>13659</v>
      </c>
    </row>
    <row r="20794" spans="1:8" ht="24" x14ac:dyDescent="0.2">
      <c r="A20794" s="729">
        <v>45530</v>
      </c>
      <c r="B20794" s="93" t="s">
        <v>10898</v>
      </c>
      <c r="C20794" s="93" t="s">
        <v>558</v>
      </c>
      <c r="D20794" s="800" t="s">
        <v>14005</v>
      </c>
      <c r="E20794" s="175"/>
      <c r="F20794" s="175">
        <v>741191</v>
      </c>
      <c r="G20794" s="175">
        <f t="shared" ref="G20794:G20796" si="480">F20794-E20794</f>
        <v>741191</v>
      </c>
      <c r="H20794" s="701" t="s">
        <v>13659</v>
      </c>
    </row>
    <row r="20795" spans="1:8" ht="36" x14ac:dyDescent="0.2">
      <c r="A20795" s="729">
        <v>45530</v>
      </c>
      <c r="B20795" s="93" t="s">
        <v>10898</v>
      </c>
      <c r="C20795" s="93" t="s">
        <v>558</v>
      </c>
      <c r="D20795" s="800" t="s">
        <v>14015</v>
      </c>
      <c r="E20795" s="175"/>
      <c r="F20795" s="175">
        <v>18405</v>
      </c>
      <c r="G20795" s="175">
        <f t="shared" si="480"/>
        <v>18405</v>
      </c>
      <c r="H20795" s="701" t="s">
        <v>13659</v>
      </c>
    </row>
    <row r="20796" spans="1:8" ht="36" x14ac:dyDescent="0.2">
      <c r="A20796" s="729">
        <v>45530</v>
      </c>
      <c r="B20796" s="93" t="s">
        <v>9353</v>
      </c>
      <c r="C20796" s="93" t="s">
        <v>558</v>
      </c>
      <c r="D20796" s="800" t="s">
        <v>14015</v>
      </c>
      <c r="E20796" s="175"/>
      <c r="F20796" s="175">
        <f>482096-18405</f>
        <v>463691</v>
      </c>
      <c r="G20796" s="175">
        <f t="shared" si="480"/>
        <v>463691</v>
      </c>
      <c r="H20796" s="701" t="s">
        <v>13659</v>
      </c>
    </row>
    <row r="20797" spans="1:8" ht="24" x14ac:dyDescent="0.2">
      <c r="A20797" s="729">
        <v>45533</v>
      </c>
      <c r="B20797" s="93" t="s">
        <v>10898</v>
      </c>
      <c r="C20797" s="93" t="s">
        <v>558</v>
      </c>
      <c r="D20797" s="800" t="s">
        <v>14048</v>
      </c>
      <c r="E20797" s="175"/>
      <c r="F20797" s="175">
        <v>695773</v>
      </c>
      <c r="G20797" s="175">
        <f t="shared" ref="G20797" si="481">F20797-E20797</f>
        <v>695773</v>
      </c>
      <c r="H20797" s="701" t="s">
        <v>13659</v>
      </c>
    </row>
    <row r="20798" spans="1:8" ht="24" x14ac:dyDescent="0.2">
      <c r="A20798" s="729">
        <v>45534</v>
      </c>
      <c r="B20798" s="93" t="s">
        <v>13728</v>
      </c>
      <c r="C20798" s="93" t="s">
        <v>558</v>
      </c>
      <c r="D20798" s="800" t="s">
        <v>14058</v>
      </c>
      <c r="E20798" s="175"/>
      <c r="F20798" s="175">
        <v>419296</v>
      </c>
      <c r="G20798" s="175">
        <f t="shared" ref="G20798:G21037" si="482">F20798-E20798</f>
        <v>419296</v>
      </c>
      <c r="H20798" s="701" t="s">
        <v>13659</v>
      </c>
    </row>
    <row r="20799" spans="1:8" ht="24" x14ac:dyDescent="0.2">
      <c r="A20799" s="729">
        <v>45534</v>
      </c>
      <c r="B20799" s="93" t="s">
        <v>13728</v>
      </c>
      <c r="C20799" s="93" t="s">
        <v>558</v>
      </c>
      <c r="D20799" s="800" t="s">
        <v>14059</v>
      </c>
      <c r="E20799" s="175"/>
      <c r="F20799" s="175">
        <v>495359</v>
      </c>
      <c r="G20799" s="175">
        <f t="shared" si="482"/>
        <v>495359</v>
      </c>
      <c r="H20799" s="701" t="s">
        <v>13659</v>
      </c>
    </row>
    <row r="20800" spans="1:8" ht="15" x14ac:dyDescent="0.2">
      <c r="A20800" s="733">
        <v>45537</v>
      </c>
      <c r="B20800" s="62" t="s">
        <v>103</v>
      </c>
      <c r="C20800" s="62" t="s">
        <v>103</v>
      </c>
      <c r="D20800" s="182" t="s">
        <v>9422</v>
      </c>
      <c r="E20800" s="125">
        <v>4000</v>
      </c>
      <c r="F20800" s="125"/>
      <c r="G20800" s="125">
        <f t="shared" si="482"/>
        <v>-4000</v>
      </c>
      <c r="H20800" s="704" t="s">
        <v>14084</v>
      </c>
    </row>
    <row r="20801" spans="1:8" ht="15" x14ac:dyDescent="0.2">
      <c r="A20801" s="733">
        <v>45537</v>
      </c>
      <c r="B20801" s="1048" t="s">
        <v>12606</v>
      </c>
      <c r="C20801" s="1048" t="s">
        <v>793</v>
      </c>
      <c r="D20801" s="1051" t="s">
        <v>12801</v>
      </c>
      <c r="E20801" s="1050">
        <v>50000</v>
      </c>
      <c r="F20801" s="125"/>
      <c r="G20801" s="125">
        <f t="shared" ref="G20801:G20804" si="483">F20801-E20801</f>
        <v>-50000</v>
      </c>
      <c r="H20801" s="704" t="s">
        <v>14084</v>
      </c>
    </row>
    <row r="20802" spans="1:8" ht="15" x14ac:dyDescent="0.2">
      <c r="A20802" s="733">
        <v>45537</v>
      </c>
      <c r="B20802" s="1048" t="s">
        <v>10176</v>
      </c>
      <c r="C20802" s="1048" t="s">
        <v>793</v>
      </c>
      <c r="D20802" s="1051" t="s">
        <v>8428</v>
      </c>
      <c r="E20802" s="1050">
        <v>5000</v>
      </c>
      <c r="F20802" s="125"/>
      <c r="G20802" s="125">
        <f t="shared" si="483"/>
        <v>-5000</v>
      </c>
      <c r="H20802" s="704" t="s">
        <v>14084</v>
      </c>
    </row>
    <row r="20803" spans="1:8" ht="15" x14ac:dyDescent="0.2">
      <c r="A20803" s="733">
        <v>45537</v>
      </c>
      <c r="B20803" s="1048" t="s">
        <v>13225</v>
      </c>
      <c r="C20803" s="1048" t="s">
        <v>793</v>
      </c>
      <c r="D20803" s="1051" t="s">
        <v>12194</v>
      </c>
      <c r="E20803" s="1050">
        <v>50000</v>
      </c>
      <c r="F20803" s="125"/>
      <c r="G20803" s="125">
        <f t="shared" si="483"/>
        <v>-50000</v>
      </c>
      <c r="H20803" s="704" t="s">
        <v>14084</v>
      </c>
    </row>
    <row r="20804" spans="1:8" ht="15" x14ac:dyDescent="0.2">
      <c r="A20804" s="733">
        <v>45537</v>
      </c>
      <c r="B20804" s="1048" t="s">
        <v>103</v>
      </c>
      <c r="C20804" s="1048" t="s">
        <v>793</v>
      </c>
      <c r="D20804" s="1051" t="s">
        <v>12802</v>
      </c>
      <c r="E20804" s="1050">
        <v>105000</v>
      </c>
      <c r="F20804" s="125"/>
      <c r="G20804" s="125">
        <f t="shared" si="483"/>
        <v>-105000</v>
      </c>
      <c r="H20804" s="704" t="s">
        <v>14084</v>
      </c>
    </row>
    <row r="20805" spans="1:8" s="681" customFormat="1" ht="15" x14ac:dyDescent="0.25">
      <c r="A20805" s="733">
        <v>45537</v>
      </c>
      <c r="B20805" s="1048" t="s">
        <v>103</v>
      </c>
      <c r="C20805" s="1048" t="s">
        <v>793</v>
      </c>
      <c r="D20805" s="1051" t="s">
        <v>13387</v>
      </c>
      <c r="E20805" s="1050">
        <v>22000</v>
      </c>
      <c r="F20805" s="125"/>
      <c r="G20805" s="125">
        <f t="shared" ref="G20805:G20806" si="484">F20805-E20805</f>
        <v>-22000</v>
      </c>
      <c r="H20805" s="704" t="s">
        <v>14084</v>
      </c>
    </row>
    <row r="20806" spans="1:8" s="681" customFormat="1" ht="15" x14ac:dyDescent="0.25">
      <c r="A20806" s="733">
        <v>45537</v>
      </c>
      <c r="B20806" s="1048" t="s">
        <v>103</v>
      </c>
      <c r="C20806" s="1048" t="s">
        <v>793</v>
      </c>
      <c r="D20806" s="1051" t="s">
        <v>12761</v>
      </c>
      <c r="E20806" s="1050">
        <v>6000</v>
      </c>
      <c r="F20806" s="125"/>
      <c r="G20806" s="125">
        <f t="shared" si="484"/>
        <v>-6000</v>
      </c>
      <c r="H20806" s="704" t="s">
        <v>14084</v>
      </c>
    </row>
    <row r="20807" spans="1:8" ht="15" x14ac:dyDescent="0.2">
      <c r="A20807" s="733">
        <v>45537</v>
      </c>
      <c r="B20807" s="1048" t="s">
        <v>13225</v>
      </c>
      <c r="C20807" s="1048" t="s">
        <v>793</v>
      </c>
      <c r="D20807" s="1051" t="s">
        <v>10746</v>
      </c>
      <c r="E20807" s="1050">
        <v>104150</v>
      </c>
      <c r="F20807" s="125"/>
      <c r="G20807" s="125">
        <f t="shared" si="482"/>
        <v>-104150</v>
      </c>
      <c r="H20807" s="704" t="s">
        <v>14084</v>
      </c>
    </row>
    <row r="20808" spans="1:8" ht="15" x14ac:dyDescent="0.2">
      <c r="A20808" s="733">
        <v>45537</v>
      </c>
      <c r="B20808" s="62" t="s">
        <v>25</v>
      </c>
      <c r="C20808" s="62" t="s">
        <v>8148</v>
      </c>
      <c r="D20808" s="182" t="s">
        <v>6336</v>
      </c>
      <c r="E20808" s="125">
        <v>114451</v>
      </c>
      <c r="F20808" s="125"/>
      <c r="G20808" s="125">
        <f t="shared" si="482"/>
        <v>-114451</v>
      </c>
      <c r="H20808" s="704" t="s">
        <v>14084</v>
      </c>
    </row>
    <row r="20809" spans="1:8" ht="15" x14ac:dyDescent="0.2">
      <c r="A20809" s="733">
        <v>45537</v>
      </c>
      <c r="B20809" s="62" t="s">
        <v>103</v>
      </c>
      <c r="C20809" s="62" t="s">
        <v>8148</v>
      </c>
      <c r="D20809" s="182" t="s">
        <v>6336</v>
      </c>
      <c r="E20809" s="125">
        <v>70368</v>
      </c>
      <c r="F20809" s="125"/>
      <c r="G20809" s="125">
        <f t="shared" si="482"/>
        <v>-70368</v>
      </c>
      <c r="H20809" s="704" t="s">
        <v>14084</v>
      </c>
    </row>
    <row r="20810" spans="1:8" ht="15" x14ac:dyDescent="0.2">
      <c r="A20810" s="733">
        <v>45537</v>
      </c>
      <c r="B20810" s="62" t="s">
        <v>25</v>
      </c>
      <c r="C20810" s="62" t="s">
        <v>8148</v>
      </c>
      <c r="D20810" s="182" t="s">
        <v>8616</v>
      </c>
      <c r="E20810" s="125">
        <v>2300</v>
      </c>
      <c r="F20810" s="125"/>
      <c r="G20810" s="125">
        <f t="shared" si="482"/>
        <v>-2300</v>
      </c>
      <c r="H20810" s="704" t="s">
        <v>14084</v>
      </c>
    </row>
    <row r="20811" spans="1:8" ht="15" x14ac:dyDescent="0.2">
      <c r="A20811" s="733">
        <v>45537</v>
      </c>
      <c r="B20811" s="62" t="s">
        <v>103</v>
      </c>
      <c r="C20811" s="62" t="s">
        <v>8148</v>
      </c>
      <c r="D20811" s="182" t="s">
        <v>8616</v>
      </c>
      <c r="E20811" s="125">
        <v>2030</v>
      </c>
      <c r="F20811" s="125"/>
      <c r="G20811" s="125">
        <f t="shared" si="482"/>
        <v>-2030</v>
      </c>
      <c r="H20811" s="704" t="s">
        <v>14084</v>
      </c>
    </row>
    <row r="20812" spans="1:8" ht="15" x14ac:dyDescent="0.2">
      <c r="A20812" s="733">
        <v>45537</v>
      </c>
      <c r="B20812" s="62" t="s">
        <v>11077</v>
      </c>
      <c r="C20812" s="62" t="s">
        <v>5740</v>
      </c>
      <c r="D20812" s="182" t="s">
        <v>10334</v>
      </c>
      <c r="E20812" s="125">
        <v>200</v>
      </c>
      <c r="F20812" s="125"/>
      <c r="G20812" s="125">
        <f t="shared" si="482"/>
        <v>-200</v>
      </c>
      <c r="H20812" s="704" t="s">
        <v>14084</v>
      </c>
    </row>
    <row r="20813" spans="1:8" ht="15" x14ac:dyDescent="0.2">
      <c r="A20813" s="733">
        <v>45537</v>
      </c>
      <c r="B20813" s="62" t="s">
        <v>13225</v>
      </c>
      <c r="C20813" s="62" t="s">
        <v>14270</v>
      </c>
      <c r="D20813" s="182" t="s">
        <v>14088</v>
      </c>
      <c r="E20813" s="125">
        <v>20000</v>
      </c>
      <c r="F20813" s="125"/>
      <c r="G20813" s="125">
        <f t="shared" si="482"/>
        <v>-20000</v>
      </c>
      <c r="H20813" s="704" t="s">
        <v>14084</v>
      </c>
    </row>
    <row r="20814" spans="1:8" ht="15" x14ac:dyDescent="0.2">
      <c r="A20814" s="733">
        <v>45537</v>
      </c>
      <c r="B20814" s="1048" t="s">
        <v>3945</v>
      </c>
      <c r="C20814" s="1048" t="s">
        <v>793</v>
      </c>
      <c r="D20814" s="1051" t="s">
        <v>12082</v>
      </c>
      <c r="E20814" s="1050">
        <v>145409.27419354839</v>
      </c>
      <c r="F20814" s="125"/>
      <c r="G20814" s="125">
        <f t="shared" si="482"/>
        <v>-145409.27419354839</v>
      </c>
      <c r="H20814" s="704" t="s">
        <v>14084</v>
      </c>
    </row>
    <row r="20815" spans="1:8" ht="15" x14ac:dyDescent="0.2">
      <c r="A20815" s="733">
        <v>45537</v>
      </c>
      <c r="B20815" s="62" t="s">
        <v>13110</v>
      </c>
      <c r="C20815" s="62" t="s">
        <v>10981</v>
      </c>
      <c r="D20815" s="182" t="s">
        <v>14089</v>
      </c>
      <c r="E20815" s="125">
        <v>2570</v>
      </c>
      <c r="F20815" s="125"/>
      <c r="G20815" s="125">
        <f t="shared" si="482"/>
        <v>-2570</v>
      </c>
      <c r="H20815" s="704" t="s">
        <v>14084</v>
      </c>
    </row>
    <row r="20816" spans="1:8" ht="15" x14ac:dyDescent="0.2">
      <c r="A20816" s="733">
        <v>45537</v>
      </c>
      <c r="B20816" s="62" t="s">
        <v>12399</v>
      </c>
      <c r="C20816" s="62" t="s">
        <v>10981</v>
      </c>
      <c r="D20816" s="182" t="s">
        <v>14090</v>
      </c>
      <c r="E20816" s="125">
        <v>600</v>
      </c>
      <c r="F20816" s="125"/>
      <c r="G20816" s="125">
        <f t="shared" si="482"/>
        <v>-600</v>
      </c>
      <c r="H20816" s="704" t="s">
        <v>14084</v>
      </c>
    </row>
    <row r="20817" spans="1:8" ht="15" x14ac:dyDescent="0.2">
      <c r="A20817" s="733">
        <v>45537</v>
      </c>
      <c r="B20817" s="62" t="s">
        <v>12399</v>
      </c>
      <c r="C20817" s="62" t="s">
        <v>5740</v>
      </c>
      <c r="D20817" s="182" t="s">
        <v>369</v>
      </c>
      <c r="E20817" s="125">
        <v>800</v>
      </c>
      <c r="F20817" s="125"/>
      <c r="G20817" s="125">
        <f t="shared" si="482"/>
        <v>-800</v>
      </c>
      <c r="H20817" s="704" t="s">
        <v>14084</v>
      </c>
    </row>
    <row r="20818" spans="1:8" ht="15" x14ac:dyDescent="0.2">
      <c r="A20818" s="733">
        <v>45537</v>
      </c>
      <c r="B20818" s="62" t="s">
        <v>11717</v>
      </c>
      <c r="C20818" s="62" t="s">
        <v>5740</v>
      </c>
      <c r="D20818" s="182" t="s">
        <v>14091</v>
      </c>
      <c r="E20818" s="125">
        <v>300</v>
      </c>
      <c r="F20818" s="125"/>
      <c r="G20818" s="125">
        <f t="shared" si="482"/>
        <v>-300</v>
      </c>
      <c r="H20818" s="704" t="s">
        <v>14084</v>
      </c>
    </row>
    <row r="20819" spans="1:8" ht="15" x14ac:dyDescent="0.2">
      <c r="A20819" s="733">
        <v>45537</v>
      </c>
      <c r="B20819" s="1048" t="s">
        <v>103</v>
      </c>
      <c r="C20819" s="1048" t="s">
        <v>793</v>
      </c>
      <c r="D20819" s="1051" t="s">
        <v>10134</v>
      </c>
      <c r="E20819" s="1050">
        <v>287500</v>
      </c>
      <c r="F20819" s="125"/>
      <c r="G20819" s="125">
        <f t="shared" si="482"/>
        <v>-287500</v>
      </c>
      <c r="H20819" s="704" t="s">
        <v>14084</v>
      </c>
    </row>
    <row r="20820" spans="1:8" ht="24" x14ac:dyDescent="0.2">
      <c r="A20820" s="733">
        <v>45537</v>
      </c>
      <c r="B20820" s="62" t="s">
        <v>13292</v>
      </c>
      <c r="C20820" s="62" t="s">
        <v>437</v>
      </c>
      <c r="D20820" s="182" t="s">
        <v>14092</v>
      </c>
      <c r="E20820" s="125">
        <v>31000</v>
      </c>
      <c r="F20820" s="125"/>
      <c r="G20820" s="125">
        <f t="shared" si="482"/>
        <v>-31000</v>
      </c>
      <c r="H20820" s="704" t="s">
        <v>14084</v>
      </c>
    </row>
    <row r="20821" spans="1:8" ht="15" x14ac:dyDescent="0.2">
      <c r="A20821" s="733">
        <v>45537</v>
      </c>
      <c r="B20821" s="62" t="s">
        <v>12399</v>
      </c>
      <c r="C20821" s="62" t="s">
        <v>14001</v>
      </c>
      <c r="D20821" s="182" t="s">
        <v>14002</v>
      </c>
      <c r="E20821" s="125">
        <v>30000</v>
      </c>
      <c r="F20821" s="125"/>
      <c r="G20821" s="125">
        <f t="shared" si="482"/>
        <v>-30000</v>
      </c>
      <c r="H20821" s="704" t="s">
        <v>14084</v>
      </c>
    </row>
    <row r="20822" spans="1:8" ht="15" x14ac:dyDescent="0.2">
      <c r="A20822" s="733">
        <v>45537</v>
      </c>
      <c r="B20822" s="62" t="s">
        <v>13540</v>
      </c>
      <c r="C20822" s="62" t="s">
        <v>9354</v>
      </c>
      <c r="D20822" s="182" t="s">
        <v>14093</v>
      </c>
      <c r="E20822" s="125">
        <v>282000</v>
      </c>
      <c r="F20822" s="125"/>
      <c r="G20822" s="125">
        <f t="shared" si="482"/>
        <v>-282000</v>
      </c>
      <c r="H20822" s="704" t="s">
        <v>14084</v>
      </c>
    </row>
    <row r="20823" spans="1:8" ht="15" x14ac:dyDescent="0.2">
      <c r="A20823" s="733">
        <v>45537</v>
      </c>
      <c r="B20823" s="62" t="s">
        <v>13225</v>
      </c>
      <c r="C20823" s="62" t="s">
        <v>14094</v>
      </c>
      <c r="D20823" s="182" t="s">
        <v>14095</v>
      </c>
      <c r="E20823" s="125">
        <v>150000</v>
      </c>
      <c r="F20823" s="125"/>
      <c r="G20823" s="125">
        <f t="shared" si="482"/>
        <v>-150000</v>
      </c>
      <c r="H20823" s="704" t="s">
        <v>14084</v>
      </c>
    </row>
    <row r="20824" spans="1:8" ht="24" x14ac:dyDescent="0.2">
      <c r="A20824" s="733">
        <v>45537</v>
      </c>
      <c r="B20824" s="62" t="s">
        <v>13436</v>
      </c>
      <c r="C20824" s="62" t="s">
        <v>3144</v>
      </c>
      <c r="D20824" s="182" t="s">
        <v>13907</v>
      </c>
      <c r="E20824" s="125">
        <v>18000</v>
      </c>
      <c r="F20824" s="125"/>
      <c r="G20824" s="125">
        <f t="shared" si="482"/>
        <v>-18000</v>
      </c>
      <c r="H20824" s="704" t="s">
        <v>14084</v>
      </c>
    </row>
    <row r="20825" spans="1:8" ht="15" x14ac:dyDescent="0.2">
      <c r="A20825" s="733">
        <v>45537</v>
      </c>
      <c r="B20825" s="62" t="s">
        <v>12606</v>
      </c>
      <c r="C20825" s="62" t="s">
        <v>12347</v>
      </c>
      <c r="D20825" s="182" t="s">
        <v>14099</v>
      </c>
      <c r="E20825" s="125">
        <v>10000</v>
      </c>
      <c r="F20825" s="125"/>
      <c r="G20825" s="125">
        <f t="shared" si="482"/>
        <v>-10000</v>
      </c>
      <c r="H20825" s="704" t="s">
        <v>14084</v>
      </c>
    </row>
    <row r="20826" spans="1:8" ht="15" x14ac:dyDescent="0.2">
      <c r="A20826" s="733">
        <v>45538</v>
      </c>
      <c r="B20826" s="1048" t="s">
        <v>37</v>
      </c>
      <c r="C20826" s="1048" t="s">
        <v>793</v>
      </c>
      <c r="D20826" s="1051" t="s">
        <v>11823</v>
      </c>
      <c r="E20826" s="1050">
        <v>209604.83870967745</v>
      </c>
      <c r="F20826" s="125"/>
      <c r="G20826" s="125">
        <f t="shared" ref="G20826:G20844" si="485">F20826-E20826</f>
        <v>-209604.83870967745</v>
      </c>
      <c r="H20826" s="704" t="s">
        <v>14084</v>
      </c>
    </row>
    <row r="20827" spans="1:8" ht="15" x14ac:dyDescent="0.2">
      <c r="A20827" s="733">
        <v>45538</v>
      </c>
      <c r="B20827" s="62" t="s">
        <v>37</v>
      </c>
      <c r="C20827" s="62" t="s">
        <v>391</v>
      </c>
      <c r="D20827" s="182" t="s">
        <v>5754</v>
      </c>
      <c r="E20827" s="125">
        <v>3000</v>
      </c>
      <c r="F20827" s="125"/>
      <c r="G20827" s="125">
        <f t="shared" si="485"/>
        <v>-3000</v>
      </c>
      <c r="H20827" s="704" t="s">
        <v>14084</v>
      </c>
    </row>
    <row r="20828" spans="1:8" ht="15" x14ac:dyDescent="0.2">
      <c r="A20828" s="733">
        <v>45538</v>
      </c>
      <c r="B20828" s="62" t="s">
        <v>12683</v>
      </c>
      <c r="C20828" s="62" t="s">
        <v>10981</v>
      </c>
      <c r="D20828" s="182" t="s">
        <v>14109</v>
      </c>
      <c r="E20828" s="125">
        <v>4630</v>
      </c>
      <c r="F20828" s="125"/>
      <c r="G20828" s="125">
        <f t="shared" si="485"/>
        <v>-4630</v>
      </c>
      <c r="H20828" s="704" t="s">
        <v>14084</v>
      </c>
    </row>
    <row r="20829" spans="1:8" ht="15" x14ac:dyDescent="0.2">
      <c r="A20829" s="733">
        <v>45538</v>
      </c>
      <c r="B20829" s="62" t="s">
        <v>103</v>
      </c>
      <c r="C20829" s="62" t="s">
        <v>285</v>
      </c>
      <c r="D20829" s="182" t="s">
        <v>13688</v>
      </c>
      <c r="E20829" s="125">
        <v>500</v>
      </c>
      <c r="F20829" s="125"/>
      <c r="G20829" s="125">
        <f t="shared" si="485"/>
        <v>-500</v>
      </c>
      <c r="H20829" s="704" t="s">
        <v>14084</v>
      </c>
    </row>
    <row r="20830" spans="1:8" ht="15" x14ac:dyDescent="0.2">
      <c r="A20830" s="733">
        <v>45538</v>
      </c>
      <c r="B20830" s="62" t="s">
        <v>13436</v>
      </c>
      <c r="C20830" s="62" t="s">
        <v>10981</v>
      </c>
      <c r="D20830" s="182" t="s">
        <v>14110</v>
      </c>
      <c r="E20830" s="125">
        <v>5000</v>
      </c>
      <c r="F20830" s="125"/>
      <c r="G20830" s="125">
        <f t="shared" si="485"/>
        <v>-5000</v>
      </c>
      <c r="H20830" s="704" t="s">
        <v>14084</v>
      </c>
    </row>
    <row r="20831" spans="1:8" ht="15" x14ac:dyDescent="0.2">
      <c r="A20831" s="733">
        <v>45538</v>
      </c>
      <c r="B20831" s="1048" t="s">
        <v>12606</v>
      </c>
      <c r="C20831" s="1048" t="s">
        <v>793</v>
      </c>
      <c r="D20831" s="1051" t="s">
        <v>14111</v>
      </c>
      <c r="E20831" s="1050">
        <v>284284.27419354836</v>
      </c>
      <c r="F20831" s="125"/>
      <c r="G20831" s="125">
        <f t="shared" si="485"/>
        <v>-284284.27419354836</v>
      </c>
      <c r="H20831" s="704" t="s">
        <v>14084</v>
      </c>
    </row>
    <row r="20832" spans="1:8" ht="15" x14ac:dyDescent="0.2">
      <c r="A20832" s="733">
        <v>45538</v>
      </c>
      <c r="B20832" s="62" t="s">
        <v>12795</v>
      </c>
      <c r="C20832" s="62" t="s">
        <v>5740</v>
      </c>
      <c r="D20832" s="182" t="s">
        <v>369</v>
      </c>
      <c r="E20832" s="125">
        <v>700</v>
      </c>
      <c r="F20832" s="125"/>
      <c r="G20832" s="125">
        <f t="shared" si="485"/>
        <v>-700</v>
      </c>
      <c r="H20832" s="704" t="s">
        <v>14084</v>
      </c>
    </row>
    <row r="20833" spans="1:8" ht="15" x14ac:dyDescent="0.2">
      <c r="A20833" s="733">
        <v>45538</v>
      </c>
      <c r="B20833" s="62" t="s">
        <v>13253</v>
      </c>
      <c r="C20833" s="62" t="s">
        <v>10981</v>
      </c>
      <c r="D20833" s="182" t="s">
        <v>10334</v>
      </c>
      <c r="E20833" s="125">
        <v>200</v>
      </c>
      <c r="F20833" s="125"/>
      <c r="G20833" s="125">
        <f t="shared" si="485"/>
        <v>-200</v>
      </c>
      <c r="H20833" s="704" t="s">
        <v>14084</v>
      </c>
    </row>
    <row r="20834" spans="1:8" ht="15" x14ac:dyDescent="0.2">
      <c r="A20834" s="733">
        <v>45538</v>
      </c>
      <c r="B20834" s="62" t="s">
        <v>103</v>
      </c>
      <c r="C20834" s="62" t="s">
        <v>103</v>
      </c>
      <c r="D20834" s="182" t="s">
        <v>9422</v>
      </c>
      <c r="E20834" s="125">
        <v>4000</v>
      </c>
      <c r="F20834" s="125"/>
      <c r="G20834" s="125">
        <f t="shared" si="485"/>
        <v>-4000</v>
      </c>
      <c r="H20834" s="704" t="s">
        <v>14084</v>
      </c>
    </row>
    <row r="20835" spans="1:8" ht="15" x14ac:dyDescent="0.2">
      <c r="A20835" s="733">
        <v>45538</v>
      </c>
      <c r="B20835" s="62" t="s">
        <v>12683</v>
      </c>
      <c r="C20835" s="62" t="s">
        <v>5740</v>
      </c>
      <c r="D20835" s="182" t="s">
        <v>14112</v>
      </c>
      <c r="E20835" s="125">
        <v>5500</v>
      </c>
      <c r="F20835" s="125"/>
      <c r="G20835" s="125">
        <f t="shared" si="485"/>
        <v>-5500</v>
      </c>
      <c r="H20835" s="704" t="s">
        <v>14084</v>
      </c>
    </row>
    <row r="20836" spans="1:8" ht="15" x14ac:dyDescent="0.2">
      <c r="A20836" s="733">
        <v>45538</v>
      </c>
      <c r="B20836" s="62" t="s">
        <v>12399</v>
      </c>
      <c r="C20836" s="62" t="s">
        <v>5386</v>
      </c>
      <c r="D20836" s="182" t="s">
        <v>14113</v>
      </c>
      <c r="E20836" s="125">
        <v>14000</v>
      </c>
      <c r="F20836" s="125"/>
      <c r="G20836" s="125">
        <f t="shared" si="485"/>
        <v>-14000</v>
      </c>
      <c r="H20836" s="704" t="s">
        <v>14084</v>
      </c>
    </row>
    <row r="20837" spans="1:8" ht="15" x14ac:dyDescent="0.2">
      <c r="A20837" s="733">
        <v>45538</v>
      </c>
      <c r="B20837" s="62" t="s">
        <v>12399</v>
      </c>
      <c r="C20837" s="62" t="s">
        <v>391</v>
      </c>
      <c r="D20837" s="182" t="s">
        <v>14114</v>
      </c>
      <c r="E20837" s="125">
        <v>700</v>
      </c>
      <c r="F20837" s="125"/>
      <c r="G20837" s="125">
        <f t="shared" si="485"/>
        <v>-700</v>
      </c>
      <c r="H20837" s="704" t="s">
        <v>14084</v>
      </c>
    </row>
    <row r="20838" spans="1:8" ht="15" x14ac:dyDescent="0.2">
      <c r="A20838" s="733">
        <v>45538</v>
      </c>
      <c r="B20838" s="62" t="s">
        <v>103</v>
      </c>
      <c r="C20838" s="62" t="s">
        <v>391</v>
      </c>
      <c r="D20838" s="182" t="s">
        <v>14115</v>
      </c>
      <c r="E20838" s="125">
        <v>150</v>
      </c>
      <c r="F20838" s="125"/>
      <c r="G20838" s="125">
        <f t="shared" si="485"/>
        <v>-150</v>
      </c>
      <c r="H20838" s="704" t="s">
        <v>14084</v>
      </c>
    </row>
    <row r="20839" spans="1:8" ht="15" x14ac:dyDescent="0.2">
      <c r="A20839" s="733">
        <v>45538</v>
      </c>
      <c r="B20839" s="1048" t="s">
        <v>11077</v>
      </c>
      <c r="C20839" s="1048" t="s">
        <v>793</v>
      </c>
      <c r="D20839" s="1051" t="s">
        <v>14116</v>
      </c>
      <c r="E20839" s="1050">
        <v>92903</v>
      </c>
      <c r="F20839" s="125"/>
      <c r="G20839" s="125">
        <f t="shared" si="485"/>
        <v>-92903</v>
      </c>
      <c r="H20839" s="704" t="s">
        <v>14084</v>
      </c>
    </row>
    <row r="20840" spans="1:8" ht="15" x14ac:dyDescent="0.2">
      <c r="A20840" s="733">
        <v>45538</v>
      </c>
      <c r="B20840" s="1048" t="s">
        <v>13110</v>
      </c>
      <c r="C20840" s="1048" t="s">
        <v>793</v>
      </c>
      <c r="D20840" s="1051" t="s">
        <v>14117</v>
      </c>
      <c r="E20840" s="1050">
        <v>73772</v>
      </c>
      <c r="F20840" s="125"/>
      <c r="G20840" s="125">
        <f t="shared" si="485"/>
        <v>-73772</v>
      </c>
      <c r="H20840" s="704" t="s">
        <v>14084</v>
      </c>
    </row>
    <row r="20841" spans="1:8" ht="15" x14ac:dyDescent="0.2">
      <c r="A20841" s="733">
        <v>45538</v>
      </c>
      <c r="B20841" s="62" t="s">
        <v>12399</v>
      </c>
      <c r="C20841" s="62" t="s">
        <v>5740</v>
      </c>
      <c r="D20841" s="182" t="s">
        <v>369</v>
      </c>
      <c r="E20841" s="125">
        <v>2500</v>
      </c>
      <c r="F20841" s="125"/>
      <c r="G20841" s="125">
        <f t="shared" si="485"/>
        <v>-2500</v>
      </c>
      <c r="H20841" s="704" t="s">
        <v>14084</v>
      </c>
    </row>
    <row r="20842" spans="1:8" ht="15" x14ac:dyDescent="0.2">
      <c r="A20842" s="733">
        <v>45538</v>
      </c>
      <c r="B20842" s="62" t="s">
        <v>12399</v>
      </c>
      <c r="C20842" s="62" t="s">
        <v>5740</v>
      </c>
      <c r="D20842" s="182" t="s">
        <v>369</v>
      </c>
      <c r="E20842" s="125">
        <v>3000</v>
      </c>
      <c r="F20842" s="125"/>
      <c r="G20842" s="125">
        <f t="shared" si="485"/>
        <v>-3000</v>
      </c>
      <c r="H20842" s="704" t="s">
        <v>14084</v>
      </c>
    </row>
    <row r="20843" spans="1:8" ht="15" x14ac:dyDescent="0.2">
      <c r="A20843" s="733">
        <v>45538</v>
      </c>
      <c r="B20843" s="62" t="s">
        <v>12399</v>
      </c>
      <c r="C20843" s="62" t="s">
        <v>10981</v>
      </c>
      <c r="D20843" s="182" t="s">
        <v>14118</v>
      </c>
      <c r="E20843" s="125">
        <v>16800</v>
      </c>
      <c r="F20843" s="125"/>
      <c r="G20843" s="125">
        <f t="shared" si="485"/>
        <v>-16800</v>
      </c>
      <c r="H20843" s="704" t="s">
        <v>14084</v>
      </c>
    </row>
    <row r="20844" spans="1:8" ht="15" x14ac:dyDescent="0.2">
      <c r="A20844" s="733">
        <v>45538</v>
      </c>
      <c r="B20844" s="62" t="s">
        <v>12606</v>
      </c>
      <c r="C20844" s="62" t="s">
        <v>13093</v>
      </c>
      <c r="D20844" s="182" t="s">
        <v>1156</v>
      </c>
      <c r="E20844" s="125">
        <v>3000</v>
      </c>
      <c r="F20844" s="125"/>
      <c r="G20844" s="125">
        <f t="shared" si="485"/>
        <v>-3000</v>
      </c>
      <c r="H20844" s="704" t="s">
        <v>14084</v>
      </c>
    </row>
    <row r="20845" spans="1:8" ht="15" x14ac:dyDescent="0.2">
      <c r="A20845" s="733">
        <v>45538</v>
      </c>
      <c r="B20845" s="62" t="s">
        <v>12399</v>
      </c>
      <c r="C20845" s="62" t="s">
        <v>12004</v>
      </c>
      <c r="D20845" s="182" t="s">
        <v>14119</v>
      </c>
      <c r="E20845" s="125">
        <v>400000</v>
      </c>
      <c r="F20845" s="125"/>
      <c r="G20845" s="125">
        <f t="shared" ref="G20845:G20849" si="486">F20845-E20845</f>
        <v>-400000</v>
      </c>
      <c r="H20845" s="704" t="s">
        <v>14084</v>
      </c>
    </row>
    <row r="20846" spans="1:8" ht="15" x14ac:dyDescent="0.2">
      <c r="A20846" s="733">
        <v>45538</v>
      </c>
      <c r="B20846" s="62" t="s">
        <v>13253</v>
      </c>
      <c r="C20846" s="62" t="s">
        <v>14124</v>
      </c>
      <c r="D20846" s="182" t="s">
        <v>14120</v>
      </c>
      <c r="E20846" s="125">
        <v>500000</v>
      </c>
      <c r="F20846" s="125"/>
      <c r="G20846" s="125">
        <f t="shared" si="486"/>
        <v>-500000</v>
      </c>
      <c r="H20846" s="704" t="s">
        <v>14084</v>
      </c>
    </row>
    <row r="20847" spans="1:8" ht="15" x14ac:dyDescent="0.2">
      <c r="A20847" s="733">
        <v>45538</v>
      </c>
      <c r="B20847" s="62" t="s">
        <v>12399</v>
      </c>
      <c r="C20847" s="62" t="s">
        <v>13497</v>
      </c>
      <c r="D20847" s="182" t="s">
        <v>14121</v>
      </c>
      <c r="E20847" s="125">
        <v>100000</v>
      </c>
      <c r="F20847" s="125"/>
      <c r="G20847" s="125">
        <f t="shared" si="486"/>
        <v>-100000</v>
      </c>
      <c r="H20847" s="704" t="s">
        <v>14084</v>
      </c>
    </row>
    <row r="20848" spans="1:8" ht="24" x14ac:dyDescent="0.2">
      <c r="A20848" s="733">
        <v>45538</v>
      </c>
      <c r="B20848" s="62" t="s">
        <v>13253</v>
      </c>
      <c r="C20848" s="62" t="s">
        <v>11740</v>
      </c>
      <c r="D20848" s="182" t="s">
        <v>14122</v>
      </c>
      <c r="E20848" s="125">
        <v>90000</v>
      </c>
      <c r="F20848" s="125"/>
      <c r="G20848" s="125">
        <f t="shared" si="486"/>
        <v>-90000</v>
      </c>
      <c r="H20848" s="704" t="s">
        <v>14084</v>
      </c>
    </row>
    <row r="20849" spans="1:8" ht="24" x14ac:dyDescent="0.2">
      <c r="A20849" s="733">
        <v>45538</v>
      </c>
      <c r="B20849" s="62" t="s">
        <v>13225</v>
      </c>
      <c r="C20849" s="62" t="s">
        <v>11612</v>
      </c>
      <c r="D20849" s="182" t="s">
        <v>14123</v>
      </c>
      <c r="E20849" s="125">
        <v>63000</v>
      </c>
      <c r="F20849" s="125"/>
      <c r="G20849" s="125">
        <f t="shared" si="486"/>
        <v>-63000</v>
      </c>
      <c r="H20849" s="704" t="s">
        <v>14084</v>
      </c>
    </row>
    <row r="20850" spans="1:8" ht="15" x14ac:dyDescent="0.2">
      <c r="A20850" s="733">
        <v>45538</v>
      </c>
      <c r="B20850" s="62" t="s">
        <v>13253</v>
      </c>
      <c r="C20850" s="62" t="s">
        <v>437</v>
      </c>
      <c r="D20850" s="182" t="s">
        <v>14133</v>
      </c>
      <c r="E20850" s="125">
        <v>20000</v>
      </c>
      <c r="F20850" s="125"/>
      <c r="G20850" s="125">
        <f t="shared" ref="G20850:G20852" si="487">F20850-E20850</f>
        <v>-20000</v>
      </c>
      <c r="H20850" s="704" t="s">
        <v>14084</v>
      </c>
    </row>
    <row r="20851" spans="1:8" ht="15" x14ac:dyDescent="0.2">
      <c r="A20851" s="733">
        <v>45538</v>
      </c>
      <c r="B20851" s="62" t="s">
        <v>103</v>
      </c>
      <c r="C20851" s="62" t="s">
        <v>103</v>
      </c>
      <c r="D20851" s="182" t="s">
        <v>14134</v>
      </c>
      <c r="E20851" s="125">
        <v>30000</v>
      </c>
      <c r="F20851" s="125"/>
      <c r="G20851" s="125">
        <f t="shared" si="487"/>
        <v>-30000</v>
      </c>
      <c r="H20851" s="704" t="s">
        <v>14084</v>
      </c>
    </row>
    <row r="20852" spans="1:8" ht="15" x14ac:dyDescent="0.2">
      <c r="A20852" s="733">
        <v>45538</v>
      </c>
      <c r="B20852" s="62" t="s">
        <v>11077</v>
      </c>
      <c r="C20852" s="62" t="s">
        <v>285</v>
      </c>
      <c r="D20852" s="182" t="s">
        <v>14135</v>
      </c>
      <c r="E20852" s="125">
        <v>11180</v>
      </c>
      <c r="F20852" s="125"/>
      <c r="G20852" s="125">
        <f t="shared" si="487"/>
        <v>-11180</v>
      </c>
      <c r="H20852" s="704" t="s">
        <v>14084</v>
      </c>
    </row>
    <row r="20853" spans="1:8" ht="15" x14ac:dyDescent="0.2">
      <c r="A20853" s="733">
        <v>45538</v>
      </c>
      <c r="B20853" s="62" t="s">
        <v>13436</v>
      </c>
      <c r="C20853" s="62" t="s">
        <v>285</v>
      </c>
      <c r="D20853" s="182" t="s">
        <v>14135</v>
      </c>
      <c r="E20853" s="125">
        <v>7110</v>
      </c>
      <c r="F20853" s="125"/>
      <c r="G20853" s="125">
        <f t="shared" ref="G20853" si="488">F20853-E20853</f>
        <v>-7110</v>
      </c>
      <c r="H20853" s="704" t="s">
        <v>14084</v>
      </c>
    </row>
    <row r="20854" spans="1:8" ht="15" x14ac:dyDescent="0.2">
      <c r="A20854" s="733">
        <v>45538</v>
      </c>
      <c r="B20854" s="62" t="s">
        <v>13110</v>
      </c>
      <c r="C20854" s="62" t="s">
        <v>10981</v>
      </c>
      <c r="D20854" s="182" t="s">
        <v>14137</v>
      </c>
      <c r="E20854" s="125">
        <v>22000</v>
      </c>
      <c r="F20854" s="125"/>
      <c r="G20854" s="125">
        <f t="shared" ref="G20854:G20855" si="489">F20854-E20854</f>
        <v>-22000</v>
      </c>
      <c r="H20854" s="704" t="s">
        <v>14084</v>
      </c>
    </row>
    <row r="20855" spans="1:8" ht="15" x14ac:dyDescent="0.2">
      <c r="A20855" s="733">
        <v>45538</v>
      </c>
      <c r="B20855" s="62" t="s">
        <v>11077</v>
      </c>
      <c r="C20855" s="62" t="s">
        <v>10981</v>
      </c>
      <c r="D20855" s="182" t="s">
        <v>14138</v>
      </c>
      <c r="E20855" s="125">
        <v>25880</v>
      </c>
      <c r="F20855" s="125"/>
      <c r="G20855" s="125">
        <f t="shared" si="489"/>
        <v>-25880</v>
      </c>
      <c r="H20855" s="704" t="s">
        <v>14084</v>
      </c>
    </row>
    <row r="20856" spans="1:8" ht="15" x14ac:dyDescent="0.2">
      <c r="A20856" s="733">
        <v>45539</v>
      </c>
      <c r="B20856" s="62" t="s">
        <v>12795</v>
      </c>
      <c r="C20856" s="62" t="s">
        <v>5740</v>
      </c>
      <c r="D20856" s="182" t="s">
        <v>1156</v>
      </c>
      <c r="E20856" s="125">
        <v>400</v>
      </c>
      <c r="F20856" s="125"/>
      <c r="G20856" s="125">
        <f t="shared" ref="G20856:G20861" si="490">F20856-E20856</f>
        <v>-400</v>
      </c>
      <c r="H20856" s="704" t="s">
        <v>14084</v>
      </c>
    </row>
    <row r="20857" spans="1:8" ht="15" x14ac:dyDescent="0.2">
      <c r="A20857" s="733">
        <v>45539</v>
      </c>
      <c r="B20857" s="62" t="s">
        <v>12399</v>
      </c>
      <c r="C20857" s="62" t="s">
        <v>5740</v>
      </c>
      <c r="D20857" s="182" t="s">
        <v>1156</v>
      </c>
      <c r="E20857" s="125">
        <v>3300</v>
      </c>
      <c r="F20857" s="125"/>
      <c r="G20857" s="125">
        <f t="shared" si="490"/>
        <v>-3300</v>
      </c>
      <c r="H20857" s="704" t="s">
        <v>14084</v>
      </c>
    </row>
    <row r="20858" spans="1:8" ht="15" x14ac:dyDescent="0.2">
      <c r="A20858" s="733">
        <v>45539</v>
      </c>
      <c r="B20858" s="62" t="s">
        <v>12399</v>
      </c>
      <c r="C20858" s="62" t="s">
        <v>5740</v>
      </c>
      <c r="D20858" s="182" t="s">
        <v>1156</v>
      </c>
      <c r="E20858" s="125">
        <v>2500</v>
      </c>
      <c r="F20858" s="125"/>
      <c r="G20858" s="125">
        <f t="shared" si="490"/>
        <v>-2500</v>
      </c>
      <c r="H20858" s="704" t="s">
        <v>14084</v>
      </c>
    </row>
    <row r="20859" spans="1:8" ht="15" x14ac:dyDescent="0.2">
      <c r="A20859" s="733">
        <v>45539</v>
      </c>
      <c r="B20859" s="62" t="s">
        <v>12399</v>
      </c>
      <c r="C20859" s="62" t="s">
        <v>10981</v>
      </c>
      <c r="D20859" s="182" t="s">
        <v>14125</v>
      </c>
      <c r="E20859" s="125">
        <v>500</v>
      </c>
      <c r="F20859" s="125"/>
      <c r="G20859" s="125">
        <f t="shared" si="490"/>
        <v>-500</v>
      </c>
      <c r="H20859" s="704" t="s">
        <v>14084</v>
      </c>
    </row>
    <row r="20860" spans="1:8" ht="15" x14ac:dyDescent="0.2">
      <c r="A20860" s="733">
        <v>45539</v>
      </c>
      <c r="B20860" s="62" t="s">
        <v>103</v>
      </c>
      <c r="C20860" s="62" t="s">
        <v>103</v>
      </c>
      <c r="D20860" s="182" t="s">
        <v>9422</v>
      </c>
      <c r="E20860" s="125">
        <v>1500</v>
      </c>
      <c r="F20860" s="125"/>
      <c r="G20860" s="125">
        <f t="shared" si="490"/>
        <v>-1500</v>
      </c>
      <c r="H20860" s="704" t="s">
        <v>14084</v>
      </c>
    </row>
    <row r="20861" spans="1:8" ht="15" x14ac:dyDescent="0.2">
      <c r="A20861" s="733">
        <v>45539</v>
      </c>
      <c r="B20861" s="62" t="s">
        <v>12399</v>
      </c>
      <c r="C20861" s="62" t="s">
        <v>10981</v>
      </c>
      <c r="D20861" s="182" t="s">
        <v>14126</v>
      </c>
      <c r="E20861" s="125">
        <v>13160</v>
      </c>
      <c r="F20861" s="125"/>
      <c r="G20861" s="125">
        <f t="shared" si="490"/>
        <v>-13160</v>
      </c>
      <c r="H20861" s="704" t="s">
        <v>14084</v>
      </c>
    </row>
    <row r="20862" spans="1:8" ht="15" x14ac:dyDescent="0.2">
      <c r="A20862" s="733">
        <v>45539</v>
      </c>
      <c r="B20862" s="62" t="s">
        <v>12795</v>
      </c>
      <c r="C20862" s="565" t="s">
        <v>8391</v>
      </c>
      <c r="D20862" s="873" t="s">
        <v>14127</v>
      </c>
      <c r="E20862" s="566">
        <v>400000</v>
      </c>
      <c r="F20862" s="125"/>
      <c r="G20862" s="125">
        <f t="shared" ref="G20862:G20863" si="491">F20862-E20862</f>
        <v>-400000</v>
      </c>
      <c r="H20862" s="704" t="s">
        <v>14084</v>
      </c>
    </row>
    <row r="20863" spans="1:8" ht="15" x14ac:dyDescent="0.2">
      <c r="A20863" s="733">
        <v>45539</v>
      </c>
      <c r="B20863" s="62" t="s">
        <v>13225</v>
      </c>
      <c r="C20863" s="565" t="s">
        <v>8391</v>
      </c>
      <c r="D20863" s="873" t="s">
        <v>14127</v>
      </c>
      <c r="E20863" s="566">
        <v>400000</v>
      </c>
      <c r="F20863" s="125"/>
      <c r="G20863" s="125">
        <f t="shared" si="491"/>
        <v>-400000</v>
      </c>
      <c r="H20863" s="704" t="s">
        <v>14084</v>
      </c>
    </row>
    <row r="20864" spans="1:8" ht="15" x14ac:dyDescent="0.2">
      <c r="A20864" s="733">
        <v>45539</v>
      </c>
      <c r="B20864" s="62" t="s">
        <v>13253</v>
      </c>
      <c r="C20864" s="62" t="s">
        <v>14124</v>
      </c>
      <c r="D20864" s="182" t="s">
        <v>14120</v>
      </c>
      <c r="E20864" s="125">
        <v>500000</v>
      </c>
      <c r="F20864" s="125"/>
      <c r="G20864" s="125">
        <f t="shared" ref="G20864:G20866" si="492">F20864-E20864</f>
        <v>-500000</v>
      </c>
      <c r="H20864" s="704" t="s">
        <v>14084</v>
      </c>
    </row>
    <row r="20865" spans="1:8" ht="15" x14ac:dyDescent="0.2">
      <c r="A20865" s="733">
        <v>45539</v>
      </c>
      <c r="B20865" s="62" t="s">
        <v>12683</v>
      </c>
      <c r="C20865" s="62" t="s">
        <v>14128</v>
      </c>
      <c r="D20865" s="182" t="s">
        <v>14129</v>
      </c>
      <c r="E20865" s="125">
        <v>200000</v>
      </c>
      <c r="F20865" s="125"/>
      <c r="G20865" s="125">
        <f t="shared" si="492"/>
        <v>-200000</v>
      </c>
      <c r="H20865" s="704" t="s">
        <v>14084</v>
      </c>
    </row>
    <row r="20866" spans="1:8" ht="15" x14ac:dyDescent="0.2">
      <c r="A20866" s="733">
        <v>45539</v>
      </c>
      <c r="B20866" s="62" t="s">
        <v>12683</v>
      </c>
      <c r="C20866" s="62" t="s">
        <v>14128</v>
      </c>
      <c r="D20866" s="182" t="s">
        <v>14129</v>
      </c>
      <c r="E20866" s="125">
        <v>50000</v>
      </c>
      <c r="F20866" s="125"/>
      <c r="G20866" s="125">
        <f t="shared" si="492"/>
        <v>-50000</v>
      </c>
      <c r="H20866" s="704" t="s">
        <v>14084</v>
      </c>
    </row>
    <row r="20867" spans="1:8" ht="15" x14ac:dyDescent="0.2">
      <c r="A20867" s="733">
        <v>45540</v>
      </c>
      <c r="B20867" s="62" t="s">
        <v>11717</v>
      </c>
      <c r="C20867" s="62" t="s">
        <v>10981</v>
      </c>
      <c r="D20867" s="182" t="s">
        <v>14130</v>
      </c>
      <c r="E20867" s="125">
        <v>10000</v>
      </c>
      <c r="F20867" s="125"/>
      <c r="G20867" s="125">
        <f t="shared" ref="G20867:G20871" si="493">F20867-E20867</f>
        <v>-10000</v>
      </c>
      <c r="H20867" s="704" t="s">
        <v>14084</v>
      </c>
    </row>
    <row r="20868" spans="1:8" ht="15" x14ac:dyDescent="0.2">
      <c r="A20868" s="733">
        <v>45540</v>
      </c>
      <c r="B20868" s="62" t="s">
        <v>25</v>
      </c>
      <c r="C20868" s="62" t="s">
        <v>391</v>
      </c>
      <c r="D20868" s="182" t="s">
        <v>14131</v>
      </c>
      <c r="E20868" s="125">
        <v>1100</v>
      </c>
      <c r="F20868" s="125"/>
      <c r="G20868" s="125">
        <f t="shared" si="493"/>
        <v>-1100</v>
      </c>
      <c r="H20868" s="704" t="s">
        <v>14084</v>
      </c>
    </row>
    <row r="20869" spans="1:8" ht="15" x14ac:dyDescent="0.2">
      <c r="A20869" s="733">
        <v>45540</v>
      </c>
      <c r="B20869" s="62" t="s">
        <v>13436</v>
      </c>
      <c r="C20869" s="62" t="s">
        <v>5409</v>
      </c>
      <c r="D20869" s="182" t="s">
        <v>14139</v>
      </c>
      <c r="E20869" s="125">
        <v>10000</v>
      </c>
      <c r="F20869" s="125"/>
      <c r="G20869" s="125">
        <f t="shared" ref="G20869" si="494">F20869-E20869</f>
        <v>-10000</v>
      </c>
      <c r="H20869" s="704" t="s">
        <v>14084</v>
      </c>
    </row>
    <row r="20870" spans="1:8" ht="15" x14ac:dyDescent="0.2">
      <c r="A20870" s="733">
        <v>45540</v>
      </c>
      <c r="B20870" s="62" t="s">
        <v>12795</v>
      </c>
      <c r="C20870" s="62" t="s">
        <v>10981</v>
      </c>
      <c r="D20870" s="182" t="s">
        <v>14132</v>
      </c>
      <c r="E20870" s="125">
        <v>960</v>
      </c>
      <c r="F20870" s="125"/>
      <c r="G20870" s="125">
        <f t="shared" si="493"/>
        <v>-960</v>
      </c>
      <c r="H20870" s="704" t="s">
        <v>14084</v>
      </c>
    </row>
    <row r="20871" spans="1:8" ht="15" x14ac:dyDescent="0.2">
      <c r="A20871" s="733">
        <v>45540</v>
      </c>
      <c r="B20871" s="1048" t="s">
        <v>11717</v>
      </c>
      <c r="C20871" s="1048" t="s">
        <v>793</v>
      </c>
      <c r="D20871" s="1051" t="s">
        <v>12384</v>
      </c>
      <c r="E20871" s="1050">
        <v>817499.32258064533</v>
      </c>
      <c r="F20871" s="125"/>
      <c r="G20871" s="125">
        <f t="shared" si="493"/>
        <v>-817499.32258064533</v>
      </c>
      <c r="H20871" s="704" t="s">
        <v>14084</v>
      </c>
    </row>
    <row r="20872" spans="1:8" ht="15" x14ac:dyDescent="0.2">
      <c r="A20872" s="733">
        <v>45540</v>
      </c>
      <c r="B20872" s="62" t="s">
        <v>12606</v>
      </c>
      <c r="C20872" s="62" t="s">
        <v>3103</v>
      </c>
      <c r="D20872" s="182" t="s">
        <v>1156</v>
      </c>
      <c r="E20872" s="125">
        <v>20000</v>
      </c>
      <c r="F20872" s="125"/>
      <c r="G20872" s="125">
        <f t="shared" ref="G20872:G20880" si="495">F20872-E20872</f>
        <v>-20000</v>
      </c>
      <c r="H20872" s="704" t="s">
        <v>14084</v>
      </c>
    </row>
    <row r="20873" spans="1:8" ht="15" x14ac:dyDescent="0.2">
      <c r="A20873" s="733">
        <v>45540</v>
      </c>
      <c r="B20873" s="62" t="s">
        <v>12399</v>
      </c>
      <c r="C20873" s="62" t="s">
        <v>5740</v>
      </c>
      <c r="D20873" s="182" t="s">
        <v>1156</v>
      </c>
      <c r="E20873" s="125">
        <v>1000</v>
      </c>
      <c r="F20873" s="125"/>
      <c r="G20873" s="125">
        <f t="shared" si="495"/>
        <v>-1000</v>
      </c>
      <c r="H20873" s="704" t="s">
        <v>14084</v>
      </c>
    </row>
    <row r="20874" spans="1:8" ht="15" x14ac:dyDescent="0.2">
      <c r="A20874" s="733">
        <v>45540</v>
      </c>
      <c r="B20874" s="62" t="s">
        <v>11077</v>
      </c>
      <c r="C20874" s="62" t="s">
        <v>10981</v>
      </c>
      <c r="D20874" s="182" t="s">
        <v>14142</v>
      </c>
      <c r="E20874" s="125">
        <v>3750</v>
      </c>
      <c r="F20874" s="125"/>
      <c r="G20874" s="125">
        <f t="shared" si="495"/>
        <v>-3750</v>
      </c>
      <c r="H20874" s="704" t="s">
        <v>14084</v>
      </c>
    </row>
    <row r="20875" spans="1:8" ht="15" x14ac:dyDescent="0.2">
      <c r="A20875" s="733">
        <v>45540</v>
      </c>
      <c r="B20875" s="62" t="s">
        <v>12683</v>
      </c>
      <c r="C20875" s="62" t="s">
        <v>5740</v>
      </c>
      <c r="D20875" s="182" t="s">
        <v>1156</v>
      </c>
      <c r="E20875" s="125">
        <v>3500</v>
      </c>
      <c r="F20875" s="125"/>
      <c r="G20875" s="125">
        <f t="shared" si="495"/>
        <v>-3500</v>
      </c>
      <c r="H20875" s="704" t="s">
        <v>14084</v>
      </c>
    </row>
    <row r="20876" spans="1:8" ht="15" x14ac:dyDescent="0.2">
      <c r="A20876" s="733">
        <v>45540</v>
      </c>
      <c r="B20876" s="62" t="s">
        <v>12399</v>
      </c>
      <c r="C20876" s="62" t="s">
        <v>5740</v>
      </c>
      <c r="D20876" s="182" t="s">
        <v>1156</v>
      </c>
      <c r="E20876" s="125">
        <v>1400</v>
      </c>
      <c r="F20876" s="125"/>
      <c r="G20876" s="125">
        <f t="shared" si="495"/>
        <v>-1400</v>
      </c>
      <c r="H20876" s="704" t="s">
        <v>14084</v>
      </c>
    </row>
    <row r="20877" spans="1:8" ht="15" x14ac:dyDescent="0.2">
      <c r="A20877" s="733">
        <v>45540</v>
      </c>
      <c r="B20877" s="62" t="s">
        <v>12606</v>
      </c>
      <c r="C20877" s="62" t="s">
        <v>13093</v>
      </c>
      <c r="D20877" s="182" t="s">
        <v>1156</v>
      </c>
      <c r="E20877" s="125">
        <v>30000</v>
      </c>
      <c r="F20877" s="125"/>
      <c r="G20877" s="125">
        <f t="shared" si="495"/>
        <v>-30000</v>
      </c>
      <c r="H20877" s="704" t="s">
        <v>14084</v>
      </c>
    </row>
    <row r="20878" spans="1:8" ht="15" x14ac:dyDescent="0.2">
      <c r="A20878" s="733">
        <v>45540</v>
      </c>
      <c r="B20878" s="62" t="s">
        <v>13225</v>
      </c>
      <c r="C20878" s="62" t="s">
        <v>5740</v>
      </c>
      <c r="D20878" s="182" t="s">
        <v>369</v>
      </c>
      <c r="E20878" s="125">
        <v>1500</v>
      </c>
      <c r="F20878" s="125"/>
      <c r="G20878" s="125">
        <f t="shared" si="495"/>
        <v>-1500</v>
      </c>
      <c r="H20878" s="704" t="s">
        <v>14084</v>
      </c>
    </row>
    <row r="20879" spans="1:8" ht="15" x14ac:dyDescent="0.2">
      <c r="A20879" s="733">
        <v>45540</v>
      </c>
      <c r="B20879" s="62" t="s">
        <v>13110</v>
      </c>
      <c r="C20879" s="62" t="s">
        <v>5740</v>
      </c>
      <c r="D20879" s="182" t="s">
        <v>14143</v>
      </c>
      <c r="E20879" s="125">
        <v>3100</v>
      </c>
      <c r="F20879" s="125"/>
      <c r="G20879" s="125">
        <f t="shared" si="495"/>
        <v>-3100</v>
      </c>
      <c r="H20879" s="704" t="s">
        <v>14084</v>
      </c>
    </row>
    <row r="20880" spans="1:8" ht="15" x14ac:dyDescent="0.2">
      <c r="A20880" s="733">
        <v>45540</v>
      </c>
      <c r="B20880" s="62" t="s">
        <v>103</v>
      </c>
      <c r="C20880" s="62" t="s">
        <v>103</v>
      </c>
      <c r="D20880" s="182" t="s">
        <v>13904</v>
      </c>
      <c r="E20880" s="125">
        <v>1500</v>
      </c>
      <c r="F20880" s="125"/>
      <c r="G20880" s="125">
        <f t="shared" si="495"/>
        <v>-1500</v>
      </c>
      <c r="H20880" s="704" t="s">
        <v>14084</v>
      </c>
    </row>
    <row r="20881" spans="1:8" ht="15" x14ac:dyDescent="0.2">
      <c r="A20881" s="733">
        <v>45540</v>
      </c>
      <c r="B20881" s="62" t="s">
        <v>13253</v>
      </c>
      <c r="C20881" s="62" t="s">
        <v>6475</v>
      </c>
      <c r="D20881" s="182" t="s">
        <v>14136</v>
      </c>
      <c r="E20881" s="125">
        <v>150000</v>
      </c>
      <c r="F20881" s="125"/>
      <c r="G20881" s="125">
        <f t="shared" ref="G20881:G20886" si="496">F20881-E20881</f>
        <v>-150000</v>
      </c>
      <c r="H20881" s="704" t="s">
        <v>14084</v>
      </c>
    </row>
    <row r="20882" spans="1:8" ht="15" x14ac:dyDescent="0.2">
      <c r="A20882" s="733">
        <v>45540</v>
      </c>
      <c r="B20882" s="62" t="s">
        <v>13313</v>
      </c>
      <c r="C20882" s="62" t="s">
        <v>14</v>
      </c>
      <c r="D20882" s="182" t="s">
        <v>14066</v>
      </c>
      <c r="E20882" s="125">
        <v>50000</v>
      </c>
      <c r="F20882" s="125"/>
      <c r="G20882" s="125">
        <f t="shared" si="496"/>
        <v>-50000</v>
      </c>
      <c r="H20882" s="704" t="s">
        <v>14084</v>
      </c>
    </row>
    <row r="20883" spans="1:8" ht="15" x14ac:dyDescent="0.2">
      <c r="A20883" s="733">
        <v>45540</v>
      </c>
      <c r="B20883" s="62" t="s">
        <v>13225</v>
      </c>
      <c r="C20883" s="62" t="s">
        <v>14147</v>
      </c>
      <c r="D20883" s="182" t="s">
        <v>14144</v>
      </c>
      <c r="E20883" s="125">
        <v>120000</v>
      </c>
      <c r="F20883" s="125"/>
      <c r="G20883" s="125">
        <f t="shared" ref="G20883:G20885" si="497">F20883-E20883</f>
        <v>-120000</v>
      </c>
      <c r="H20883" s="704" t="s">
        <v>14084</v>
      </c>
    </row>
    <row r="20884" spans="1:8" ht="15" x14ac:dyDescent="0.2">
      <c r="A20884" s="733">
        <v>45540</v>
      </c>
      <c r="B20884" s="62" t="s">
        <v>13932</v>
      </c>
      <c r="C20884" s="62" t="s">
        <v>10981</v>
      </c>
      <c r="D20884" s="182" t="s">
        <v>14145</v>
      </c>
      <c r="E20884" s="125">
        <v>133965</v>
      </c>
      <c r="F20884" s="125"/>
      <c r="G20884" s="125">
        <f t="shared" si="497"/>
        <v>-133965</v>
      </c>
      <c r="H20884" s="704" t="s">
        <v>14084</v>
      </c>
    </row>
    <row r="20885" spans="1:8" ht="24" x14ac:dyDescent="0.2">
      <c r="A20885" s="733">
        <v>45540</v>
      </c>
      <c r="B20885" s="62" t="s">
        <v>13495</v>
      </c>
      <c r="C20885" s="62" t="s">
        <v>3144</v>
      </c>
      <c r="D20885" s="182" t="s">
        <v>14146</v>
      </c>
      <c r="E20885" s="125">
        <v>65100</v>
      </c>
      <c r="F20885" s="125"/>
      <c r="G20885" s="125">
        <f t="shared" si="497"/>
        <v>-65100</v>
      </c>
      <c r="H20885" s="704" t="s">
        <v>14084</v>
      </c>
    </row>
    <row r="20886" spans="1:8" ht="15" x14ac:dyDescent="0.2">
      <c r="A20886" s="733">
        <v>45540</v>
      </c>
      <c r="B20886" s="1048" t="s">
        <v>103</v>
      </c>
      <c r="C20886" s="1048" t="s">
        <v>793</v>
      </c>
      <c r="D20886" s="1051" t="s">
        <v>14140</v>
      </c>
      <c r="E20886" s="1050">
        <v>70000</v>
      </c>
      <c r="F20886" s="125"/>
      <c r="G20886" s="125">
        <f t="shared" si="496"/>
        <v>-70000</v>
      </c>
      <c r="H20886" s="704" t="s">
        <v>14084</v>
      </c>
    </row>
    <row r="20887" spans="1:8" ht="15" x14ac:dyDescent="0.2">
      <c r="A20887" s="733">
        <v>45541</v>
      </c>
      <c r="B20887" s="1048" t="s">
        <v>3944</v>
      </c>
      <c r="C20887" s="1048" t="s">
        <v>793</v>
      </c>
      <c r="D20887" s="1051" t="s">
        <v>12388</v>
      </c>
      <c r="E20887" s="1050">
        <v>120691.53225806452</v>
      </c>
      <c r="F20887" s="125"/>
      <c r="G20887" s="125">
        <f t="shared" ref="G20887:G20899" si="498">F20887-E20887</f>
        <v>-120691.53225806452</v>
      </c>
      <c r="H20887" s="704" t="s">
        <v>14084</v>
      </c>
    </row>
    <row r="20888" spans="1:8" ht="15" x14ac:dyDescent="0.2">
      <c r="A20888" s="733">
        <v>45541</v>
      </c>
      <c r="B20888" s="1048" t="s">
        <v>11077</v>
      </c>
      <c r="C20888" s="1048" t="s">
        <v>793</v>
      </c>
      <c r="D20888" s="1051" t="s">
        <v>14148</v>
      </c>
      <c r="E20888" s="1050">
        <v>109516.12903225806</v>
      </c>
      <c r="F20888" s="125"/>
      <c r="G20888" s="125">
        <f t="shared" si="498"/>
        <v>-109516.12903225806</v>
      </c>
      <c r="H20888" s="704" t="s">
        <v>14084</v>
      </c>
    </row>
    <row r="20889" spans="1:8" ht="15" x14ac:dyDescent="0.2">
      <c r="A20889" s="733">
        <v>45541</v>
      </c>
      <c r="B20889" s="1048" t="s">
        <v>12683</v>
      </c>
      <c r="C20889" s="1048" t="s">
        <v>793</v>
      </c>
      <c r="D20889" s="1051" t="s">
        <v>14149</v>
      </c>
      <c r="E20889" s="1050">
        <v>17419.354838709674</v>
      </c>
      <c r="F20889" s="125"/>
      <c r="G20889" s="125">
        <f t="shared" si="498"/>
        <v>-17419.354838709674</v>
      </c>
      <c r="H20889" s="704" t="s">
        <v>14084</v>
      </c>
    </row>
    <row r="20890" spans="1:8" ht="15" x14ac:dyDescent="0.2">
      <c r="A20890" s="733">
        <v>45541</v>
      </c>
      <c r="B20890" s="1048" t="s">
        <v>3945</v>
      </c>
      <c r="C20890" s="1048" t="s">
        <v>793</v>
      </c>
      <c r="D20890" s="1051" t="s">
        <v>8427</v>
      </c>
      <c r="E20890" s="1050">
        <v>28000</v>
      </c>
      <c r="F20890" s="125"/>
      <c r="G20890" s="125">
        <f t="shared" si="498"/>
        <v>-28000</v>
      </c>
      <c r="H20890" s="704" t="s">
        <v>14084</v>
      </c>
    </row>
    <row r="20891" spans="1:8" ht="15" x14ac:dyDescent="0.2">
      <c r="A20891" s="733">
        <v>45541</v>
      </c>
      <c r="B20891" s="1048" t="s">
        <v>103</v>
      </c>
      <c r="C20891" s="1048" t="s">
        <v>793</v>
      </c>
      <c r="D20891" s="1051" t="s">
        <v>10115</v>
      </c>
      <c r="E20891" s="1050">
        <v>45048.387096774197</v>
      </c>
      <c r="F20891" s="125"/>
      <c r="G20891" s="125">
        <f t="shared" si="498"/>
        <v>-45048.387096774197</v>
      </c>
      <c r="H20891" s="704" t="s">
        <v>14084</v>
      </c>
    </row>
    <row r="20892" spans="1:8" ht="15" x14ac:dyDescent="0.2">
      <c r="A20892" s="733">
        <v>45541</v>
      </c>
      <c r="B20892" s="62" t="s">
        <v>103</v>
      </c>
      <c r="C20892" s="62" t="s">
        <v>103</v>
      </c>
      <c r="D20892" s="182" t="s">
        <v>9422</v>
      </c>
      <c r="E20892" s="125">
        <v>5000</v>
      </c>
      <c r="F20892" s="125"/>
      <c r="G20892" s="125">
        <f t="shared" si="498"/>
        <v>-5000</v>
      </c>
      <c r="H20892" s="704" t="s">
        <v>14084</v>
      </c>
    </row>
    <row r="20893" spans="1:8" ht="15" x14ac:dyDescent="0.2">
      <c r="A20893" s="733">
        <v>45541</v>
      </c>
      <c r="B20893" s="62" t="s">
        <v>14150</v>
      </c>
      <c r="C20893" s="62" t="s">
        <v>10981</v>
      </c>
      <c r="D20893" s="182" t="s">
        <v>14151</v>
      </c>
      <c r="E20893" s="125">
        <v>1000</v>
      </c>
      <c r="F20893" s="125"/>
      <c r="G20893" s="125">
        <f t="shared" si="498"/>
        <v>-1000</v>
      </c>
      <c r="H20893" s="704" t="s">
        <v>14084</v>
      </c>
    </row>
    <row r="20894" spans="1:8" ht="15" x14ac:dyDescent="0.2">
      <c r="A20894" s="733">
        <v>45541</v>
      </c>
      <c r="B20894" s="62" t="s">
        <v>13110</v>
      </c>
      <c r="C20894" s="62" t="s">
        <v>10981</v>
      </c>
      <c r="D20894" s="182" t="s">
        <v>14152</v>
      </c>
      <c r="E20894" s="125">
        <v>1000</v>
      </c>
      <c r="F20894" s="125"/>
      <c r="G20894" s="125">
        <f t="shared" si="498"/>
        <v>-1000</v>
      </c>
      <c r="H20894" s="704" t="s">
        <v>14084</v>
      </c>
    </row>
    <row r="20895" spans="1:8" ht="15" x14ac:dyDescent="0.2">
      <c r="A20895" s="733">
        <v>45541</v>
      </c>
      <c r="B20895" s="62" t="s">
        <v>12399</v>
      </c>
      <c r="C20895" s="62" t="s">
        <v>10981</v>
      </c>
      <c r="D20895" s="182" t="s">
        <v>14153</v>
      </c>
      <c r="E20895" s="125">
        <v>9750</v>
      </c>
      <c r="F20895" s="125"/>
      <c r="G20895" s="125">
        <f t="shared" si="498"/>
        <v>-9750</v>
      </c>
      <c r="H20895" s="704" t="s">
        <v>14084</v>
      </c>
    </row>
    <row r="20896" spans="1:8" ht="15" x14ac:dyDescent="0.2">
      <c r="A20896" s="733">
        <v>45541</v>
      </c>
      <c r="B20896" s="1048" t="s">
        <v>12345</v>
      </c>
      <c r="C20896" s="1048" t="s">
        <v>793</v>
      </c>
      <c r="D20896" s="1051" t="s">
        <v>13736</v>
      </c>
      <c r="E20896" s="1050">
        <v>36129.032258064522</v>
      </c>
      <c r="F20896" s="125"/>
      <c r="G20896" s="125">
        <f t="shared" si="498"/>
        <v>-36129.032258064522</v>
      </c>
      <c r="H20896" s="704" t="s">
        <v>14084</v>
      </c>
    </row>
    <row r="20897" spans="1:8" ht="15" x14ac:dyDescent="0.2">
      <c r="A20897" s="733">
        <v>45541</v>
      </c>
      <c r="B20897" s="1048" t="s">
        <v>13110</v>
      </c>
      <c r="C20897" s="1048" t="s">
        <v>793</v>
      </c>
      <c r="D20897" s="1051" t="s">
        <v>14154</v>
      </c>
      <c r="E20897" s="1050">
        <v>147983.87096774194</v>
      </c>
      <c r="F20897" s="125"/>
      <c r="G20897" s="125">
        <f t="shared" si="498"/>
        <v>-147983.87096774194</v>
      </c>
      <c r="H20897" s="704" t="s">
        <v>14084</v>
      </c>
    </row>
    <row r="20898" spans="1:8" ht="15" x14ac:dyDescent="0.2">
      <c r="A20898" s="733">
        <v>45541</v>
      </c>
      <c r="B20898" s="1048" t="s">
        <v>12399</v>
      </c>
      <c r="C20898" s="1048" t="s">
        <v>793</v>
      </c>
      <c r="D20898" s="1051" t="s">
        <v>14155</v>
      </c>
      <c r="E20898" s="1050">
        <v>56130</v>
      </c>
      <c r="F20898" s="125"/>
      <c r="G20898" s="125">
        <f t="shared" si="498"/>
        <v>-56130</v>
      </c>
      <c r="H20898" s="704" t="s">
        <v>14084</v>
      </c>
    </row>
    <row r="20899" spans="1:8" ht="15" x14ac:dyDescent="0.2">
      <c r="A20899" s="733">
        <v>45541</v>
      </c>
      <c r="B20899" s="62" t="s">
        <v>13110</v>
      </c>
      <c r="C20899" s="62" t="s">
        <v>7221</v>
      </c>
      <c r="D20899" s="182" t="s">
        <v>1156</v>
      </c>
      <c r="E20899" s="125">
        <v>100000</v>
      </c>
      <c r="F20899" s="125"/>
      <c r="G20899" s="125">
        <f t="shared" si="498"/>
        <v>-100000</v>
      </c>
      <c r="H20899" s="704" t="s">
        <v>14084</v>
      </c>
    </row>
    <row r="20900" spans="1:8" ht="15" x14ac:dyDescent="0.2">
      <c r="A20900" s="733">
        <v>45541</v>
      </c>
      <c r="B20900" s="62" t="s">
        <v>13110</v>
      </c>
      <c r="C20900" s="62" t="s">
        <v>5740</v>
      </c>
      <c r="D20900" s="182" t="s">
        <v>14156</v>
      </c>
      <c r="E20900" s="125">
        <v>1000</v>
      </c>
      <c r="F20900" s="125"/>
      <c r="G20900" s="125">
        <f t="shared" ref="G20900:G20914" si="499">F20900-E20900</f>
        <v>-1000</v>
      </c>
      <c r="H20900" s="704" t="s">
        <v>14084</v>
      </c>
    </row>
    <row r="20901" spans="1:8" ht="15" x14ac:dyDescent="0.2">
      <c r="A20901" s="733">
        <v>45541</v>
      </c>
      <c r="B20901" s="62" t="s">
        <v>12399</v>
      </c>
      <c r="C20901" s="62" t="s">
        <v>4724</v>
      </c>
      <c r="D20901" s="182" t="s">
        <v>14157</v>
      </c>
      <c r="E20901" s="125">
        <v>400000</v>
      </c>
      <c r="F20901" s="125"/>
      <c r="G20901" s="125">
        <f t="shared" si="499"/>
        <v>-400000</v>
      </c>
      <c r="H20901" s="704" t="s">
        <v>14084</v>
      </c>
    </row>
    <row r="20902" spans="1:8" ht="24" x14ac:dyDescent="0.2">
      <c r="A20902" s="733">
        <v>45541</v>
      </c>
      <c r="B20902" s="62" t="s">
        <v>13295</v>
      </c>
      <c r="C20902" s="62" t="s">
        <v>3144</v>
      </c>
      <c r="D20902" s="182" t="s">
        <v>14158</v>
      </c>
      <c r="E20902" s="125">
        <v>37100</v>
      </c>
      <c r="F20902" s="125"/>
      <c r="G20902" s="125">
        <f t="shared" si="499"/>
        <v>-37100</v>
      </c>
      <c r="H20902" s="704" t="s">
        <v>14084</v>
      </c>
    </row>
    <row r="20903" spans="1:8" ht="15" x14ac:dyDescent="0.2">
      <c r="A20903" s="733">
        <v>45541</v>
      </c>
      <c r="B20903" s="62" t="s">
        <v>13225</v>
      </c>
      <c r="C20903" s="62" t="s">
        <v>13271</v>
      </c>
      <c r="D20903" s="182" t="s">
        <v>14159</v>
      </c>
      <c r="E20903" s="125">
        <v>100000</v>
      </c>
      <c r="F20903" s="125"/>
      <c r="G20903" s="125">
        <f t="shared" si="499"/>
        <v>-100000</v>
      </c>
      <c r="H20903" s="704" t="s">
        <v>14084</v>
      </c>
    </row>
    <row r="20904" spans="1:8" ht="15" x14ac:dyDescent="0.2">
      <c r="A20904" s="733">
        <v>45541</v>
      </c>
      <c r="B20904" s="62" t="s">
        <v>13436</v>
      </c>
      <c r="C20904" s="62" t="s">
        <v>13437</v>
      </c>
      <c r="D20904" s="182" t="s">
        <v>14165</v>
      </c>
      <c r="E20904" s="125">
        <v>150000</v>
      </c>
      <c r="F20904" s="125"/>
      <c r="G20904" s="125">
        <f t="shared" ref="G20904:G20905" si="500">F20904-E20904</f>
        <v>-150000</v>
      </c>
      <c r="H20904" s="704" t="s">
        <v>14084</v>
      </c>
    </row>
    <row r="20905" spans="1:8" ht="15" x14ac:dyDescent="0.2">
      <c r="A20905" s="733">
        <v>45541</v>
      </c>
      <c r="B20905" s="62" t="s">
        <v>13436</v>
      </c>
      <c r="C20905" s="62" t="s">
        <v>10981</v>
      </c>
      <c r="D20905" s="182" t="s">
        <v>14166</v>
      </c>
      <c r="E20905" s="125">
        <v>16000</v>
      </c>
      <c r="F20905" s="125"/>
      <c r="G20905" s="125">
        <f t="shared" si="500"/>
        <v>-16000</v>
      </c>
      <c r="H20905" s="704" t="s">
        <v>14084</v>
      </c>
    </row>
    <row r="20906" spans="1:8" ht="15" x14ac:dyDescent="0.2">
      <c r="A20906" s="733">
        <v>45542</v>
      </c>
      <c r="B20906" s="62" t="s">
        <v>103</v>
      </c>
      <c r="C20906" s="62" t="s">
        <v>285</v>
      </c>
      <c r="D20906" s="182" t="s">
        <v>14167</v>
      </c>
      <c r="E20906" s="125">
        <v>1000</v>
      </c>
      <c r="F20906" s="125"/>
      <c r="G20906" s="125">
        <f t="shared" ref="G20906:G20910" si="501">F20906-E20906</f>
        <v>-1000</v>
      </c>
      <c r="H20906" s="704" t="s">
        <v>14084</v>
      </c>
    </row>
    <row r="20907" spans="1:8" ht="15" x14ac:dyDescent="0.2">
      <c r="A20907" s="733">
        <v>45542</v>
      </c>
      <c r="B20907" s="62" t="s">
        <v>103</v>
      </c>
      <c r="C20907" s="62" t="s">
        <v>103</v>
      </c>
      <c r="D20907" s="182" t="s">
        <v>9422</v>
      </c>
      <c r="E20907" s="125">
        <v>3000</v>
      </c>
      <c r="F20907" s="125"/>
      <c r="G20907" s="125">
        <f t="shared" si="501"/>
        <v>-3000</v>
      </c>
      <c r="H20907" s="704" t="s">
        <v>14084</v>
      </c>
    </row>
    <row r="20908" spans="1:8" ht="15" x14ac:dyDescent="0.2">
      <c r="A20908" s="733">
        <v>45542</v>
      </c>
      <c r="B20908" s="62" t="s">
        <v>13110</v>
      </c>
      <c r="C20908" s="62" t="s">
        <v>5740</v>
      </c>
      <c r="D20908" s="182" t="s">
        <v>369</v>
      </c>
      <c r="E20908" s="125">
        <v>2500</v>
      </c>
      <c r="F20908" s="125"/>
      <c r="G20908" s="125">
        <f t="shared" si="501"/>
        <v>-2500</v>
      </c>
      <c r="H20908" s="704" t="s">
        <v>14084</v>
      </c>
    </row>
    <row r="20909" spans="1:8" ht="15" x14ac:dyDescent="0.2">
      <c r="A20909" s="733">
        <v>45542</v>
      </c>
      <c r="B20909" s="62" t="s">
        <v>13225</v>
      </c>
      <c r="C20909" s="62" t="s">
        <v>5740</v>
      </c>
      <c r="D20909" s="182" t="s">
        <v>369</v>
      </c>
      <c r="E20909" s="125">
        <v>500</v>
      </c>
      <c r="F20909" s="125"/>
      <c r="G20909" s="125">
        <f t="shared" si="501"/>
        <v>-500</v>
      </c>
      <c r="H20909" s="704" t="s">
        <v>14084</v>
      </c>
    </row>
    <row r="20910" spans="1:8" ht="15" x14ac:dyDescent="0.2">
      <c r="A20910" s="733">
        <v>45542</v>
      </c>
      <c r="B20910" s="62" t="s">
        <v>13110</v>
      </c>
      <c r="C20910" s="62" t="s">
        <v>5740</v>
      </c>
      <c r="D20910" s="182" t="s">
        <v>14168</v>
      </c>
      <c r="E20910" s="125">
        <v>3700</v>
      </c>
      <c r="F20910" s="125"/>
      <c r="G20910" s="125">
        <f t="shared" si="501"/>
        <v>-3700</v>
      </c>
      <c r="H20910" s="704" t="s">
        <v>14084</v>
      </c>
    </row>
    <row r="20911" spans="1:8" ht="15" x14ac:dyDescent="0.2">
      <c r="A20911" s="733">
        <v>45542</v>
      </c>
      <c r="B20911" s="62" t="s">
        <v>12399</v>
      </c>
      <c r="C20911" s="62" t="s">
        <v>10981</v>
      </c>
      <c r="D20911" s="182" t="s">
        <v>14187</v>
      </c>
      <c r="E20911" s="125">
        <v>2570</v>
      </c>
      <c r="F20911" s="125"/>
      <c r="G20911" s="125">
        <f t="shared" ref="G20911" si="502">F20911-E20911</f>
        <v>-2570</v>
      </c>
      <c r="H20911" s="704" t="s">
        <v>14084</v>
      </c>
    </row>
    <row r="20912" spans="1:8" ht="15" x14ac:dyDescent="0.2">
      <c r="A20912" s="733">
        <v>45542</v>
      </c>
      <c r="B20912" s="62" t="s">
        <v>14160</v>
      </c>
      <c r="C20912" s="62" t="s">
        <v>14161</v>
      </c>
      <c r="D20912" s="182" t="s">
        <v>14162</v>
      </c>
      <c r="E20912" s="125">
        <v>50000</v>
      </c>
      <c r="F20912" s="125"/>
      <c r="G20912" s="125">
        <f t="shared" si="499"/>
        <v>-50000</v>
      </c>
      <c r="H20912" s="704" t="s">
        <v>14084</v>
      </c>
    </row>
    <row r="20913" spans="1:8" ht="15" x14ac:dyDescent="0.2">
      <c r="A20913" s="733">
        <v>45542</v>
      </c>
      <c r="B20913" s="1048" t="s">
        <v>13540</v>
      </c>
      <c r="C20913" s="1048" t="s">
        <v>1229</v>
      </c>
      <c r="D20913" s="1051" t="s">
        <v>14163</v>
      </c>
      <c r="E20913" s="1050">
        <v>166000</v>
      </c>
      <c r="F20913" s="125"/>
      <c r="G20913" s="125">
        <f t="shared" si="499"/>
        <v>-166000</v>
      </c>
      <c r="H20913" s="704" t="s">
        <v>14084</v>
      </c>
    </row>
    <row r="20914" spans="1:8" ht="15" x14ac:dyDescent="0.2">
      <c r="A20914" s="733">
        <v>45542</v>
      </c>
      <c r="B20914" s="62" t="s">
        <v>13932</v>
      </c>
      <c r="C20914" s="62" t="s">
        <v>3144</v>
      </c>
      <c r="D20914" s="182" t="s">
        <v>14164</v>
      </c>
      <c r="E20914" s="125">
        <v>19000</v>
      </c>
      <c r="F20914" s="125"/>
      <c r="G20914" s="125">
        <f t="shared" si="499"/>
        <v>-19000</v>
      </c>
      <c r="H20914" s="704" t="s">
        <v>14084</v>
      </c>
    </row>
    <row r="20915" spans="1:8" ht="16.5" customHeight="1" x14ac:dyDescent="0.2">
      <c r="A20915" s="733">
        <v>45542</v>
      </c>
      <c r="B20915" s="62" t="s">
        <v>13110</v>
      </c>
      <c r="C20915" s="669" t="s">
        <v>3148</v>
      </c>
      <c r="D20915" s="905" t="s">
        <v>14171</v>
      </c>
      <c r="E20915" s="671">
        <v>5230</v>
      </c>
      <c r="F20915" s="125"/>
      <c r="G20915" s="125">
        <f t="shared" ref="G20915:G20920" si="503">F20915-E20915</f>
        <v>-5230</v>
      </c>
      <c r="H20915" s="704" t="s">
        <v>14084</v>
      </c>
    </row>
    <row r="20916" spans="1:8" ht="16.5" customHeight="1" x14ac:dyDescent="0.2">
      <c r="A20916" s="733">
        <v>45542</v>
      </c>
      <c r="B20916" s="62" t="s">
        <v>13225</v>
      </c>
      <c r="C20916" s="669" t="s">
        <v>3148</v>
      </c>
      <c r="D20916" s="905" t="s">
        <v>14171</v>
      </c>
      <c r="E20916" s="671">
        <v>5230</v>
      </c>
      <c r="F20916" s="125"/>
      <c r="G20916" s="125">
        <f t="shared" ref="G20916:G20918" si="504">F20916-E20916</f>
        <v>-5230</v>
      </c>
      <c r="H20916" s="704" t="s">
        <v>14084</v>
      </c>
    </row>
    <row r="20917" spans="1:8" ht="16.5" customHeight="1" x14ac:dyDescent="0.2">
      <c r="A20917" s="733">
        <v>45542</v>
      </c>
      <c r="B20917" s="62" t="s">
        <v>12399</v>
      </c>
      <c r="C20917" s="669" t="s">
        <v>3148</v>
      </c>
      <c r="D20917" s="905" t="s">
        <v>14171</v>
      </c>
      <c r="E20917" s="671">
        <v>5300</v>
      </c>
      <c r="F20917" s="125"/>
      <c r="G20917" s="125">
        <f t="shared" si="504"/>
        <v>-5300</v>
      </c>
      <c r="H20917" s="704" t="s">
        <v>14084</v>
      </c>
    </row>
    <row r="20918" spans="1:8" ht="16.5" customHeight="1" x14ac:dyDescent="0.2">
      <c r="A20918" s="733">
        <v>45542</v>
      </c>
      <c r="B20918" s="62" t="s">
        <v>12683</v>
      </c>
      <c r="C20918" s="669" t="s">
        <v>3148</v>
      </c>
      <c r="D20918" s="905" t="s">
        <v>14171</v>
      </c>
      <c r="E20918" s="671">
        <v>4920</v>
      </c>
      <c r="F20918" s="125"/>
      <c r="G20918" s="125">
        <f t="shared" si="504"/>
        <v>-4920</v>
      </c>
      <c r="H20918" s="704" t="s">
        <v>14084</v>
      </c>
    </row>
    <row r="20919" spans="1:8" ht="15" x14ac:dyDescent="0.2">
      <c r="A20919" s="733">
        <v>45542</v>
      </c>
      <c r="B20919" s="62" t="s">
        <v>12399</v>
      </c>
      <c r="C20919" s="62" t="s">
        <v>3144</v>
      </c>
      <c r="D20919" s="182" t="s">
        <v>14169</v>
      </c>
      <c r="E20919" s="125">
        <v>29000</v>
      </c>
      <c r="F20919" s="125"/>
      <c r="G20919" s="125">
        <f t="shared" si="503"/>
        <v>-29000</v>
      </c>
      <c r="H20919" s="704" t="s">
        <v>14084</v>
      </c>
    </row>
    <row r="20920" spans="1:8" ht="15" x14ac:dyDescent="0.2">
      <c r="A20920" s="733">
        <v>45542</v>
      </c>
      <c r="B20920" s="62" t="s">
        <v>13540</v>
      </c>
      <c r="C20920" s="62" t="s">
        <v>9354</v>
      </c>
      <c r="D20920" s="182" t="s">
        <v>14170</v>
      </c>
      <c r="E20920" s="125">
        <v>281000</v>
      </c>
      <c r="F20920" s="125"/>
      <c r="G20920" s="125">
        <f t="shared" si="503"/>
        <v>-281000</v>
      </c>
      <c r="H20920" s="704" t="s">
        <v>14084</v>
      </c>
    </row>
    <row r="20921" spans="1:8" ht="15" x14ac:dyDescent="0.2">
      <c r="A20921" s="733">
        <v>45544</v>
      </c>
      <c r="B20921" s="62" t="s">
        <v>12399</v>
      </c>
      <c r="C20921" s="62" t="s">
        <v>10981</v>
      </c>
      <c r="D20921" s="182" t="s">
        <v>14188</v>
      </c>
      <c r="E20921" s="125">
        <v>520</v>
      </c>
      <c r="F20921" s="125"/>
      <c r="G20921" s="125">
        <f t="shared" ref="G20921:G20933" si="505">F20921-E20921</f>
        <v>-520</v>
      </c>
      <c r="H20921" s="704" t="s">
        <v>14084</v>
      </c>
    </row>
    <row r="20922" spans="1:8" ht="15" x14ac:dyDescent="0.2">
      <c r="A20922" s="733">
        <v>45544</v>
      </c>
      <c r="B20922" s="62" t="s">
        <v>12399</v>
      </c>
      <c r="C20922" s="62" t="s">
        <v>5740</v>
      </c>
      <c r="D20922" s="182" t="s">
        <v>369</v>
      </c>
      <c r="E20922" s="125">
        <v>1500</v>
      </c>
      <c r="F20922" s="125"/>
      <c r="G20922" s="125">
        <f t="shared" si="505"/>
        <v>-1500</v>
      </c>
      <c r="H20922" s="704" t="s">
        <v>14084</v>
      </c>
    </row>
    <row r="20923" spans="1:8" ht="15" x14ac:dyDescent="0.2">
      <c r="A20923" s="733">
        <v>45544</v>
      </c>
      <c r="B20923" s="62" t="s">
        <v>12683</v>
      </c>
      <c r="C20923" s="62" t="s">
        <v>5740</v>
      </c>
      <c r="D20923" s="182" t="s">
        <v>369</v>
      </c>
      <c r="E20923" s="125">
        <v>300</v>
      </c>
      <c r="F20923" s="125"/>
      <c r="G20923" s="125">
        <f t="shared" si="505"/>
        <v>-300</v>
      </c>
      <c r="H20923" s="704" t="s">
        <v>14084</v>
      </c>
    </row>
    <row r="20924" spans="1:8" ht="15" x14ac:dyDescent="0.2">
      <c r="A20924" s="733">
        <v>45544</v>
      </c>
      <c r="B20924" s="62" t="s">
        <v>103</v>
      </c>
      <c r="C20924" s="62" t="s">
        <v>103</v>
      </c>
      <c r="D20924" s="182" t="s">
        <v>9422</v>
      </c>
      <c r="E20924" s="125">
        <v>4000</v>
      </c>
      <c r="F20924" s="125"/>
      <c r="G20924" s="125">
        <f t="shared" si="505"/>
        <v>-4000</v>
      </c>
      <c r="H20924" s="704" t="s">
        <v>14084</v>
      </c>
    </row>
    <row r="20925" spans="1:8" ht="15" x14ac:dyDescent="0.2">
      <c r="A20925" s="733">
        <v>45544</v>
      </c>
      <c r="B20925" s="1048" t="s">
        <v>11717</v>
      </c>
      <c r="C20925" s="1048" t="s">
        <v>793</v>
      </c>
      <c r="D20925" s="1051" t="s">
        <v>14189</v>
      </c>
      <c r="E20925" s="1050">
        <v>3550</v>
      </c>
      <c r="F20925" s="125"/>
      <c r="G20925" s="125">
        <f t="shared" si="505"/>
        <v>-3550</v>
      </c>
      <c r="H20925" s="704" t="s">
        <v>14084</v>
      </c>
    </row>
    <row r="20926" spans="1:8" ht="15" x14ac:dyDescent="0.2">
      <c r="A20926" s="733">
        <v>45544</v>
      </c>
      <c r="B20926" s="62" t="s">
        <v>11717</v>
      </c>
      <c r="C20926" s="62" t="s">
        <v>1494</v>
      </c>
      <c r="D20926" s="182" t="s">
        <v>14190</v>
      </c>
      <c r="E20926" s="125">
        <v>6200</v>
      </c>
      <c r="F20926" s="125"/>
      <c r="G20926" s="125">
        <f t="shared" si="505"/>
        <v>-6200</v>
      </c>
      <c r="H20926" s="704" t="s">
        <v>14084</v>
      </c>
    </row>
    <row r="20927" spans="1:8" ht="15" x14ac:dyDescent="0.2">
      <c r="A20927" s="733">
        <v>45544</v>
      </c>
      <c r="B20927" s="62" t="s">
        <v>11717</v>
      </c>
      <c r="C20927" s="62" t="s">
        <v>14191</v>
      </c>
      <c r="D20927" s="182" t="s">
        <v>13133</v>
      </c>
      <c r="E20927" s="125">
        <v>10000</v>
      </c>
      <c r="F20927" s="125"/>
      <c r="G20927" s="125">
        <f t="shared" si="505"/>
        <v>-10000</v>
      </c>
      <c r="H20927" s="704" t="s">
        <v>14084</v>
      </c>
    </row>
    <row r="20928" spans="1:8" ht="15" x14ac:dyDescent="0.2">
      <c r="A20928" s="1082">
        <v>45544</v>
      </c>
      <c r="B20928" s="1083" t="s">
        <v>12606</v>
      </c>
      <c r="C20928" s="1083" t="s">
        <v>391</v>
      </c>
      <c r="D20928" s="1104" t="s">
        <v>14192</v>
      </c>
      <c r="E20928" s="1084">
        <v>2700</v>
      </c>
      <c r="F20928" s="1084"/>
      <c r="G20928" s="1084">
        <f t="shared" si="505"/>
        <v>-2700</v>
      </c>
      <c r="H20928" s="1085" t="s">
        <v>14084</v>
      </c>
    </row>
    <row r="20929" spans="1:8" ht="15" x14ac:dyDescent="0.2">
      <c r="A20929" s="733">
        <v>45544</v>
      </c>
      <c r="B20929" s="62" t="s">
        <v>12399</v>
      </c>
      <c r="C20929" s="62" t="s">
        <v>5740</v>
      </c>
      <c r="D20929" s="182" t="s">
        <v>369</v>
      </c>
      <c r="E20929" s="125">
        <v>400</v>
      </c>
      <c r="F20929" s="125"/>
      <c r="G20929" s="125">
        <f t="shared" si="505"/>
        <v>-400</v>
      </c>
      <c r="H20929" s="704" t="s">
        <v>14084</v>
      </c>
    </row>
    <row r="20930" spans="1:8" ht="15" x14ac:dyDescent="0.2">
      <c r="A20930" s="733">
        <v>45544</v>
      </c>
      <c r="B20930" s="62" t="s">
        <v>12399</v>
      </c>
      <c r="C20930" s="62" t="s">
        <v>5740</v>
      </c>
      <c r="D20930" s="182" t="s">
        <v>369</v>
      </c>
      <c r="E20930" s="125">
        <v>2200</v>
      </c>
      <c r="F20930" s="125"/>
      <c r="G20930" s="125">
        <f t="shared" si="505"/>
        <v>-2200</v>
      </c>
      <c r="H20930" s="704" t="s">
        <v>14084</v>
      </c>
    </row>
    <row r="20931" spans="1:8" ht="15" x14ac:dyDescent="0.2">
      <c r="A20931" s="733">
        <v>45544</v>
      </c>
      <c r="B20931" s="62" t="s">
        <v>13436</v>
      </c>
      <c r="C20931" s="62" t="s">
        <v>5740</v>
      </c>
      <c r="D20931" s="182" t="s">
        <v>369</v>
      </c>
      <c r="E20931" s="125">
        <v>2300</v>
      </c>
      <c r="F20931" s="125"/>
      <c r="G20931" s="125">
        <f t="shared" si="505"/>
        <v>-2300</v>
      </c>
      <c r="H20931" s="704" t="s">
        <v>14084</v>
      </c>
    </row>
    <row r="20932" spans="1:8" ht="15" x14ac:dyDescent="0.2">
      <c r="A20932" s="1082">
        <v>45544</v>
      </c>
      <c r="B20932" s="1083" t="s">
        <v>12399</v>
      </c>
      <c r="C20932" s="1083" t="s">
        <v>10981</v>
      </c>
      <c r="D20932" s="1104" t="s">
        <v>1616</v>
      </c>
      <c r="E20932" s="1084">
        <v>1300</v>
      </c>
      <c r="F20932" s="1084"/>
      <c r="G20932" s="1084">
        <f t="shared" si="505"/>
        <v>-1300</v>
      </c>
      <c r="H20932" s="1085" t="s">
        <v>14084</v>
      </c>
    </row>
    <row r="20933" spans="1:8" ht="15" x14ac:dyDescent="0.2">
      <c r="A20933" s="733">
        <v>45544</v>
      </c>
      <c r="B20933" s="62" t="s">
        <v>12399</v>
      </c>
      <c r="C20933" s="62" t="s">
        <v>5740</v>
      </c>
      <c r="D20933" s="182" t="s">
        <v>369</v>
      </c>
      <c r="E20933" s="125">
        <v>700</v>
      </c>
      <c r="F20933" s="125"/>
      <c r="G20933" s="125">
        <f t="shared" si="505"/>
        <v>-700</v>
      </c>
      <c r="H20933" s="704" t="s">
        <v>14084</v>
      </c>
    </row>
    <row r="20934" spans="1:8" ht="24" x14ac:dyDescent="0.2">
      <c r="A20934" s="733">
        <v>45544</v>
      </c>
      <c r="B20934" s="62" t="s">
        <v>13110</v>
      </c>
      <c r="C20934" s="669" t="s">
        <v>8230</v>
      </c>
      <c r="D20934" s="905" t="s">
        <v>14172</v>
      </c>
      <c r="E20934" s="671">
        <v>24700</v>
      </c>
      <c r="F20934" s="125"/>
      <c r="G20934" s="125">
        <f t="shared" ref="G20934" si="506">F20934-E20934</f>
        <v>-24700</v>
      </c>
      <c r="H20934" s="704" t="s">
        <v>14084</v>
      </c>
    </row>
    <row r="20935" spans="1:8" ht="24" x14ac:dyDescent="0.2">
      <c r="A20935" s="733">
        <v>45544</v>
      </c>
      <c r="B20935" s="62" t="s">
        <v>11077</v>
      </c>
      <c r="C20935" s="669" t="s">
        <v>8230</v>
      </c>
      <c r="D20935" s="905" t="s">
        <v>14172</v>
      </c>
      <c r="E20935" s="671">
        <v>24700</v>
      </c>
      <c r="F20935" s="125"/>
      <c r="G20935" s="125">
        <f t="shared" ref="G20935:G20936" si="507">F20935-E20935</f>
        <v>-24700</v>
      </c>
      <c r="H20935" s="704" t="s">
        <v>14084</v>
      </c>
    </row>
    <row r="20936" spans="1:8" ht="24" x14ac:dyDescent="0.2">
      <c r="A20936" s="733">
        <v>45544</v>
      </c>
      <c r="B20936" s="62" t="s">
        <v>12606</v>
      </c>
      <c r="C20936" s="669" t="s">
        <v>8230</v>
      </c>
      <c r="D20936" s="905" t="s">
        <v>14172</v>
      </c>
      <c r="E20936" s="671">
        <v>24700</v>
      </c>
      <c r="F20936" s="125"/>
      <c r="G20936" s="125">
        <f t="shared" si="507"/>
        <v>-24700</v>
      </c>
      <c r="H20936" s="704" t="s">
        <v>14084</v>
      </c>
    </row>
    <row r="20937" spans="1:8" ht="24" x14ac:dyDescent="0.2">
      <c r="A20937" s="733">
        <v>45544</v>
      </c>
      <c r="B20937" s="62" t="s">
        <v>13177</v>
      </c>
      <c r="C20937" s="62" t="s">
        <v>13419</v>
      </c>
      <c r="D20937" s="182" t="s">
        <v>14186</v>
      </c>
      <c r="E20937" s="125">
        <v>500000</v>
      </c>
      <c r="F20937" s="125"/>
      <c r="G20937" s="125">
        <f t="shared" ref="G20937:G20938" si="508">F20937-E20937</f>
        <v>-500000</v>
      </c>
      <c r="H20937" s="704" t="s">
        <v>14084</v>
      </c>
    </row>
    <row r="20938" spans="1:8" ht="15" x14ac:dyDescent="0.2">
      <c r="A20938" s="733">
        <v>45544</v>
      </c>
      <c r="B20938" s="62" t="s">
        <v>13253</v>
      </c>
      <c r="C20938" s="62" t="s">
        <v>6475</v>
      </c>
      <c r="D20938" s="182" t="s">
        <v>14136</v>
      </c>
      <c r="E20938" s="125">
        <v>150000</v>
      </c>
      <c r="F20938" s="125"/>
      <c r="G20938" s="125">
        <f t="shared" si="508"/>
        <v>-150000</v>
      </c>
      <c r="H20938" s="704" t="s">
        <v>14084</v>
      </c>
    </row>
    <row r="20939" spans="1:8" ht="15" x14ac:dyDescent="0.2">
      <c r="A20939" s="733">
        <v>45544</v>
      </c>
      <c r="B20939" s="62" t="s">
        <v>25</v>
      </c>
      <c r="C20939" s="62" t="s">
        <v>391</v>
      </c>
      <c r="D20939" s="182" t="s">
        <v>14209</v>
      </c>
      <c r="E20939" s="125">
        <v>21000</v>
      </c>
      <c r="F20939" s="125"/>
      <c r="G20939" s="125">
        <f t="shared" ref="G20939:G20940" si="509">F20939-E20939</f>
        <v>-21000</v>
      </c>
      <c r="H20939" s="704" t="s">
        <v>14084</v>
      </c>
    </row>
    <row r="20940" spans="1:8" ht="15" x14ac:dyDescent="0.2">
      <c r="A20940" s="733">
        <v>45544</v>
      </c>
      <c r="B20940" s="62" t="s">
        <v>13225</v>
      </c>
      <c r="C20940" s="62" t="s">
        <v>285</v>
      </c>
      <c r="D20940" s="182" t="s">
        <v>14210</v>
      </c>
      <c r="E20940" s="125">
        <v>25000</v>
      </c>
      <c r="F20940" s="125"/>
      <c r="G20940" s="125">
        <f t="shared" si="509"/>
        <v>-25000</v>
      </c>
      <c r="H20940" s="704" t="s">
        <v>14084</v>
      </c>
    </row>
    <row r="20941" spans="1:8" ht="15" x14ac:dyDescent="0.2">
      <c r="A20941" s="733">
        <v>45545</v>
      </c>
      <c r="B20941" s="62" t="s">
        <v>13225</v>
      </c>
      <c r="C20941" s="62" t="s">
        <v>10981</v>
      </c>
      <c r="D20941" s="182" t="s">
        <v>14193</v>
      </c>
      <c r="E20941" s="125">
        <v>24000</v>
      </c>
      <c r="F20941" s="125"/>
      <c r="G20941" s="125">
        <f t="shared" ref="G20941:G20951" si="510">F20941-E20941</f>
        <v>-24000</v>
      </c>
      <c r="H20941" s="704" t="s">
        <v>14084</v>
      </c>
    </row>
    <row r="20942" spans="1:8" ht="15" x14ac:dyDescent="0.2">
      <c r="A20942" s="733">
        <v>45545</v>
      </c>
      <c r="B20942" s="62" t="s">
        <v>12606</v>
      </c>
      <c r="C20942" s="62" t="s">
        <v>13093</v>
      </c>
      <c r="D20942" s="182" t="s">
        <v>1156</v>
      </c>
      <c r="E20942" s="125">
        <v>28000</v>
      </c>
      <c r="F20942" s="125"/>
      <c r="G20942" s="125">
        <f t="shared" si="510"/>
        <v>-28000</v>
      </c>
      <c r="H20942" s="704" t="s">
        <v>14084</v>
      </c>
    </row>
    <row r="20943" spans="1:8" ht="15" x14ac:dyDescent="0.2">
      <c r="A20943" s="733">
        <v>45545</v>
      </c>
      <c r="B20943" s="62" t="s">
        <v>13225</v>
      </c>
      <c r="C20943" s="62" t="s">
        <v>10981</v>
      </c>
      <c r="D20943" s="182" t="s">
        <v>14194</v>
      </c>
      <c r="E20943" s="125">
        <v>16000</v>
      </c>
      <c r="F20943" s="125"/>
      <c r="G20943" s="125">
        <f t="shared" si="510"/>
        <v>-16000</v>
      </c>
      <c r="H20943" s="704" t="s">
        <v>14084</v>
      </c>
    </row>
    <row r="20944" spans="1:8" ht="15" x14ac:dyDescent="0.2">
      <c r="A20944" s="733">
        <v>45545</v>
      </c>
      <c r="B20944" s="62" t="s">
        <v>103</v>
      </c>
      <c r="C20944" s="62" t="s">
        <v>285</v>
      </c>
      <c r="D20944" s="182" t="s">
        <v>13688</v>
      </c>
      <c r="E20944" s="125">
        <v>2000</v>
      </c>
      <c r="F20944" s="125"/>
      <c r="G20944" s="125">
        <f t="shared" si="510"/>
        <v>-2000</v>
      </c>
      <c r="H20944" s="704" t="s">
        <v>14084</v>
      </c>
    </row>
    <row r="20945" spans="1:8" ht="15" x14ac:dyDescent="0.2">
      <c r="A20945" s="733">
        <v>45545</v>
      </c>
      <c r="B20945" s="62" t="s">
        <v>11717</v>
      </c>
      <c r="C20945" s="62" t="s">
        <v>10981</v>
      </c>
      <c r="D20945" s="182" t="s">
        <v>14195</v>
      </c>
      <c r="E20945" s="125">
        <v>30000</v>
      </c>
      <c r="F20945" s="125"/>
      <c r="G20945" s="125">
        <f t="shared" si="510"/>
        <v>-30000</v>
      </c>
      <c r="H20945" s="704" t="s">
        <v>14084</v>
      </c>
    </row>
    <row r="20946" spans="1:8" ht="15" x14ac:dyDescent="0.2">
      <c r="A20946" s="733">
        <v>45545</v>
      </c>
      <c r="B20946" s="62" t="s">
        <v>12606</v>
      </c>
      <c r="C20946" s="62" t="s">
        <v>14196</v>
      </c>
      <c r="D20946" s="182" t="s">
        <v>14197</v>
      </c>
      <c r="E20946" s="125">
        <v>200000</v>
      </c>
      <c r="F20946" s="125"/>
      <c r="G20946" s="125">
        <f t="shared" si="510"/>
        <v>-200000</v>
      </c>
      <c r="H20946" s="704" t="s">
        <v>14084</v>
      </c>
    </row>
    <row r="20947" spans="1:8" ht="15" x14ac:dyDescent="0.2">
      <c r="A20947" s="733">
        <v>45545</v>
      </c>
      <c r="B20947" s="62" t="s">
        <v>13225</v>
      </c>
      <c r="C20947" s="62" t="s">
        <v>10981</v>
      </c>
      <c r="D20947" s="182" t="s">
        <v>14198</v>
      </c>
      <c r="E20947" s="125">
        <v>6820</v>
      </c>
      <c r="F20947" s="125"/>
      <c r="G20947" s="125">
        <f t="shared" si="510"/>
        <v>-6820</v>
      </c>
      <c r="H20947" s="704" t="s">
        <v>14084</v>
      </c>
    </row>
    <row r="20948" spans="1:8" ht="15" x14ac:dyDescent="0.2">
      <c r="A20948" s="733">
        <v>45545</v>
      </c>
      <c r="B20948" s="62" t="s">
        <v>103</v>
      </c>
      <c r="C20948" s="62" t="s">
        <v>1494</v>
      </c>
      <c r="D20948" s="182" t="s">
        <v>1156</v>
      </c>
      <c r="E20948" s="125">
        <v>2150</v>
      </c>
      <c r="F20948" s="125"/>
      <c r="G20948" s="125">
        <f t="shared" si="510"/>
        <v>-2150</v>
      </c>
      <c r="H20948" s="704" t="s">
        <v>14084</v>
      </c>
    </row>
    <row r="20949" spans="1:8" ht="15" x14ac:dyDescent="0.2">
      <c r="A20949" s="733">
        <v>45545</v>
      </c>
      <c r="B20949" s="62" t="s">
        <v>103</v>
      </c>
      <c r="C20949" s="62" t="s">
        <v>391</v>
      </c>
      <c r="D20949" s="182" t="s">
        <v>14199</v>
      </c>
      <c r="E20949" s="125">
        <v>2000</v>
      </c>
      <c r="F20949" s="125"/>
      <c r="G20949" s="125">
        <f t="shared" si="510"/>
        <v>-2000</v>
      </c>
      <c r="H20949" s="704" t="s">
        <v>14084</v>
      </c>
    </row>
    <row r="20950" spans="1:8" ht="15" x14ac:dyDescent="0.2">
      <c r="A20950" s="733">
        <v>45545</v>
      </c>
      <c r="B20950" s="62" t="s">
        <v>103</v>
      </c>
      <c r="C20950" s="62" t="s">
        <v>2995</v>
      </c>
      <c r="D20950" s="182" t="s">
        <v>5857</v>
      </c>
      <c r="E20950" s="125">
        <v>5330</v>
      </c>
      <c r="F20950" s="125"/>
      <c r="G20950" s="125">
        <f t="shared" si="510"/>
        <v>-5330</v>
      </c>
      <c r="H20950" s="704" t="s">
        <v>14084</v>
      </c>
    </row>
    <row r="20951" spans="1:8" ht="15" x14ac:dyDescent="0.2">
      <c r="A20951" s="733">
        <v>45545</v>
      </c>
      <c r="B20951" s="62" t="s">
        <v>13225</v>
      </c>
      <c r="C20951" s="62" t="s">
        <v>5740</v>
      </c>
      <c r="D20951" s="182" t="s">
        <v>14200</v>
      </c>
      <c r="E20951" s="125">
        <v>700</v>
      </c>
      <c r="F20951" s="125"/>
      <c r="G20951" s="125">
        <f t="shared" si="510"/>
        <v>-700</v>
      </c>
      <c r="H20951" s="704" t="s">
        <v>14084</v>
      </c>
    </row>
    <row r="20952" spans="1:8" ht="15" x14ac:dyDescent="0.2">
      <c r="A20952" s="733">
        <v>45545</v>
      </c>
      <c r="B20952" s="1048" t="s">
        <v>12399</v>
      </c>
      <c r="C20952" s="1048" t="s">
        <v>1229</v>
      </c>
      <c r="D20952" s="1051" t="s">
        <v>14201</v>
      </c>
      <c r="E20952" s="1050">
        <v>50000</v>
      </c>
      <c r="F20952" s="125"/>
      <c r="G20952" s="125">
        <f t="shared" ref="G20952:G20955" si="511">F20952-E20952</f>
        <v>-50000</v>
      </c>
      <c r="H20952" s="704" t="s">
        <v>14084</v>
      </c>
    </row>
    <row r="20953" spans="1:8" ht="24" x14ac:dyDescent="0.2">
      <c r="A20953" s="733">
        <v>45545</v>
      </c>
      <c r="B20953" s="62" t="s">
        <v>11077</v>
      </c>
      <c r="C20953" s="62" t="s">
        <v>12445</v>
      </c>
      <c r="D20953" s="182" t="s">
        <v>14202</v>
      </c>
      <c r="E20953" s="125">
        <v>100000</v>
      </c>
      <c r="F20953" s="125"/>
      <c r="G20953" s="125">
        <f t="shared" si="511"/>
        <v>-100000</v>
      </c>
      <c r="H20953" s="704" t="s">
        <v>14084</v>
      </c>
    </row>
    <row r="20954" spans="1:8" ht="24" x14ac:dyDescent="0.2">
      <c r="A20954" s="733">
        <v>45545</v>
      </c>
      <c r="B20954" s="62" t="s">
        <v>10176</v>
      </c>
      <c r="C20954" s="62" t="s">
        <v>14203</v>
      </c>
      <c r="D20954" s="182" t="s">
        <v>14204</v>
      </c>
      <c r="E20954" s="125">
        <v>170000</v>
      </c>
      <c r="F20954" s="125"/>
      <c r="G20954" s="125">
        <f t="shared" si="511"/>
        <v>-170000</v>
      </c>
      <c r="H20954" s="704" t="s">
        <v>14084</v>
      </c>
    </row>
    <row r="20955" spans="1:8" ht="15" x14ac:dyDescent="0.2">
      <c r="A20955" s="733">
        <v>45545</v>
      </c>
      <c r="B20955" s="62" t="s">
        <v>13177</v>
      </c>
      <c r="C20955" s="62" t="s">
        <v>14211</v>
      </c>
      <c r="D20955" s="182" t="s">
        <v>14212</v>
      </c>
      <c r="E20955" s="125">
        <v>500000</v>
      </c>
      <c r="F20955" s="125"/>
      <c r="G20955" s="125">
        <f t="shared" si="511"/>
        <v>-500000</v>
      </c>
      <c r="H20955" s="704" t="s">
        <v>14084</v>
      </c>
    </row>
    <row r="20956" spans="1:8" ht="15" x14ac:dyDescent="0.2">
      <c r="A20956" s="733">
        <v>45546</v>
      </c>
      <c r="B20956" s="62" t="s">
        <v>14150</v>
      </c>
      <c r="C20956" s="62" t="s">
        <v>10981</v>
      </c>
      <c r="D20956" s="182" t="s">
        <v>14233</v>
      </c>
      <c r="E20956" s="125">
        <v>6100</v>
      </c>
      <c r="F20956" s="125"/>
      <c r="G20956" s="125">
        <f t="shared" ref="G20956:G20968" si="512">F20956-E20956</f>
        <v>-6100</v>
      </c>
      <c r="H20956" s="704" t="s">
        <v>14084</v>
      </c>
    </row>
    <row r="20957" spans="1:8" ht="15" x14ac:dyDescent="0.2">
      <c r="A20957" s="733">
        <v>45546</v>
      </c>
      <c r="B20957" s="62" t="s">
        <v>103</v>
      </c>
      <c r="C20957" s="62" t="s">
        <v>103</v>
      </c>
      <c r="D20957" s="182" t="s">
        <v>9422</v>
      </c>
      <c r="E20957" s="125">
        <v>4000</v>
      </c>
      <c r="F20957" s="125"/>
      <c r="G20957" s="125">
        <f t="shared" si="512"/>
        <v>-4000</v>
      </c>
      <c r="H20957" s="704" t="s">
        <v>14084</v>
      </c>
    </row>
    <row r="20958" spans="1:8" ht="15" x14ac:dyDescent="0.2">
      <c r="A20958" s="733">
        <v>45546</v>
      </c>
      <c r="B20958" s="62" t="s">
        <v>12399</v>
      </c>
      <c r="C20958" s="62" t="s">
        <v>5740</v>
      </c>
      <c r="D20958" s="182" t="s">
        <v>369</v>
      </c>
      <c r="E20958" s="125">
        <v>1700</v>
      </c>
      <c r="F20958" s="125"/>
      <c r="G20958" s="125">
        <f t="shared" si="512"/>
        <v>-1700</v>
      </c>
      <c r="H20958" s="704" t="s">
        <v>14084</v>
      </c>
    </row>
    <row r="20959" spans="1:8" ht="15" x14ac:dyDescent="0.2">
      <c r="A20959" s="733">
        <v>45546</v>
      </c>
      <c r="B20959" s="62" t="s">
        <v>13253</v>
      </c>
      <c r="C20959" s="62" t="s">
        <v>10981</v>
      </c>
      <c r="D20959" s="182" t="s">
        <v>14234</v>
      </c>
      <c r="E20959" s="125">
        <v>7016</v>
      </c>
      <c r="F20959" s="125"/>
      <c r="G20959" s="125">
        <f t="shared" si="512"/>
        <v>-7016</v>
      </c>
      <c r="H20959" s="704" t="s">
        <v>14084</v>
      </c>
    </row>
    <row r="20960" spans="1:8" ht="15" x14ac:dyDescent="0.2">
      <c r="A20960" s="733">
        <v>45546</v>
      </c>
      <c r="B20960" s="62" t="s">
        <v>11717</v>
      </c>
      <c r="C20960" s="62" t="s">
        <v>10981</v>
      </c>
      <c r="D20960" s="182" t="s">
        <v>14235</v>
      </c>
      <c r="E20960" s="125">
        <v>20000</v>
      </c>
      <c r="F20960" s="125"/>
      <c r="G20960" s="125">
        <f t="shared" si="512"/>
        <v>-20000</v>
      </c>
      <c r="H20960" s="704" t="s">
        <v>14084</v>
      </c>
    </row>
    <row r="20961" spans="1:8" ht="15" x14ac:dyDescent="0.2">
      <c r="A20961" s="733">
        <v>45546</v>
      </c>
      <c r="B20961" s="62" t="s">
        <v>12399</v>
      </c>
      <c r="C20961" s="62" t="s">
        <v>10981</v>
      </c>
      <c r="D20961" s="182" t="s">
        <v>14236</v>
      </c>
      <c r="E20961" s="125">
        <v>1800</v>
      </c>
      <c r="F20961" s="125"/>
      <c r="G20961" s="125">
        <f t="shared" si="512"/>
        <v>-1800</v>
      </c>
      <c r="H20961" s="704" t="s">
        <v>14084</v>
      </c>
    </row>
    <row r="20962" spans="1:8" ht="15" x14ac:dyDescent="0.2">
      <c r="A20962" s="733">
        <v>45546</v>
      </c>
      <c r="B20962" s="62" t="s">
        <v>13253</v>
      </c>
      <c r="C20962" s="62" t="s">
        <v>5740</v>
      </c>
      <c r="D20962" s="182" t="s">
        <v>369</v>
      </c>
      <c r="E20962" s="125">
        <v>1500</v>
      </c>
      <c r="F20962" s="125"/>
      <c r="G20962" s="125">
        <f t="shared" si="512"/>
        <v>-1500</v>
      </c>
      <c r="H20962" s="704" t="s">
        <v>14084</v>
      </c>
    </row>
    <row r="20963" spans="1:8" ht="15" x14ac:dyDescent="0.2">
      <c r="A20963" s="733">
        <v>45546</v>
      </c>
      <c r="B20963" s="62" t="s">
        <v>103</v>
      </c>
      <c r="C20963" s="62" t="s">
        <v>103</v>
      </c>
      <c r="D20963" s="182" t="s">
        <v>14237</v>
      </c>
      <c r="E20963" s="125">
        <v>200</v>
      </c>
      <c r="F20963" s="125"/>
      <c r="G20963" s="125">
        <f t="shared" si="512"/>
        <v>-200</v>
      </c>
      <c r="H20963" s="704" t="s">
        <v>14084</v>
      </c>
    </row>
    <row r="20964" spans="1:8" ht="15" x14ac:dyDescent="0.2">
      <c r="A20964" s="733">
        <v>45546</v>
      </c>
      <c r="B20964" s="62" t="s">
        <v>12345</v>
      </c>
      <c r="C20964" s="62" t="s">
        <v>10981</v>
      </c>
      <c r="D20964" s="182" t="s">
        <v>14238</v>
      </c>
      <c r="E20964" s="125">
        <v>400</v>
      </c>
      <c r="F20964" s="125"/>
      <c r="G20964" s="125">
        <f t="shared" si="512"/>
        <v>-400</v>
      </c>
      <c r="H20964" s="704" t="s">
        <v>14084</v>
      </c>
    </row>
    <row r="20965" spans="1:8" ht="15" x14ac:dyDescent="0.2">
      <c r="A20965" s="733">
        <v>45546</v>
      </c>
      <c r="B20965" s="62" t="s">
        <v>12606</v>
      </c>
      <c r="C20965" s="62" t="s">
        <v>3103</v>
      </c>
      <c r="D20965" s="182" t="s">
        <v>1156</v>
      </c>
      <c r="E20965" s="125">
        <v>15000</v>
      </c>
      <c r="F20965" s="125"/>
      <c r="G20965" s="125">
        <f t="shared" si="512"/>
        <v>-15000</v>
      </c>
      <c r="H20965" s="704" t="s">
        <v>14084</v>
      </c>
    </row>
    <row r="20966" spans="1:8" ht="15" x14ac:dyDescent="0.2">
      <c r="A20966" s="733">
        <v>45546</v>
      </c>
      <c r="B20966" s="62" t="s">
        <v>12345</v>
      </c>
      <c r="C20966" s="62" t="s">
        <v>391</v>
      </c>
      <c r="D20966" s="182" t="s">
        <v>14239</v>
      </c>
      <c r="E20966" s="125">
        <v>6000</v>
      </c>
      <c r="F20966" s="125"/>
      <c r="G20966" s="125">
        <f t="shared" si="512"/>
        <v>-6000</v>
      </c>
      <c r="H20966" s="704" t="s">
        <v>14084</v>
      </c>
    </row>
    <row r="20967" spans="1:8" ht="15" x14ac:dyDescent="0.2">
      <c r="A20967" s="733">
        <v>45546</v>
      </c>
      <c r="B20967" s="62" t="s">
        <v>12345</v>
      </c>
      <c r="C20967" s="62" t="s">
        <v>10981</v>
      </c>
      <c r="D20967" s="182" t="s">
        <v>14238</v>
      </c>
      <c r="E20967" s="125">
        <v>3000</v>
      </c>
      <c r="F20967" s="125"/>
      <c r="G20967" s="125">
        <f t="shared" si="512"/>
        <v>-3000</v>
      </c>
      <c r="H20967" s="704" t="s">
        <v>14084</v>
      </c>
    </row>
    <row r="20968" spans="1:8" ht="15" x14ac:dyDescent="0.2">
      <c r="A20968" s="733">
        <v>45546</v>
      </c>
      <c r="B20968" s="62" t="s">
        <v>13253</v>
      </c>
      <c r="C20968" s="62" t="s">
        <v>5740</v>
      </c>
      <c r="D20968" s="182" t="s">
        <v>10334</v>
      </c>
      <c r="E20968" s="125">
        <v>720</v>
      </c>
      <c r="F20968" s="125"/>
      <c r="G20968" s="125">
        <f t="shared" si="512"/>
        <v>-720</v>
      </c>
      <c r="H20968" s="704" t="s">
        <v>14084</v>
      </c>
    </row>
    <row r="20969" spans="1:8" ht="36" x14ac:dyDescent="0.2">
      <c r="A20969" s="733">
        <v>45546</v>
      </c>
      <c r="B20969" s="62" t="s">
        <v>13253</v>
      </c>
      <c r="C20969" s="62" t="s">
        <v>14205</v>
      </c>
      <c r="D20969" s="182" t="s">
        <v>14206</v>
      </c>
      <c r="E20969" s="125">
        <v>29500</v>
      </c>
      <c r="F20969" s="125"/>
      <c r="G20969" s="125">
        <f t="shared" ref="G20969:G20974" si="513">F20969-E20969</f>
        <v>-29500</v>
      </c>
      <c r="H20969" s="704" t="s">
        <v>14084</v>
      </c>
    </row>
    <row r="20970" spans="1:8" ht="15" x14ac:dyDescent="0.2">
      <c r="A20970" s="733">
        <v>45546</v>
      </c>
      <c r="B20970" s="62" t="s">
        <v>13225</v>
      </c>
      <c r="C20970" s="669" t="s">
        <v>13738</v>
      </c>
      <c r="D20970" s="905" t="s">
        <v>14207</v>
      </c>
      <c r="E20970" s="671">
        <v>10200</v>
      </c>
      <c r="F20970" s="125"/>
      <c r="G20970" s="125">
        <f t="shared" si="513"/>
        <v>-10200</v>
      </c>
      <c r="H20970" s="704" t="s">
        <v>14084</v>
      </c>
    </row>
    <row r="20971" spans="1:8" ht="15" x14ac:dyDescent="0.2">
      <c r="A20971" s="733">
        <v>45546</v>
      </c>
      <c r="B20971" s="62" t="s">
        <v>13253</v>
      </c>
      <c r="C20971" s="669" t="s">
        <v>13738</v>
      </c>
      <c r="D20971" s="905" t="s">
        <v>14207</v>
      </c>
      <c r="E20971" s="671">
        <v>10200</v>
      </c>
      <c r="F20971" s="125"/>
      <c r="G20971" s="125">
        <f t="shared" ref="G20971:G20973" si="514">F20971-E20971</f>
        <v>-10200</v>
      </c>
      <c r="H20971" s="704" t="s">
        <v>14084</v>
      </c>
    </row>
    <row r="20972" spans="1:8" ht="15" x14ac:dyDescent="0.2">
      <c r="A20972" s="733">
        <v>45546</v>
      </c>
      <c r="B20972" s="62" t="s">
        <v>12399</v>
      </c>
      <c r="C20972" s="669" t="s">
        <v>13738</v>
      </c>
      <c r="D20972" s="905" t="s">
        <v>14207</v>
      </c>
      <c r="E20972" s="671">
        <v>10200</v>
      </c>
      <c r="F20972" s="125"/>
      <c r="G20972" s="125">
        <f t="shared" si="514"/>
        <v>-10200</v>
      </c>
      <c r="H20972" s="704" t="s">
        <v>14084</v>
      </c>
    </row>
    <row r="20973" spans="1:8" ht="15" x14ac:dyDescent="0.2">
      <c r="A20973" s="733">
        <v>45546</v>
      </c>
      <c r="B20973" s="62" t="s">
        <v>13110</v>
      </c>
      <c r="C20973" s="669" t="s">
        <v>13738</v>
      </c>
      <c r="D20973" s="905" t="s">
        <v>14207</v>
      </c>
      <c r="E20973" s="671">
        <v>10200</v>
      </c>
      <c r="F20973" s="125"/>
      <c r="G20973" s="125">
        <f t="shared" si="514"/>
        <v>-10200</v>
      </c>
      <c r="H20973" s="704" t="s">
        <v>14084</v>
      </c>
    </row>
    <row r="20974" spans="1:8" ht="24" x14ac:dyDescent="0.2">
      <c r="A20974" s="733">
        <v>45546</v>
      </c>
      <c r="B20974" s="62" t="s">
        <v>12683</v>
      </c>
      <c r="C20974" s="633" t="s">
        <v>3144</v>
      </c>
      <c r="D20974" s="894" t="s">
        <v>14208</v>
      </c>
      <c r="E20974" s="635">
        <v>10800</v>
      </c>
      <c r="F20974" s="125"/>
      <c r="G20974" s="125">
        <f t="shared" si="513"/>
        <v>-10800</v>
      </c>
      <c r="H20974" s="704" t="s">
        <v>14084</v>
      </c>
    </row>
    <row r="20975" spans="1:8" ht="24" x14ac:dyDescent="0.2">
      <c r="A20975" s="733">
        <v>45546</v>
      </c>
      <c r="B20975" s="62" t="s">
        <v>12399</v>
      </c>
      <c r="C20975" s="633" t="s">
        <v>3144</v>
      </c>
      <c r="D20975" s="894" t="s">
        <v>14208</v>
      </c>
      <c r="E20975" s="635">
        <v>10800</v>
      </c>
      <c r="F20975" s="125"/>
      <c r="G20975" s="125">
        <f t="shared" ref="G20975:G20976" si="515">F20975-E20975</f>
        <v>-10800</v>
      </c>
      <c r="H20975" s="704" t="s">
        <v>14084</v>
      </c>
    </row>
    <row r="20976" spans="1:8" ht="24" x14ac:dyDescent="0.2">
      <c r="A20976" s="733">
        <v>45546</v>
      </c>
      <c r="B20976" s="62" t="s">
        <v>13225</v>
      </c>
      <c r="C20976" s="633" t="s">
        <v>3144</v>
      </c>
      <c r="D20976" s="894" t="s">
        <v>14208</v>
      </c>
      <c r="E20976" s="635">
        <v>10800</v>
      </c>
      <c r="F20976" s="125"/>
      <c r="G20976" s="125">
        <f t="shared" si="515"/>
        <v>-10800</v>
      </c>
      <c r="H20976" s="704" t="s">
        <v>14084</v>
      </c>
    </row>
    <row r="20977" spans="1:8" ht="15" x14ac:dyDescent="0.2">
      <c r="A20977" s="733">
        <v>45546</v>
      </c>
      <c r="B20977" s="62" t="s">
        <v>13540</v>
      </c>
      <c r="C20977" s="62" t="s">
        <v>391</v>
      </c>
      <c r="D20977" s="182" t="s">
        <v>14216</v>
      </c>
      <c r="E20977" s="125">
        <v>17430</v>
      </c>
      <c r="F20977" s="125"/>
      <c r="G20977" s="125">
        <f t="shared" ref="G20977:G20979" si="516">F20977-E20977</f>
        <v>-17430</v>
      </c>
      <c r="H20977" s="704" t="s">
        <v>14084</v>
      </c>
    </row>
    <row r="20978" spans="1:8" ht="24" x14ac:dyDescent="0.2">
      <c r="A20978" s="733">
        <v>45546</v>
      </c>
      <c r="B20978" s="62" t="s">
        <v>13177</v>
      </c>
      <c r="C20978" s="62" t="s">
        <v>10981</v>
      </c>
      <c r="D20978" s="182" t="s">
        <v>14214</v>
      </c>
      <c r="E20978" s="125">
        <v>220000</v>
      </c>
      <c r="F20978" s="125"/>
      <c r="G20978" s="125">
        <f t="shared" si="516"/>
        <v>-220000</v>
      </c>
      <c r="H20978" s="704" t="s">
        <v>14084</v>
      </c>
    </row>
    <row r="20979" spans="1:8" ht="15" x14ac:dyDescent="0.2">
      <c r="A20979" s="733">
        <v>45546</v>
      </c>
      <c r="B20979" s="62" t="s">
        <v>13177</v>
      </c>
      <c r="C20979" s="62" t="s">
        <v>14213</v>
      </c>
      <c r="D20979" s="182" t="s">
        <v>14215</v>
      </c>
      <c r="E20979" s="125">
        <v>100000</v>
      </c>
      <c r="F20979" s="125"/>
      <c r="G20979" s="125">
        <f t="shared" si="516"/>
        <v>-100000</v>
      </c>
      <c r="H20979" s="704" t="s">
        <v>14084</v>
      </c>
    </row>
    <row r="20980" spans="1:8" ht="15" x14ac:dyDescent="0.2">
      <c r="A20980" s="733">
        <v>45546</v>
      </c>
      <c r="B20980" s="62" t="s">
        <v>13253</v>
      </c>
      <c r="C20980" s="62" t="s">
        <v>10981</v>
      </c>
      <c r="D20980" s="182" t="s">
        <v>14217</v>
      </c>
      <c r="E20980" s="125">
        <v>10000</v>
      </c>
      <c r="F20980" s="125"/>
      <c r="G20980" s="125">
        <f t="shared" ref="G20980:G20984" si="517">F20980-E20980</f>
        <v>-10000</v>
      </c>
      <c r="H20980" s="704" t="s">
        <v>14084</v>
      </c>
    </row>
    <row r="20981" spans="1:8" ht="15" x14ac:dyDescent="0.2">
      <c r="A20981" s="733">
        <v>45546</v>
      </c>
      <c r="B20981" s="62" t="s">
        <v>13253</v>
      </c>
      <c r="C20981" s="62" t="s">
        <v>14</v>
      </c>
      <c r="D20981" s="182" t="s">
        <v>14218</v>
      </c>
      <c r="E20981" s="125">
        <v>2500</v>
      </c>
      <c r="F20981" s="125"/>
      <c r="G20981" s="125">
        <f t="shared" si="517"/>
        <v>-2500</v>
      </c>
      <c r="H20981" s="704" t="s">
        <v>14084</v>
      </c>
    </row>
    <row r="20982" spans="1:8" ht="15" x14ac:dyDescent="0.2">
      <c r="A20982" s="733">
        <v>45546</v>
      </c>
      <c r="B20982" s="62" t="s">
        <v>13436</v>
      </c>
      <c r="C20982" s="62" t="s">
        <v>14</v>
      </c>
      <c r="D20982" s="182" t="s">
        <v>14219</v>
      </c>
      <c r="E20982" s="125">
        <v>2500</v>
      </c>
      <c r="F20982" s="125"/>
      <c r="G20982" s="125">
        <f t="shared" si="517"/>
        <v>-2500</v>
      </c>
      <c r="H20982" s="704" t="s">
        <v>14084</v>
      </c>
    </row>
    <row r="20983" spans="1:8" ht="15" x14ac:dyDescent="0.2">
      <c r="A20983" s="733">
        <v>45546</v>
      </c>
      <c r="B20983" s="62" t="s">
        <v>13253</v>
      </c>
      <c r="C20983" s="62" t="s">
        <v>10981</v>
      </c>
      <c r="D20983" s="182" t="s">
        <v>14220</v>
      </c>
      <c r="E20983" s="125">
        <v>15000</v>
      </c>
      <c r="F20983" s="125"/>
      <c r="G20983" s="125">
        <f t="shared" si="517"/>
        <v>-15000</v>
      </c>
      <c r="H20983" s="704" t="s">
        <v>14084</v>
      </c>
    </row>
    <row r="20984" spans="1:8" ht="15" x14ac:dyDescent="0.2">
      <c r="A20984" s="733">
        <v>45546</v>
      </c>
      <c r="B20984" s="62" t="s">
        <v>13225</v>
      </c>
      <c r="C20984" s="62" t="s">
        <v>10981</v>
      </c>
      <c r="D20984" s="182" t="s">
        <v>14232</v>
      </c>
      <c r="E20984" s="125">
        <v>10000</v>
      </c>
      <c r="F20984" s="125"/>
      <c r="G20984" s="125">
        <f t="shared" si="517"/>
        <v>-10000</v>
      </c>
      <c r="H20984" s="704" t="s">
        <v>14084</v>
      </c>
    </row>
    <row r="20985" spans="1:8" ht="15" x14ac:dyDescent="0.2">
      <c r="A20985" s="733">
        <v>45547</v>
      </c>
      <c r="B20985" s="62" t="s">
        <v>103</v>
      </c>
      <c r="C20985" s="62" t="s">
        <v>103</v>
      </c>
      <c r="D20985" s="182" t="s">
        <v>9422</v>
      </c>
      <c r="E20985" s="125">
        <v>3000</v>
      </c>
      <c r="F20985" s="125"/>
      <c r="G20985" s="125">
        <f t="shared" ref="G20985:G20991" si="518">F20985-E20985</f>
        <v>-3000</v>
      </c>
      <c r="H20985" s="704" t="s">
        <v>14084</v>
      </c>
    </row>
    <row r="20986" spans="1:8" ht="15" x14ac:dyDescent="0.2">
      <c r="A20986" s="733">
        <v>45547</v>
      </c>
      <c r="B20986" s="62" t="s">
        <v>103</v>
      </c>
      <c r="C20986" s="62" t="s">
        <v>285</v>
      </c>
      <c r="D20986" s="182" t="s">
        <v>13688</v>
      </c>
      <c r="E20986" s="125">
        <v>2000</v>
      </c>
      <c r="F20986" s="125"/>
      <c r="G20986" s="125">
        <f t="shared" si="518"/>
        <v>-2000</v>
      </c>
      <c r="H20986" s="704" t="s">
        <v>14084</v>
      </c>
    </row>
    <row r="20987" spans="1:8" ht="15" x14ac:dyDescent="0.2">
      <c r="A20987" s="733">
        <v>45547</v>
      </c>
      <c r="B20987" s="62" t="s">
        <v>25</v>
      </c>
      <c r="C20987" s="62" t="s">
        <v>4064</v>
      </c>
      <c r="D20987" s="182" t="s">
        <v>14240</v>
      </c>
      <c r="E20987" s="125">
        <v>1500</v>
      </c>
      <c r="F20987" s="125"/>
      <c r="G20987" s="125">
        <f t="shared" si="518"/>
        <v>-1500</v>
      </c>
      <c r="H20987" s="704" t="s">
        <v>14084</v>
      </c>
    </row>
    <row r="20988" spans="1:8" ht="15" x14ac:dyDescent="0.2">
      <c r="A20988" s="1082">
        <v>45547</v>
      </c>
      <c r="B20988" s="1083" t="s">
        <v>13225</v>
      </c>
      <c r="C20988" s="1083" t="s">
        <v>10981</v>
      </c>
      <c r="D20988" s="1104" t="s">
        <v>1616</v>
      </c>
      <c r="E20988" s="1084">
        <v>1500</v>
      </c>
      <c r="F20988" s="1084"/>
      <c r="G20988" s="1084">
        <f t="shared" si="518"/>
        <v>-1500</v>
      </c>
      <c r="H20988" s="1085" t="s">
        <v>14084</v>
      </c>
    </row>
    <row r="20989" spans="1:8" ht="15" x14ac:dyDescent="0.2">
      <c r="A20989" s="733">
        <v>45547</v>
      </c>
      <c r="B20989" s="62" t="s">
        <v>12399</v>
      </c>
      <c r="C20989" s="62" t="s">
        <v>5740</v>
      </c>
      <c r="D20989" s="182" t="s">
        <v>369</v>
      </c>
      <c r="E20989" s="125">
        <v>700</v>
      </c>
      <c r="F20989" s="125"/>
      <c r="G20989" s="125">
        <f t="shared" si="518"/>
        <v>-700</v>
      </c>
      <c r="H20989" s="704" t="s">
        <v>14084</v>
      </c>
    </row>
    <row r="20990" spans="1:8" ht="15" x14ac:dyDescent="0.2">
      <c r="A20990" s="733">
        <v>45547</v>
      </c>
      <c r="B20990" s="62" t="s">
        <v>13253</v>
      </c>
      <c r="C20990" s="62" t="s">
        <v>14241</v>
      </c>
      <c r="D20990" s="182" t="s">
        <v>14242</v>
      </c>
      <c r="E20990" s="125">
        <v>15000</v>
      </c>
      <c r="F20990" s="125"/>
      <c r="G20990" s="125">
        <f t="shared" si="518"/>
        <v>-15000</v>
      </c>
      <c r="H20990" s="704" t="s">
        <v>14084</v>
      </c>
    </row>
    <row r="20991" spans="1:8" ht="15" x14ac:dyDescent="0.2">
      <c r="A20991" s="733">
        <v>45547</v>
      </c>
      <c r="B20991" s="62" t="s">
        <v>12399</v>
      </c>
      <c r="C20991" s="62" t="s">
        <v>5740</v>
      </c>
      <c r="D20991" s="182" t="s">
        <v>369</v>
      </c>
      <c r="E20991" s="125">
        <v>700</v>
      </c>
      <c r="F20991" s="125"/>
      <c r="G20991" s="125">
        <f t="shared" si="518"/>
        <v>-700</v>
      </c>
      <c r="H20991" s="704" t="s">
        <v>14084</v>
      </c>
    </row>
    <row r="20992" spans="1:8" ht="15" x14ac:dyDescent="0.2">
      <c r="A20992" s="733">
        <v>45547</v>
      </c>
      <c r="B20992" s="62" t="s">
        <v>13932</v>
      </c>
      <c r="C20992" s="62" t="s">
        <v>14</v>
      </c>
      <c r="D20992" s="182" t="s">
        <v>14066</v>
      </c>
      <c r="E20992" s="125">
        <v>50000</v>
      </c>
      <c r="F20992" s="125"/>
      <c r="G20992" s="125">
        <f t="shared" ref="G20992" si="519">F20992-E20992</f>
        <v>-50000</v>
      </c>
      <c r="H20992" s="704" t="s">
        <v>14084</v>
      </c>
    </row>
    <row r="20993" spans="1:8" ht="15" x14ac:dyDescent="0.2">
      <c r="A20993" s="733">
        <v>45547</v>
      </c>
      <c r="B20993" s="62" t="s">
        <v>13177</v>
      </c>
      <c r="C20993" s="62" t="s">
        <v>14213</v>
      </c>
      <c r="D20993" s="182" t="s">
        <v>14243</v>
      </c>
      <c r="E20993" s="125">
        <v>50000</v>
      </c>
      <c r="F20993" s="125"/>
      <c r="G20993" s="125">
        <f t="shared" ref="G20993" si="520">F20993-E20993</f>
        <v>-50000</v>
      </c>
      <c r="H20993" s="704" t="s">
        <v>14084</v>
      </c>
    </row>
    <row r="20994" spans="1:8" ht="15" x14ac:dyDescent="0.2">
      <c r="A20994" s="733">
        <v>45548</v>
      </c>
      <c r="B20994" s="62" t="s">
        <v>103</v>
      </c>
      <c r="C20994" s="62" t="s">
        <v>14244</v>
      </c>
      <c r="D20994" s="182" t="s">
        <v>14245</v>
      </c>
      <c r="E20994" s="125">
        <v>8000</v>
      </c>
      <c r="F20994" s="125"/>
      <c r="G20994" s="125">
        <f t="shared" ref="G20994:G20999" si="521">F20994-E20994</f>
        <v>-8000</v>
      </c>
      <c r="H20994" s="704" t="s">
        <v>14084</v>
      </c>
    </row>
    <row r="20995" spans="1:8" ht="15" x14ac:dyDescent="0.2">
      <c r="A20995" s="733">
        <v>45548</v>
      </c>
      <c r="B20995" s="62" t="s">
        <v>12683</v>
      </c>
      <c r="C20995" s="62" t="s">
        <v>5740</v>
      </c>
      <c r="D20995" s="182" t="s">
        <v>369</v>
      </c>
      <c r="E20995" s="125">
        <v>1800</v>
      </c>
      <c r="F20995" s="125"/>
      <c r="G20995" s="125">
        <f t="shared" si="521"/>
        <v>-1800</v>
      </c>
      <c r="H20995" s="704" t="s">
        <v>14084</v>
      </c>
    </row>
    <row r="20996" spans="1:8" ht="15" x14ac:dyDescent="0.2">
      <c r="A20996" s="733">
        <v>45548</v>
      </c>
      <c r="B20996" s="62" t="s">
        <v>14150</v>
      </c>
      <c r="C20996" s="62" t="s">
        <v>14246</v>
      </c>
      <c r="D20996" s="182" t="s">
        <v>14247</v>
      </c>
      <c r="E20996" s="125">
        <v>4000</v>
      </c>
      <c r="F20996" s="125"/>
      <c r="G20996" s="125">
        <f t="shared" si="521"/>
        <v>-4000</v>
      </c>
      <c r="H20996" s="704" t="s">
        <v>14084</v>
      </c>
    </row>
    <row r="20997" spans="1:8" ht="15" x14ac:dyDescent="0.2">
      <c r="A20997" s="733">
        <v>45548</v>
      </c>
      <c r="B20997" s="40" t="s">
        <v>13177</v>
      </c>
      <c r="C20997" s="62" t="s">
        <v>5386</v>
      </c>
      <c r="D20997" s="182" t="s">
        <v>14249</v>
      </c>
      <c r="E20997" s="125">
        <v>600</v>
      </c>
      <c r="F20997" s="125"/>
      <c r="G20997" s="125">
        <f t="shared" si="521"/>
        <v>-600</v>
      </c>
      <c r="H20997" s="704" t="s">
        <v>14084</v>
      </c>
    </row>
    <row r="20998" spans="1:8" ht="15" x14ac:dyDescent="0.2">
      <c r="A20998" s="733">
        <v>45548</v>
      </c>
      <c r="B20998" s="62" t="s">
        <v>13658</v>
      </c>
      <c r="C20998" s="62" t="s">
        <v>10981</v>
      </c>
      <c r="D20998" s="182" t="s">
        <v>14248</v>
      </c>
      <c r="E20998" s="125">
        <v>480</v>
      </c>
      <c r="F20998" s="125"/>
      <c r="G20998" s="125">
        <f t="shared" si="521"/>
        <v>-480</v>
      </c>
      <c r="H20998" s="704" t="s">
        <v>14084</v>
      </c>
    </row>
    <row r="20999" spans="1:8" ht="15" x14ac:dyDescent="0.2">
      <c r="A20999" s="733">
        <v>45548</v>
      </c>
      <c r="B20999" s="62" t="s">
        <v>13225</v>
      </c>
      <c r="C20999" s="62" t="s">
        <v>5740</v>
      </c>
      <c r="D20999" s="182" t="s">
        <v>369</v>
      </c>
      <c r="E20999" s="125">
        <v>2500</v>
      </c>
      <c r="F20999" s="125"/>
      <c r="G20999" s="125">
        <f t="shared" si="521"/>
        <v>-2500</v>
      </c>
      <c r="H20999" s="704" t="s">
        <v>14084</v>
      </c>
    </row>
    <row r="21000" spans="1:8" ht="15" x14ac:dyDescent="0.2">
      <c r="A21000" s="733">
        <v>45548</v>
      </c>
      <c r="B21000" s="62" t="s">
        <v>13540</v>
      </c>
      <c r="C21000" s="62" t="s">
        <v>4321</v>
      </c>
      <c r="D21000" s="182" t="s">
        <v>14250</v>
      </c>
      <c r="E21000" s="125">
        <v>163887</v>
      </c>
      <c r="F21000" s="125"/>
      <c r="G21000" s="125">
        <f t="shared" ref="G21000:G21003" si="522">F21000-E21000</f>
        <v>-163887</v>
      </c>
      <c r="H21000" s="704" t="s">
        <v>14084</v>
      </c>
    </row>
    <row r="21001" spans="1:8" ht="24" x14ac:dyDescent="0.2">
      <c r="A21001" s="733">
        <v>45548</v>
      </c>
      <c r="B21001" s="62" t="s">
        <v>13436</v>
      </c>
      <c r="C21001" s="62" t="s">
        <v>14251</v>
      </c>
      <c r="D21001" s="182" t="s">
        <v>14252</v>
      </c>
      <c r="E21001" s="125">
        <v>100000</v>
      </c>
      <c r="F21001" s="125"/>
      <c r="G21001" s="125">
        <f t="shared" si="522"/>
        <v>-100000</v>
      </c>
      <c r="H21001" s="704" t="s">
        <v>14084</v>
      </c>
    </row>
    <row r="21002" spans="1:8" ht="15" x14ac:dyDescent="0.2">
      <c r="A21002" s="733">
        <v>45548</v>
      </c>
      <c r="B21002" s="62" t="s">
        <v>13436</v>
      </c>
      <c r="C21002" s="62" t="s">
        <v>11641</v>
      </c>
      <c r="D21002" s="182" t="s">
        <v>14253</v>
      </c>
      <c r="E21002" s="125">
        <v>48900</v>
      </c>
      <c r="F21002" s="125"/>
      <c r="G21002" s="125">
        <f t="shared" si="522"/>
        <v>-48900</v>
      </c>
      <c r="H21002" s="704" t="s">
        <v>14084</v>
      </c>
    </row>
    <row r="21003" spans="1:8" ht="15" x14ac:dyDescent="0.2">
      <c r="A21003" s="733">
        <v>45548</v>
      </c>
      <c r="B21003" s="62" t="s">
        <v>8873</v>
      </c>
      <c r="C21003" s="62" t="s">
        <v>12282</v>
      </c>
      <c r="D21003" s="182" t="s">
        <v>14266</v>
      </c>
      <c r="E21003" s="125">
        <v>30000</v>
      </c>
      <c r="F21003" s="125"/>
      <c r="G21003" s="125">
        <f t="shared" si="522"/>
        <v>-30000</v>
      </c>
      <c r="H21003" s="704" t="s">
        <v>14084</v>
      </c>
    </row>
    <row r="21004" spans="1:8" ht="15" x14ac:dyDescent="0.2">
      <c r="A21004" s="1082">
        <v>45549</v>
      </c>
      <c r="B21004" s="1083" t="s">
        <v>103</v>
      </c>
      <c r="C21004" s="1083" t="s">
        <v>103</v>
      </c>
      <c r="D21004" s="1104" t="s">
        <v>9422</v>
      </c>
      <c r="E21004" s="1084">
        <v>2000</v>
      </c>
      <c r="F21004" s="1084"/>
      <c r="G21004" s="1084">
        <f t="shared" ref="G21004" si="523">F21004-E21004</f>
        <v>-2000</v>
      </c>
      <c r="H21004" s="1085" t="s">
        <v>14084</v>
      </c>
    </row>
    <row r="21005" spans="1:8" ht="15" x14ac:dyDescent="0.2">
      <c r="A21005" s="1082">
        <v>45549</v>
      </c>
      <c r="B21005" s="1083" t="s">
        <v>13540</v>
      </c>
      <c r="C21005" s="1083" t="s">
        <v>14267</v>
      </c>
      <c r="D21005" s="1104" t="s">
        <v>14268</v>
      </c>
      <c r="E21005" s="1084">
        <v>20000</v>
      </c>
      <c r="F21005" s="1084"/>
      <c r="G21005" s="1084">
        <f t="shared" ref="G21005" si="524">F21005-E21005</f>
        <v>-20000</v>
      </c>
      <c r="H21005" s="1085" t="s">
        <v>14084</v>
      </c>
    </row>
    <row r="21006" spans="1:8" ht="15" x14ac:dyDescent="0.2">
      <c r="A21006" s="1082">
        <v>45551</v>
      </c>
      <c r="B21006" s="1083" t="s">
        <v>13225</v>
      </c>
      <c r="C21006" s="1083" t="s">
        <v>5409</v>
      </c>
      <c r="D21006" s="1104" t="s">
        <v>14276</v>
      </c>
      <c r="E21006" s="1084">
        <v>5000</v>
      </c>
      <c r="F21006" s="1084"/>
      <c r="G21006" s="1084">
        <f t="shared" ref="G21006:G21017" si="525">F21006-E21006</f>
        <v>-5000</v>
      </c>
      <c r="H21006" s="1085" t="s">
        <v>14084</v>
      </c>
    </row>
    <row r="21007" spans="1:8" ht="15" x14ac:dyDescent="0.2">
      <c r="A21007" s="1082">
        <v>45551</v>
      </c>
      <c r="B21007" s="1083" t="s">
        <v>103</v>
      </c>
      <c r="C21007" s="1083" t="s">
        <v>8148</v>
      </c>
      <c r="D21007" s="1104" t="s">
        <v>6342</v>
      </c>
      <c r="E21007" s="1084">
        <v>3140</v>
      </c>
      <c r="F21007" s="1084"/>
      <c r="G21007" s="1084">
        <f t="shared" si="525"/>
        <v>-3140</v>
      </c>
      <c r="H21007" s="1085" t="s">
        <v>14084</v>
      </c>
    </row>
    <row r="21008" spans="1:8" ht="15" x14ac:dyDescent="0.2">
      <c r="A21008" s="1082">
        <v>45551</v>
      </c>
      <c r="B21008" s="1083" t="s">
        <v>25</v>
      </c>
      <c r="C21008" s="1083" t="s">
        <v>8148</v>
      </c>
      <c r="D21008" s="1104" t="s">
        <v>6342</v>
      </c>
      <c r="E21008" s="1084">
        <v>10590</v>
      </c>
      <c r="F21008" s="1084"/>
      <c r="G21008" s="1084">
        <f t="shared" si="525"/>
        <v>-10590</v>
      </c>
      <c r="H21008" s="1085" t="s">
        <v>14084</v>
      </c>
    </row>
    <row r="21009" spans="1:8" ht="15" x14ac:dyDescent="0.2">
      <c r="A21009" s="1082">
        <v>45551</v>
      </c>
      <c r="B21009" s="1083" t="s">
        <v>13658</v>
      </c>
      <c r="C21009" s="1083" t="s">
        <v>5409</v>
      </c>
      <c r="D21009" s="1104" t="s">
        <v>14139</v>
      </c>
      <c r="E21009" s="1084">
        <v>5000</v>
      </c>
      <c r="F21009" s="1084"/>
      <c r="G21009" s="1084">
        <f t="shared" si="525"/>
        <v>-5000</v>
      </c>
      <c r="H21009" s="1085" t="s">
        <v>14084</v>
      </c>
    </row>
    <row r="21010" spans="1:8" ht="15" x14ac:dyDescent="0.2">
      <c r="A21010" s="1082">
        <v>45551</v>
      </c>
      <c r="B21010" s="1083" t="s">
        <v>103</v>
      </c>
      <c r="C21010" s="1083" t="s">
        <v>103</v>
      </c>
      <c r="D21010" s="1104" t="s">
        <v>10208</v>
      </c>
      <c r="E21010" s="1084">
        <v>3000</v>
      </c>
      <c r="F21010" s="1084"/>
      <c r="G21010" s="1084">
        <f t="shared" si="525"/>
        <v>-3000</v>
      </c>
      <c r="H21010" s="1085" t="s">
        <v>14084</v>
      </c>
    </row>
    <row r="21011" spans="1:8" ht="15" x14ac:dyDescent="0.2">
      <c r="A21011" s="1082">
        <v>45551</v>
      </c>
      <c r="B21011" s="1083" t="s">
        <v>12399</v>
      </c>
      <c r="C21011" s="1083" t="s">
        <v>14270</v>
      </c>
      <c r="D21011" s="1104" t="s">
        <v>6925</v>
      </c>
      <c r="E21011" s="1084">
        <v>20000</v>
      </c>
      <c r="F21011" s="1084"/>
      <c r="G21011" s="1084">
        <f t="shared" si="525"/>
        <v>-20000</v>
      </c>
      <c r="H21011" s="1085" t="s">
        <v>14084</v>
      </c>
    </row>
    <row r="21012" spans="1:8" ht="15" x14ac:dyDescent="0.2">
      <c r="A21012" s="1082">
        <v>45551</v>
      </c>
      <c r="B21012" s="1083" t="s">
        <v>13225</v>
      </c>
      <c r="C21012" s="1083" t="s">
        <v>5740</v>
      </c>
      <c r="D21012" s="1104" t="s">
        <v>369</v>
      </c>
      <c r="E21012" s="1084">
        <v>700</v>
      </c>
      <c r="F21012" s="1084"/>
      <c r="G21012" s="1084">
        <f t="shared" si="525"/>
        <v>-700</v>
      </c>
      <c r="H21012" s="1085" t="s">
        <v>14084</v>
      </c>
    </row>
    <row r="21013" spans="1:8" ht="15" x14ac:dyDescent="0.2">
      <c r="A21013" s="1082">
        <v>45551</v>
      </c>
      <c r="B21013" s="1083" t="s">
        <v>8873</v>
      </c>
      <c r="C21013" s="1083" t="s">
        <v>12282</v>
      </c>
      <c r="D21013" s="1104" t="s">
        <v>6925</v>
      </c>
      <c r="E21013" s="1084">
        <v>20000</v>
      </c>
      <c r="F21013" s="1084"/>
      <c r="G21013" s="1084">
        <f t="shared" si="525"/>
        <v>-20000</v>
      </c>
      <c r="H21013" s="1085" t="s">
        <v>14084</v>
      </c>
    </row>
    <row r="21014" spans="1:8" ht="15" x14ac:dyDescent="0.2">
      <c r="A21014" s="1082">
        <v>45551</v>
      </c>
      <c r="B21014" s="1083" t="s">
        <v>13225</v>
      </c>
      <c r="C21014" s="1083" t="s">
        <v>12282</v>
      </c>
      <c r="D21014" s="1104" t="s">
        <v>6925</v>
      </c>
      <c r="E21014" s="1084">
        <v>85000</v>
      </c>
      <c r="F21014" s="1084"/>
      <c r="G21014" s="1084">
        <f t="shared" si="525"/>
        <v>-85000</v>
      </c>
      <c r="H21014" s="1085" t="s">
        <v>14084</v>
      </c>
    </row>
    <row r="21015" spans="1:8" ht="15" x14ac:dyDescent="0.2">
      <c r="A21015" s="1082">
        <v>45551</v>
      </c>
      <c r="B21015" s="1083" t="s">
        <v>13110</v>
      </c>
      <c r="C21015" s="1083" t="s">
        <v>12282</v>
      </c>
      <c r="D21015" s="1104" t="s">
        <v>6925</v>
      </c>
      <c r="E21015" s="1084">
        <v>35000</v>
      </c>
      <c r="F21015" s="1084"/>
      <c r="G21015" s="1084">
        <f t="shared" si="525"/>
        <v>-35000</v>
      </c>
      <c r="H21015" s="1085" t="s">
        <v>14084</v>
      </c>
    </row>
    <row r="21016" spans="1:8" ht="15" x14ac:dyDescent="0.2">
      <c r="A21016" s="1082">
        <v>45551</v>
      </c>
      <c r="B21016" s="1083" t="s">
        <v>14037</v>
      </c>
      <c r="C21016" s="1083" t="s">
        <v>391</v>
      </c>
      <c r="D21016" s="1104" t="s">
        <v>14277</v>
      </c>
      <c r="E21016" s="1084">
        <v>5500</v>
      </c>
      <c r="F21016" s="1084"/>
      <c r="G21016" s="1084">
        <f t="shared" si="525"/>
        <v>-5500</v>
      </c>
      <c r="H21016" s="1085" t="s">
        <v>14084</v>
      </c>
    </row>
    <row r="21017" spans="1:8" ht="15" x14ac:dyDescent="0.2">
      <c r="A21017" s="1082">
        <v>45551</v>
      </c>
      <c r="B21017" s="1083" t="s">
        <v>14037</v>
      </c>
      <c r="C21017" s="1083" t="s">
        <v>11452</v>
      </c>
      <c r="D21017" s="1104" t="s">
        <v>14278</v>
      </c>
      <c r="E21017" s="1084">
        <v>30000</v>
      </c>
      <c r="F21017" s="1084"/>
      <c r="G21017" s="1084">
        <f t="shared" si="525"/>
        <v>-30000</v>
      </c>
      <c r="H21017" s="1085" t="s">
        <v>14084</v>
      </c>
    </row>
    <row r="21018" spans="1:8" ht="15" x14ac:dyDescent="0.2">
      <c r="A21018" s="1082">
        <v>45551</v>
      </c>
      <c r="B21018" s="1130" t="s">
        <v>13253</v>
      </c>
      <c r="C21018" s="1130" t="s">
        <v>1229</v>
      </c>
      <c r="D21018" s="1131" t="s">
        <v>14279</v>
      </c>
      <c r="E21018" s="1132">
        <v>60000</v>
      </c>
      <c r="F21018" s="1084"/>
      <c r="G21018" s="1084">
        <f t="shared" ref="G21018:G21019" si="526">F21018-E21018</f>
        <v>-60000</v>
      </c>
      <c r="H21018" s="1085" t="s">
        <v>14084</v>
      </c>
    </row>
    <row r="21019" spans="1:8" ht="15" x14ac:dyDescent="0.2">
      <c r="A21019" s="1082">
        <v>45551</v>
      </c>
      <c r="B21019" s="1083" t="s">
        <v>11077</v>
      </c>
      <c r="C21019" s="1083" t="s">
        <v>14280</v>
      </c>
      <c r="D21019" s="1104" t="s">
        <v>14281</v>
      </c>
      <c r="E21019" s="1084">
        <v>600000</v>
      </c>
      <c r="F21019" s="1084"/>
      <c r="G21019" s="1084">
        <f t="shared" si="526"/>
        <v>-600000</v>
      </c>
      <c r="H21019" s="1085" t="s">
        <v>14084</v>
      </c>
    </row>
    <row r="21020" spans="1:8" ht="15" x14ac:dyDescent="0.2">
      <c r="A21020" s="1082">
        <v>45551</v>
      </c>
      <c r="B21020" s="1083" t="s">
        <v>12683</v>
      </c>
      <c r="C21020" s="1083" t="s">
        <v>14280</v>
      </c>
      <c r="D21020" s="1104" t="s">
        <v>14281</v>
      </c>
      <c r="E21020" s="1084">
        <v>600000</v>
      </c>
      <c r="F21020" s="1084"/>
      <c r="G21020" s="1084">
        <f t="shared" ref="G21020:G21021" si="527">F21020-E21020</f>
        <v>-600000</v>
      </c>
      <c r="H21020" s="1085" t="s">
        <v>14084</v>
      </c>
    </row>
    <row r="21021" spans="1:8" ht="15" x14ac:dyDescent="0.2">
      <c r="A21021" s="1082">
        <v>45551</v>
      </c>
      <c r="B21021" s="1083" t="s">
        <v>13225</v>
      </c>
      <c r="C21021" s="1083" t="s">
        <v>14280</v>
      </c>
      <c r="D21021" s="1104" t="s">
        <v>14281</v>
      </c>
      <c r="E21021" s="1084">
        <v>30000</v>
      </c>
      <c r="F21021" s="1084"/>
      <c r="G21021" s="1084">
        <f t="shared" si="527"/>
        <v>-30000</v>
      </c>
      <c r="H21021" s="1085" t="s">
        <v>14084</v>
      </c>
    </row>
    <row r="21022" spans="1:8" ht="24" x14ac:dyDescent="0.2">
      <c r="A21022" s="1082">
        <v>45551</v>
      </c>
      <c r="B21022" s="1083" t="s">
        <v>14284</v>
      </c>
      <c r="C21022" s="1083" t="s">
        <v>14285</v>
      </c>
      <c r="D21022" s="1104" t="s">
        <v>14286</v>
      </c>
      <c r="E21022" s="1084">
        <v>450000</v>
      </c>
      <c r="F21022" s="1084"/>
      <c r="G21022" s="1084">
        <f t="shared" ref="G21022:G21025" si="528">F21022-E21022</f>
        <v>-450000</v>
      </c>
      <c r="H21022" s="1085" t="s">
        <v>14084</v>
      </c>
    </row>
    <row r="21023" spans="1:8" ht="15" x14ac:dyDescent="0.2">
      <c r="A21023" s="1082">
        <v>45551</v>
      </c>
      <c r="B21023" s="1083" t="s">
        <v>14284</v>
      </c>
      <c r="C21023" s="1083" t="s">
        <v>6782</v>
      </c>
      <c r="D21023" s="1104" t="s">
        <v>14287</v>
      </c>
      <c r="E21023" s="1084">
        <v>400000</v>
      </c>
      <c r="F21023" s="1084"/>
      <c r="G21023" s="1084">
        <f t="shared" si="528"/>
        <v>-400000</v>
      </c>
      <c r="H21023" s="1085" t="s">
        <v>14084</v>
      </c>
    </row>
    <row r="21024" spans="1:8" ht="15" x14ac:dyDescent="0.2">
      <c r="A21024" s="1082">
        <v>45551</v>
      </c>
      <c r="B21024" s="1083" t="s">
        <v>13225</v>
      </c>
      <c r="C21024" s="1083" t="s">
        <v>10981</v>
      </c>
      <c r="D21024" s="1104" t="s">
        <v>14294</v>
      </c>
      <c r="E21024" s="1084">
        <v>5320</v>
      </c>
      <c r="F21024" s="1084"/>
      <c r="G21024" s="1084">
        <f t="shared" ref="G21024" si="529">F21024-E21024</f>
        <v>-5320</v>
      </c>
      <c r="H21024" s="1085" t="s">
        <v>14084</v>
      </c>
    </row>
    <row r="21025" spans="1:8" ht="15" x14ac:dyDescent="0.2">
      <c r="A21025" s="1082">
        <v>45551</v>
      </c>
      <c r="B21025" s="1083" t="s">
        <v>13110</v>
      </c>
      <c r="C21025" s="1083" t="s">
        <v>10981</v>
      </c>
      <c r="D21025" s="1104" t="s">
        <v>14293</v>
      </c>
      <c r="E21025" s="1084">
        <v>8610</v>
      </c>
      <c r="F21025" s="1084"/>
      <c r="G21025" s="1084">
        <f t="shared" si="528"/>
        <v>-8610</v>
      </c>
      <c r="H21025" s="1085" t="s">
        <v>14084</v>
      </c>
    </row>
    <row r="21026" spans="1:8" ht="15" x14ac:dyDescent="0.2">
      <c r="A21026" s="1082">
        <v>45553</v>
      </c>
      <c r="B21026" s="1083" t="s">
        <v>103</v>
      </c>
      <c r="C21026" s="1083" t="s">
        <v>103</v>
      </c>
      <c r="D21026" s="1104" t="s">
        <v>10208</v>
      </c>
      <c r="E21026" s="1084">
        <v>3000</v>
      </c>
      <c r="F21026" s="1084"/>
      <c r="G21026" s="1084">
        <f t="shared" ref="G21026:G21029" si="530">F21026-E21026</f>
        <v>-3000</v>
      </c>
      <c r="H21026" s="1085" t="s">
        <v>14084</v>
      </c>
    </row>
    <row r="21027" spans="1:8" ht="15" x14ac:dyDescent="0.2">
      <c r="A21027" s="1082">
        <v>45553</v>
      </c>
      <c r="B21027" s="1083" t="s">
        <v>11077</v>
      </c>
      <c r="C21027" s="1083" t="s">
        <v>5740</v>
      </c>
      <c r="D21027" s="1104" t="s">
        <v>14288</v>
      </c>
      <c r="E21027" s="1084">
        <v>700</v>
      </c>
      <c r="F21027" s="1084"/>
      <c r="G21027" s="1084">
        <f t="shared" si="530"/>
        <v>-700</v>
      </c>
      <c r="H21027" s="1085" t="s">
        <v>14084</v>
      </c>
    </row>
    <row r="21028" spans="1:8" ht="15" x14ac:dyDescent="0.2">
      <c r="A21028" s="1082">
        <v>45553</v>
      </c>
      <c r="B21028" s="1083" t="s">
        <v>103</v>
      </c>
      <c r="C21028" s="1083" t="s">
        <v>10981</v>
      </c>
      <c r="D21028" s="1104" t="s">
        <v>14289</v>
      </c>
      <c r="E21028" s="1084">
        <v>2100</v>
      </c>
      <c r="F21028" s="1084"/>
      <c r="G21028" s="1084">
        <f t="shared" si="530"/>
        <v>-2100</v>
      </c>
      <c r="H21028" s="1085" t="s">
        <v>14084</v>
      </c>
    </row>
    <row r="21029" spans="1:8" ht="15" x14ac:dyDescent="0.2">
      <c r="A21029" s="1082">
        <v>45553</v>
      </c>
      <c r="B21029" s="1083" t="s">
        <v>13225</v>
      </c>
      <c r="C21029" s="1083" t="s">
        <v>5740</v>
      </c>
      <c r="D21029" s="1104" t="s">
        <v>14290</v>
      </c>
      <c r="E21029" s="1084">
        <v>1000</v>
      </c>
      <c r="F21029" s="1084"/>
      <c r="G21029" s="1084">
        <f t="shared" si="530"/>
        <v>-1000</v>
      </c>
      <c r="H21029" s="1085" t="s">
        <v>14084</v>
      </c>
    </row>
    <row r="21030" spans="1:8" ht="15" x14ac:dyDescent="0.2">
      <c r="A21030" s="1082">
        <v>45553</v>
      </c>
      <c r="B21030" s="1083" t="s">
        <v>11077</v>
      </c>
      <c r="C21030" s="1083" t="s">
        <v>14291</v>
      </c>
      <c r="D21030" s="1104" t="s">
        <v>14292</v>
      </c>
      <c r="E21030" s="1084">
        <v>360000</v>
      </c>
      <c r="F21030" s="1084"/>
      <c r="G21030" s="1084">
        <f t="shared" ref="G21030" si="531">F21030-E21030</f>
        <v>-360000</v>
      </c>
      <c r="H21030" s="1085" t="s">
        <v>14084</v>
      </c>
    </row>
    <row r="21031" spans="1:8" ht="15" x14ac:dyDescent="0.2">
      <c r="A21031" s="1082">
        <v>45553</v>
      </c>
      <c r="B21031" s="69" t="s">
        <v>13177</v>
      </c>
      <c r="C21031" s="1083" t="s">
        <v>14282</v>
      </c>
      <c r="D21031" s="1104" t="s">
        <v>14283</v>
      </c>
      <c r="E21031" s="1084">
        <v>150000</v>
      </c>
      <c r="F21031" s="1084"/>
      <c r="G21031" s="1084">
        <f t="shared" ref="G21031:G21033" si="532">F21031-E21031</f>
        <v>-150000</v>
      </c>
      <c r="H21031" s="1085" t="s">
        <v>14084</v>
      </c>
    </row>
    <row r="21032" spans="1:8" ht="15" x14ac:dyDescent="0.2">
      <c r="A21032" s="1082">
        <v>45553</v>
      </c>
      <c r="B21032" s="69" t="s">
        <v>13177</v>
      </c>
      <c r="C21032" s="1083" t="s">
        <v>14282</v>
      </c>
      <c r="D21032" s="1104" t="s">
        <v>14283</v>
      </c>
      <c r="E21032" s="1084">
        <v>350000</v>
      </c>
      <c r="F21032" s="1084"/>
      <c r="G21032" s="1084">
        <f t="shared" si="532"/>
        <v>-350000</v>
      </c>
      <c r="H21032" s="1085" t="s">
        <v>14084</v>
      </c>
    </row>
    <row r="21033" spans="1:8" ht="15" x14ac:dyDescent="0.2">
      <c r="A21033" s="1082">
        <v>45553</v>
      </c>
      <c r="B21033" s="69" t="s">
        <v>6503</v>
      </c>
      <c r="C21033" s="1083" t="s">
        <v>10981</v>
      </c>
      <c r="D21033" s="1104" t="s">
        <v>14295</v>
      </c>
      <c r="E21033" s="1084">
        <v>29460</v>
      </c>
      <c r="F21033" s="1084"/>
      <c r="G21033" s="1084">
        <f t="shared" si="532"/>
        <v>-29460</v>
      </c>
      <c r="H21033" s="1085" t="s">
        <v>14084</v>
      </c>
    </row>
    <row r="21034" spans="1:8" ht="24" x14ac:dyDescent="0.2">
      <c r="A21034" s="732">
        <v>45538</v>
      </c>
      <c r="B21034" s="173" t="s">
        <v>13225</v>
      </c>
      <c r="C21034" s="173" t="s">
        <v>1197</v>
      </c>
      <c r="D21034" s="227" t="s">
        <v>14096</v>
      </c>
      <c r="E21034" s="235">
        <v>2500000</v>
      </c>
      <c r="F21034" s="235"/>
      <c r="G21034" s="235">
        <f t="shared" si="482"/>
        <v>-2500000</v>
      </c>
      <c r="H21034" s="708" t="s">
        <v>14084</v>
      </c>
    </row>
    <row r="21035" spans="1:8" ht="24" x14ac:dyDescent="0.2">
      <c r="A21035" s="729">
        <v>45537</v>
      </c>
      <c r="B21035" s="93" t="s">
        <v>13436</v>
      </c>
      <c r="C21035" s="93" t="s">
        <v>558</v>
      </c>
      <c r="D21035" s="800" t="s">
        <v>14096</v>
      </c>
      <c r="E21035" s="175"/>
      <c r="F21035" s="175">
        <v>2500000</v>
      </c>
      <c r="G21035" s="175">
        <f t="shared" si="482"/>
        <v>2500000</v>
      </c>
      <c r="H21035" s="701" t="s">
        <v>14084</v>
      </c>
    </row>
    <row r="21036" spans="1:8" ht="24" x14ac:dyDescent="0.2">
      <c r="A21036" s="729">
        <v>45537</v>
      </c>
      <c r="B21036" s="93" t="s">
        <v>13540</v>
      </c>
      <c r="C21036" s="93" t="s">
        <v>558</v>
      </c>
      <c r="D21036" s="800" t="s">
        <v>14097</v>
      </c>
      <c r="E21036" s="175"/>
      <c r="F21036" s="175">
        <v>1560000</v>
      </c>
      <c r="G21036" s="175">
        <f t="shared" si="482"/>
        <v>1560000</v>
      </c>
      <c r="H21036" s="701" t="s">
        <v>14084</v>
      </c>
    </row>
    <row r="21037" spans="1:8" ht="15" x14ac:dyDescent="0.2">
      <c r="A21037" s="729">
        <v>45537</v>
      </c>
      <c r="B21037" s="93" t="s">
        <v>13540</v>
      </c>
      <c r="C21037" s="93" t="s">
        <v>558</v>
      </c>
      <c r="D21037" s="1055" t="s">
        <v>12017</v>
      </c>
      <c r="E21037" s="642">
        <v>15600</v>
      </c>
      <c r="F21037" s="175"/>
      <c r="G21037" s="175">
        <f t="shared" si="482"/>
        <v>-15600</v>
      </c>
      <c r="H21037" s="701" t="s">
        <v>14084</v>
      </c>
    </row>
    <row r="21038" spans="1:8" ht="15" x14ac:dyDescent="0.2">
      <c r="A21038" s="729">
        <v>45541</v>
      </c>
      <c r="B21038" s="93" t="s">
        <v>37</v>
      </c>
      <c r="C21038" s="93" t="s">
        <v>558</v>
      </c>
      <c r="D21038" s="800" t="s">
        <v>14141</v>
      </c>
      <c r="E21038" s="175"/>
      <c r="F21038" s="175">
        <v>280434</v>
      </c>
      <c r="G21038" s="175">
        <f t="shared" ref="G21038:G21042" si="533">F21038-E21038</f>
        <v>280434</v>
      </c>
      <c r="H21038" s="701" t="s">
        <v>14084</v>
      </c>
    </row>
    <row r="21039" spans="1:8" ht="15" x14ac:dyDescent="0.2">
      <c r="A21039" s="729">
        <v>45546</v>
      </c>
      <c r="B21039" s="90" t="s">
        <v>12606</v>
      </c>
      <c r="C21039" s="93" t="s">
        <v>558</v>
      </c>
      <c r="D21039" s="799" t="s">
        <v>14228</v>
      </c>
      <c r="E21039" s="91"/>
      <c r="F21039" s="91">
        <v>6497364</v>
      </c>
      <c r="G21039" s="91">
        <f t="shared" ref="G21039" si="534">F21039-E21039</f>
        <v>6497364</v>
      </c>
      <c r="H21039" s="701" t="s">
        <v>14084</v>
      </c>
    </row>
    <row r="21040" spans="1:8" ht="15" x14ac:dyDescent="0.2">
      <c r="A21040" s="729">
        <v>45547</v>
      </c>
      <c r="B21040" s="90" t="s">
        <v>13177</v>
      </c>
      <c r="C21040" s="93" t="s">
        <v>558</v>
      </c>
      <c r="D21040" s="799" t="s">
        <v>14229</v>
      </c>
      <c r="E21040" s="91"/>
      <c r="F21040" s="91">
        <v>6001008</v>
      </c>
      <c r="G21040" s="91">
        <f t="shared" si="533"/>
        <v>6001008</v>
      </c>
      <c r="H21040" s="701" t="s">
        <v>14084</v>
      </c>
    </row>
    <row r="21041" spans="1:8" ht="15" x14ac:dyDescent="0.2">
      <c r="A21041" s="729">
        <v>45547</v>
      </c>
      <c r="B21041" s="90" t="s">
        <v>13177</v>
      </c>
      <c r="C21041" s="93" t="s">
        <v>558</v>
      </c>
      <c r="D21041" s="1055" t="s">
        <v>12017</v>
      </c>
      <c r="E21041" s="642">
        <v>45010</v>
      </c>
      <c r="F21041" s="91"/>
      <c r="G21041" s="91">
        <f t="shared" si="533"/>
        <v>-45010</v>
      </c>
      <c r="H21041" s="701" t="s">
        <v>14084</v>
      </c>
    </row>
    <row r="21042" spans="1:8" ht="15" x14ac:dyDescent="0.2">
      <c r="A21042" s="729">
        <v>45549</v>
      </c>
      <c r="B21042" s="93" t="s">
        <v>3945</v>
      </c>
      <c r="C21042" s="93" t="s">
        <v>558</v>
      </c>
      <c r="D21042" s="890" t="s">
        <v>14271</v>
      </c>
      <c r="E21042" s="175"/>
      <c r="F21042" s="175">
        <v>365160</v>
      </c>
      <c r="G21042" s="175">
        <f t="shared" si="533"/>
        <v>365160</v>
      </c>
      <c r="H21042" s="701" t="s">
        <v>14084</v>
      </c>
    </row>
  </sheetData>
  <autoFilter ref="A1:P21042"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4" sqref="B14"/>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23" t="s">
        <v>0</v>
      </c>
      <c r="B1" s="1123" t="s">
        <v>47</v>
      </c>
    </row>
    <row r="2" spans="1:11" hidden="1" x14ac:dyDescent="0.3">
      <c r="A2" s="1123" t="s">
        <v>2</v>
      </c>
      <c r="B2" s="1123" t="s">
        <v>47</v>
      </c>
    </row>
    <row r="3" spans="1:11" hidden="1" x14ac:dyDescent="0.3">
      <c r="A3" s="1123" t="s">
        <v>839</v>
      </c>
      <c r="B3" s="1123" t="s">
        <v>47</v>
      </c>
    </row>
    <row r="4" spans="1:11" ht="24" hidden="1" thickBot="1" x14ac:dyDescent="0.35">
      <c r="A4"/>
      <c r="B4"/>
      <c r="C4"/>
      <c r="D4"/>
      <c r="F4" s="97" t="s">
        <v>1766</v>
      </c>
      <c r="H4" s="1133" t="s">
        <v>1766</v>
      </c>
      <c r="I4" s="1133"/>
      <c r="J4" s="1133"/>
    </row>
    <row r="5" spans="1:11" ht="24" thickBot="1" x14ac:dyDescent="0.35">
      <c r="A5" s="1124" t="s">
        <v>4136</v>
      </c>
      <c r="B5" s="1125" t="s">
        <v>4133</v>
      </c>
      <c r="C5" s="1125" t="s">
        <v>4134</v>
      </c>
      <c r="D5" s="1125" t="s">
        <v>4135</v>
      </c>
      <c r="E5" s="346"/>
      <c r="H5" s="1133"/>
      <c r="I5" s="1133"/>
      <c r="J5" s="1133"/>
      <c r="K5" s="1012" t="s">
        <v>10857</v>
      </c>
    </row>
    <row r="6" spans="1:11" ht="26.25" x14ac:dyDescent="0.4">
      <c r="A6" s="737" t="s">
        <v>13932</v>
      </c>
      <c r="B6" s="738">
        <v>1733000</v>
      </c>
      <c r="C6" s="738">
        <v>1421846</v>
      </c>
      <c r="D6" s="738">
        <v>-311154</v>
      </c>
      <c r="F6" s="696" t="s">
        <v>155</v>
      </c>
      <c r="G6" s="697" t="s">
        <v>2612</v>
      </c>
      <c r="H6" s="697" t="s">
        <v>7680</v>
      </c>
      <c r="I6" s="696" t="s">
        <v>2614</v>
      </c>
    </row>
    <row r="7" spans="1:11" ht="26.25" x14ac:dyDescent="0.4">
      <c r="A7" s="737" t="s">
        <v>13495</v>
      </c>
      <c r="B7" s="738">
        <v>724750</v>
      </c>
      <c r="C7" s="738"/>
      <c r="D7" s="738">
        <v>-724750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13295</v>
      </c>
      <c r="B8" s="738">
        <v>141638</v>
      </c>
      <c r="C8" s="738"/>
      <c r="D8" s="738">
        <v>-141638</v>
      </c>
      <c r="F8" s="694" t="s">
        <v>4720</v>
      </c>
      <c r="G8" s="695">
        <f t="shared" si="0"/>
        <v>10795233.041129032</v>
      </c>
      <c r="H8" s="695">
        <f>VLOOKUP(F8,'Project wise Supplier balance'!$A$6:$D$91,4,0)</f>
        <v>0</v>
      </c>
      <c r="I8" s="692">
        <f t="shared" si="1"/>
        <v>10795233.041129032</v>
      </c>
    </row>
    <row r="9" spans="1:11" ht="26.25" x14ac:dyDescent="0.4">
      <c r="A9" s="737" t="s">
        <v>13313</v>
      </c>
      <c r="B9" s="738">
        <v>116675</v>
      </c>
      <c r="C9" s="738"/>
      <c r="D9" s="738">
        <v>-116675</v>
      </c>
      <c r="F9" s="694" t="s">
        <v>2651</v>
      </c>
      <c r="G9" s="695">
        <f t="shared" si="0"/>
        <v>10068965.30031715</v>
      </c>
      <c r="H9" s="695">
        <f>VLOOKUP(F9,'Project wise Supplier balance'!$A$6:$D$91,4,0)</f>
        <v>0</v>
      </c>
      <c r="I9" s="692">
        <f t="shared" si="1"/>
        <v>10068965.30031715</v>
      </c>
    </row>
    <row r="10" spans="1:11" ht="26.25" x14ac:dyDescent="0.4">
      <c r="A10" s="737" t="s">
        <v>13658</v>
      </c>
      <c r="B10" s="738">
        <v>121502</v>
      </c>
      <c r="C10" s="738"/>
      <c r="D10" s="738">
        <v>-121502</v>
      </c>
      <c r="F10" s="694" t="s">
        <v>1399</v>
      </c>
      <c r="G10" s="695">
        <f t="shared" si="0"/>
        <v>15877458.15589213</v>
      </c>
      <c r="H10" s="695" t="e">
        <f>VLOOKUP(F10,'Project wise Supplier balance'!$A$6:$D$91,4,0)</f>
        <v>#N/A</v>
      </c>
      <c r="I10" s="692" t="e">
        <f t="shared" si="1"/>
        <v>#N/A</v>
      </c>
    </row>
    <row r="11" spans="1:11" ht="26.25" x14ac:dyDescent="0.4">
      <c r="A11" s="737" t="s">
        <v>13540</v>
      </c>
      <c r="B11" s="738">
        <v>2353157</v>
      </c>
      <c r="C11" s="738">
        <v>1560000</v>
      </c>
      <c r="D11" s="738">
        <v>-793157</v>
      </c>
      <c r="F11" s="694" t="s">
        <v>7124</v>
      </c>
      <c r="G11" s="695">
        <f t="shared" si="0"/>
        <v>27649</v>
      </c>
      <c r="H11" s="695">
        <f>VLOOKUP(F11,'Project wise Supplier balance'!$A$6:$D$91,4,0)</f>
        <v>0</v>
      </c>
      <c r="I11" s="692">
        <f t="shared" si="1"/>
        <v>27649</v>
      </c>
    </row>
    <row r="12" spans="1:11" ht="26.25" x14ac:dyDescent="0.4">
      <c r="A12" s="737" t="s">
        <v>13436</v>
      </c>
      <c r="B12" s="738">
        <v>3070885</v>
      </c>
      <c r="C12" s="738">
        <v>8097014</v>
      </c>
      <c r="D12" s="738">
        <v>5026129</v>
      </c>
      <c r="F12" s="694" t="s">
        <v>7065</v>
      </c>
      <c r="G12" s="695">
        <f t="shared" si="0"/>
        <v>5665632</v>
      </c>
      <c r="H12" s="695" t="e">
        <f>VLOOKUP(F12,'Project wise Supplier balance'!$A$6:$D$91,4,0)</f>
        <v>#N/A</v>
      </c>
      <c r="I12" s="692" t="e">
        <f t="shared" si="1"/>
        <v>#N/A</v>
      </c>
    </row>
    <row r="13" spans="1:11" ht="26.25" x14ac:dyDescent="0.4">
      <c r="A13" s="737" t="s">
        <v>13292</v>
      </c>
      <c r="B13" s="738">
        <v>2364584</v>
      </c>
      <c r="C13" s="738">
        <v>1200000</v>
      </c>
      <c r="D13" s="738">
        <v>-1164584</v>
      </c>
      <c r="F13" s="694" t="s">
        <v>6509</v>
      </c>
      <c r="G13" s="695">
        <f t="shared" si="0"/>
        <v>2445161</v>
      </c>
      <c r="H13" s="695" t="e">
        <f>VLOOKUP(F13,'Project wise Supplier balance'!$A$6:$D$91,4,0)</f>
        <v>#N/A</v>
      </c>
      <c r="I13" s="692" t="e">
        <f t="shared" si="1"/>
        <v>#N/A</v>
      </c>
    </row>
    <row r="14" spans="1:11" ht="26.25" x14ac:dyDescent="0.4">
      <c r="A14" s="737" t="s">
        <v>13253</v>
      </c>
      <c r="B14" s="738">
        <v>4575400</v>
      </c>
      <c r="C14" s="738">
        <v>3200005</v>
      </c>
      <c r="D14" s="738">
        <v>-1375395</v>
      </c>
      <c r="F14" s="694" t="s">
        <v>6516</v>
      </c>
      <c r="G14" s="695">
        <f t="shared" si="0"/>
        <v>1915801.3763440857</v>
      </c>
      <c r="H14" s="695">
        <f>VLOOKUP(F14,'Project wise Supplier balance'!$A$6:$D$91,4,0)</f>
        <v>0</v>
      </c>
      <c r="I14" s="692">
        <f t="shared" si="1"/>
        <v>1915801.3763440857</v>
      </c>
    </row>
    <row r="15" spans="1:11" ht="26.25" x14ac:dyDescent="0.4">
      <c r="A15" s="737" t="s">
        <v>13177</v>
      </c>
      <c r="B15" s="738">
        <v>8233797</v>
      </c>
      <c r="C15" s="738">
        <v>6001008</v>
      </c>
      <c r="D15" s="738">
        <v>-2232789</v>
      </c>
      <c r="F15" s="694" t="s">
        <v>6506</v>
      </c>
      <c r="G15" s="695">
        <f t="shared" si="0"/>
        <v>2113933</v>
      </c>
      <c r="H15" s="695" t="e">
        <f>VLOOKUP(F15,'Project wise Supplier balance'!$A$6:$D$91,4,0)</f>
        <v>#N/A</v>
      </c>
      <c r="I15" s="692" t="e">
        <f t="shared" si="1"/>
        <v>#N/A</v>
      </c>
    </row>
    <row r="16" spans="1:11" ht="26.25" x14ac:dyDescent="0.4">
      <c r="A16" s="737" t="s">
        <v>13225</v>
      </c>
      <c r="B16" s="738">
        <v>20477294</v>
      </c>
      <c r="C16" s="738">
        <v>4598964</v>
      </c>
      <c r="D16" s="738">
        <v>-15878330</v>
      </c>
      <c r="F16" s="694" t="s">
        <v>6503</v>
      </c>
      <c r="G16" s="695">
        <f t="shared" si="0"/>
        <v>6606449.1117511522</v>
      </c>
      <c r="H16" s="695">
        <f>VLOOKUP(F16,'Project wise Supplier balance'!$A$6:$D$91,4,0)</f>
        <v>1696550</v>
      </c>
      <c r="I16" s="692">
        <f t="shared" si="1"/>
        <v>4909899.1117511522</v>
      </c>
    </row>
    <row r="17" spans="1:9" ht="26.25" x14ac:dyDescent="0.4">
      <c r="A17" s="737" t="s">
        <v>13110</v>
      </c>
      <c r="B17" s="738">
        <v>14473100.870967742</v>
      </c>
      <c r="C17" s="738">
        <v>6619389</v>
      </c>
      <c r="D17" s="738">
        <v>-7853711.8709677421</v>
      </c>
      <c r="F17" s="694" t="s">
        <v>7553</v>
      </c>
      <c r="G17" s="695">
        <f t="shared" si="0"/>
        <v>2263410.5322580645</v>
      </c>
      <c r="H17" s="695" t="e">
        <f>VLOOKUP(F17,'Project wise Supplier balance'!$A$6:$D$91,4,0)</f>
        <v>#N/A</v>
      </c>
      <c r="I17" s="692" t="e">
        <f t="shared" si="1"/>
        <v>#N/A</v>
      </c>
    </row>
    <row r="18" spans="1:9" ht="26.25" x14ac:dyDescent="0.4">
      <c r="A18" s="737" t="s">
        <v>13000</v>
      </c>
      <c r="B18" s="738">
        <v>164670</v>
      </c>
      <c r="C18" s="738">
        <v>200000</v>
      </c>
      <c r="D18" s="738">
        <v>35330</v>
      </c>
      <c r="F18" s="694" t="s">
        <v>6951</v>
      </c>
      <c r="G18" s="695">
        <f t="shared" si="0"/>
        <v>1351664</v>
      </c>
      <c r="H18" s="695" t="e">
        <f>VLOOKUP(F18,'Project wise Supplier balance'!$A$6:$D$91,4,0)</f>
        <v>#N/A</v>
      </c>
      <c r="I18" s="692" t="e">
        <f t="shared" si="1"/>
        <v>#N/A</v>
      </c>
    </row>
    <row r="19" spans="1:9" ht="26.25" x14ac:dyDescent="0.4">
      <c r="A19" s="737" t="s">
        <v>12754</v>
      </c>
      <c r="B19" s="738">
        <v>757000</v>
      </c>
      <c r="C19" s="738"/>
      <c r="D19" s="738">
        <v>-757000</v>
      </c>
      <c r="F19" s="694" t="s">
        <v>6645</v>
      </c>
      <c r="G19" s="695">
        <f t="shared" si="0"/>
        <v>67087</v>
      </c>
      <c r="H19" s="695">
        <f>VLOOKUP(F19,'Project wise Supplier balance'!$A$6:$D$91,4,0)</f>
        <v>0</v>
      </c>
      <c r="I19" s="692">
        <f t="shared" si="1"/>
        <v>67087</v>
      </c>
    </row>
    <row r="20" spans="1:9" ht="26.25" x14ac:dyDescent="0.4">
      <c r="A20" s="737" t="s">
        <v>12683</v>
      </c>
      <c r="B20" s="738">
        <v>4356253.3548387103</v>
      </c>
      <c r="C20" s="738">
        <v>4227916</v>
      </c>
      <c r="D20" s="738">
        <v>-128337.3548387097</v>
      </c>
      <c r="F20" s="694" t="s">
        <v>7110</v>
      </c>
      <c r="G20" s="695">
        <f t="shared" si="0"/>
        <v>641998.78494623653</v>
      </c>
      <c r="H20" s="695" t="e">
        <f>VLOOKUP(F20,'Project wise Supplier balance'!$A$6:$D$91,4,0)</f>
        <v>#N/A</v>
      </c>
      <c r="I20" s="692" t="e">
        <f t="shared" si="1"/>
        <v>#N/A</v>
      </c>
    </row>
    <row r="21" spans="1:9" ht="26.25" x14ac:dyDescent="0.4">
      <c r="A21" s="737" t="s">
        <v>12666</v>
      </c>
      <c r="B21" s="738">
        <v>195480</v>
      </c>
      <c r="C21" s="738"/>
      <c r="D21" s="738">
        <v>-195480</v>
      </c>
      <c r="F21" s="694" t="s">
        <v>7655</v>
      </c>
      <c r="G21" s="695">
        <f t="shared" si="0"/>
        <v>702698.51</v>
      </c>
      <c r="H21" s="695" t="e">
        <f>VLOOKUP(F21,'Project wise Supplier balance'!$A$6:$D$91,4,0)</f>
        <v>#N/A</v>
      </c>
      <c r="I21" s="692" t="e">
        <f t="shared" si="1"/>
        <v>#N/A</v>
      </c>
    </row>
    <row r="22" spans="1:9" ht="26.25" x14ac:dyDescent="0.4">
      <c r="A22" s="737" t="s">
        <v>12795</v>
      </c>
      <c r="B22" s="738">
        <v>1456234</v>
      </c>
      <c r="C22" s="738">
        <v>1520392</v>
      </c>
      <c r="D22" s="738">
        <v>64158</v>
      </c>
      <c r="F22" s="694" t="s">
        <v>6407</v>
      </c>
      <c r="G22" s="695">
        <f t="shared" si="0"/>
        <v>-290582.22580645164</v>
      </c>
      <c r="H22" s="695" t="e">
        <f>VLOOKUP(F22,'Project wise Supplier balance'!$A$6:$D$91,4,0)</f>
        <v>#N/A</v>
      </c>
      <c r="I22" s="692" t="e">
        <f t="shared" si="1"/>
        <v>#N/A</v>
      </c>
    </row>
    <row r="23" spans="1:9" ht="26.25" x14ac:dyDescent="0.4">
      <c r="A23" s="737" t="s">
        <v>12786</v>
      </c>
      <c r="B23" s="738">
        <v>269079</v>
      </c>
      <c r="C23" s="738">
        <v>300000</v>
      </c>
      <c r="D23" s="738">
        <v>30921</v>
      </c>
      <c r="F23" s="694" t="s">
        <v>7730</v>
      </c>
      <c r="G23" s="695">
        <f t="shared" si="0"/>
        <v>301911.87096774194</v>
      </c>
      <c r="H23" s="695" t="e">
        <f>VLOOKUP(F23,'Project wise Supplier balance'!$A$6:$D$91,4,0)</f>
        <v>#N/A</v>
      </c>
      <c r="I23" s="692" t="e">
        <f t="shared" si="1"/>
        <v>#N/A</v>
      </c>
    </row>
    <row r="24" spans="1:9" ht="26.25" x14ac:dyDescent="0.4">
      <c r="A24" s="737" t="s">
        <v>12345</v>
      </c>
      <c r="B24" s="738">
        <v>462549.03225806454</v>
      </c>
      <c r="C24" s="738">
        <v>500000</v>
      </c>
      <c r="D24" s="738">
        <v>37450.967741935478</v>
      </c>
      <c r="F24" s="694" t="s">
        <v>7744</v>
      </c>
      <c r="G24" s="695" t="e">
        <f t="shared" si="0"/>
        <v>#N/A</v>
      </c>
      <c r="H24" s="695">
        <f>VLOOKUP(F24,'Project wise Supplier balance'!$A$6:$D$91,4,0)</f>
        <v>0</v>
      </c>
      <c r="I24" s="692" t="e">
        <f t="shared" si="1"/>
        <v>#N/A</v>
      </c>
    </row>
    <row r="25" spans="1:9" ht="26.25" x14ac:dyDescent="0.4">
      <c r="A25" s="737" t="s">
        <v>12483</v>
      </c>
      <c r="B25" s="738">
        <v>137150</v>
      </c>
      <c r="C25" s="738">
        <v>120000</v>
      </c>
      <c r="D25" s="738">
        <v>-17150</v>
      </c>
    </row>
    <row r="26" spans="1:9" ht="26.25" x14ac:dyDescent="0.4">
      <c r="A26" s="737" t="s">
        <v>12399</v>
      </c>
      <c r="B26" s="738">
        <v>15480579</v>
      </c>
      <c r="C26" s="738"/>
      <c r="D26" s="738">
        <v>-15480579</v>
      </c>
    </row>
    <row r="27" spans="1:9" ht="26.25" x14ac:dyDescent="0.4">
      <c r="A27" s="737" t="s">
        <v>12504</v>
      </c>
      <c r="B27" s="738">
        <v>13631466.274193548</v>
      </c>
      <c r="C27" s="738">
        <v>25217716</v>
      </c>
      <c r="D27" s="738">
        <v>11586249.725806452</v>
      </c>
    </row>
    <row r="28" spans="1:9" ht="26.25" x14ac:dyDescent="0.4">
      <c r="A28" s="737" t="s">
        <v>12596</v>
      </c>
      <c r="B28" s="738">
        <v>1370437</v>
      </c>
      <c r="C28" s="738">
        <v>1500000</v>
      </c>
      <c r="D28" s="738">
        <v>129563</v>
      </c>
    </row>
    <row r="29" spans="1:9" ht="26.25" x14ac:dyDescent="0.4">
      <c r="A29" s="737" t="s">
        <v>12182</v>
      </c>
      <c r="B29" s="738">
        <v>9561230</v>
      </c>
      <c r="C29" s="738">
        <v>9316872</v>
      </c>
      <c r="D29" s="738">
        <v>-244358</v>
      </c>
    </row>
    <row r="30" spans="1:9" ht="26.25" x14ac:dyDescent="0.4">
      <c r="A30" s="737" t="s">
        <v>11874</v>
      </c>
      <c r="B30" s="738">
        <v>44522657</v>
      </c>
      <c r="C30" s="738">
        <v>62447124</v>
      </c>
      <c r="D30" s="738">
        <v>17924467</v>
      </c>
    </row>
    <row r="31" spans="1:9" ht="26.25" x14ac:dyDescent="0.4">
      <c r="A31" s="737" t="s">
        <v>11596</v>
      </c>
      <c r="B31" s="738">
        <v>6458710</v>
      </c>
      <c r="C31" s="738">
        <v>10854400</v>
      </c>
      <c r="D31" s="738">
        <v>4395690</v>
      </c>
    </row>
    <row r="32" spans="1:9" ht="26.25" x14ac:dyDescent="0.4">
      <c r="A32" s="737" t="s">
        <v>11498</v>
      </c>
      <c r="B32" s="738">
        <v>13288065.715424545</v>
      </c>
      <c r="C32" s="738">
        <v>17449006.821199998</v>
      </c>
      <c r="D32" s="738">
        <v>4160941.105775455</v>
      </c>
    </row>
    <row r="33" spans="1:9" ht="26.25" x14ac:dyDescent="0.4">
      <c r="A33" s="737" t="s">
        <v>11433</v>
      </c>
      <c r="B33" s="738">
        <v>7419737</v>
      </c>
      <c r="C33" s="738">
        <v>11253125</v>
      </c>
      <c r="D33" s="738">
        <v>3833388</v>
      </c>
    </row>
    <row r="34" spans="1:9" ht="26.25" x14ac:dyDescent="0.4">
      <c r="A34" s="737" t="s">
        <v>7805</v>
      </c>
      <c r="B34" s="738">
        <v>3778660</v>
      </c>
      <c r="C34" s="738">
        <v>6158251</v>
      </c>
      <c r="D34" s="738">
        <v>2379591</v>
      </c>
    </row>
    <row r="35" spans="1:9" ht="26.25" x14ac:dyDescent="0.4">
      <c r="A35" s="737" t="s">
        <v>11328</v>
      </c>
      <c r="B35" s="738">
        <v>76862</v>
      </c>
      <c r="C35" s="738">
        <v>200000</v>
      </c>
      <c r="D35" s="738">
        <v>123138</v>
      </c>
    </row>
    <row r="36" spans="1:9" ht="26.25" x14ac:dyDescent="0.4">
      <c r="A36" s="737" t="s">
        <v>11063</v>
      </c>
      <c r="B36" s="738">
        <v>1197792</v>
      </c>
      <c r="C36" s="738">
        <v>1000000</v>
      </c>
      <c r="D36" s="738">
        <v>-197792</v>
      </c>
    </row>
    <row r="37" spans="1:9" ht="26.25" x14ac:dyDescent="0.4">
      <c r="A37" s="737" t="s">
        <v>11259</v>
      </c>
      <c r="B37" s="738">
        <v>659316</v>
      </c>
      <c r="C37" s="738">
        <v>1300000</v>
      </c>
      <c r="D37" s="738">
        <v>640684</v>
      </c>
    </row>
    <row r="38" spans="1:9" ht="26.25" x14ac:dyDescent="0.4">
      <c r="A38" s="737" t="s">
        <v>10995</v>
      </c>
      <c r="B38" s="738">
        <v>319470</v>
      </c>
      <c r="C38" s="738">
        <v>900000</v>
      </c>
      <c r="D38" s="738">
        <v>580530</v>
      </c>
    </row>
    <row r="39" spans="1:9" ht="26.25" x14ac:dyDescent="0.4">
      <c r="A39" s="737" t="s">
        <v>9716</v>
      </c>
      <c r="B39" s="738">
        <v>138515</v>
      </c>
      <c r="C39" s="738">
        <v>500000</v>
      </c>
      <c r="D39" s="738">
        <v>361485</v>
      </c>
    </row>
    <row r="40" spans="1:9" ht="26.25" x14ac:dyDescent="0.4">
      <c r="A40" s="737" t="s">
        <v>10899</v>
      </c>
      <c r="B40" s="738">
        <v>25335856.397849467</v>
      </c>
      <c r="C40" s="738">
        <v>31924549</v>
      </c>
      <c r="D40" s="738">
        <v>6588692.6021505389</v>
      </c>
    </row>
    <row r="41" spans="1:9" ht="26.25" x14ac:dyDescent="0.4">
      <c r="A41" s="737" t="s">
        <v>10573</v>
      </c>
      <c r="B41" s="738">
        <v>35350844.333333336</v>
      </c>
      <c r="C41" s="738">
        <v>55514521</v>
      </c>
      <c r="D41" s="738">
        <v>20163676.666666668</v>
      </c>
    </row>
    <row r="42" spans="1:9" ht="26.25" x14ac:dyDescent="0.4">
      <c r="A42" s="737" t="s">
        <v>10376</v>
      </c>
      <c r="B42" s="738">
        <v>4030880</v>
      </c>
      <c r="C42" s="738">
        <v>3000000</v>
      </c>
      <c r="D42" s="738">
        <v>-1030880</v>
      </c>
    </row>
    <row r="43" spans="1:9" ht="26.25" x14ac:dyDescent="0.4">
      <c r="A43" s="737" t="s">
        <v>10335</v>
      </c>
      <c r="B43" s="738">
        <v>6054755</v>
      </c>
      <c r="C43" s="738">
        <v>8631750</v>
      </c>
      <c r="D43" s="738">
        <v>2576995</v>
      </c>
      <c r="F43" s="290"/>
      <c r="G43" s="693"/>
      <c r="H43" s="693"/>
      <c r="I43" s="290"/>
    </row>
    <row r="44" spans="1:9" ht="26.25" x14ac:dyDescent="0.4">
      <c r="A44" s="737" t="s">
        <v>10293</v>
      </c>
      <c r="B44" s="738">
        <v>4435955.4623655919</v>
      </c>
      <c r="C44" s="738">
        <v>2000000</v>
      </c>
      <c r="D44" s="738">
        <v>-2435955.4623655914</v>
      </c>
      <c r="F44" s="290"/>
      <c r="G44" s="693"/>
      <c r="H44" s="693"/>
      <c r="I44" s="290"/>
    </row>
    <row r="45" spans="1:9" ht="26.25" x14ac:dyDescent="0.4">
      <c r="A45" s="737" t="s">
        <v>10229</v>
      </c>
      <c r="B45" s="738">
        <v>21322695.333333336</v>
      </c>
      <c r="C45" s="738">
        <v>35292766</v>
      </c>
      <c r="D45" s="738">
        <v>13970070.666666666</v>
      </c>
      <c r="F45" s="290"/>
      <c r="G45" s="693"/>
      <c r="H45" s="693"/>
      <c r="I45" s="290"/>
    </row>
    <row r="46" spans="1:9" ht="26.25" x14ac:dyDescent="0.4">
      <c r="A46" s="737" t="s">
        <v>10141</v>
      </c>
      <c r="B46" s="738">
        <v>6835862</v>
      </c>
      <c r="C46" s="738">
        <v>7704349</v>
      </c>
      <c r="D46" s="738">
        <v>868487</v>
      </c>
      <c r="F46" s="290"/>
      <c r="G46" s="693"/>
      <c r="H46" s="693"/>
      <c r="I46" s="290"/>
    </row>
    <row r="47" spans="1:9" s="290" customFormat="1" ht="26.25" x14ac:dyDescent="0.4">
      <c r="A47" s="737" t="s">
        <v>10119</v>
      </c>
      <c r="B47" s="738">
        <v>83200</v>
      </c>
      <c r="C47" s="738">
        <v>0</v>
      </c>
      <c r="D47" s="738">
        <v>-83200</v>
      </c>
      <c r="G47" s="693"/>
      <c r="H47" s="693"/>
    </row>
    <row r="48" spans="1:9" s="290" customFormat="1" ht="26.25" x14ac:dyDescent="0.4">
      <c r="A48" s="737" t="s">
        <v>10020</v>
      </c>
      <c r="B48" s="738">
        <v>8466313.5</v>
      </c>
      <c r="C48" s="738">
        <v>7120000</v>
      </c>
      <c r="D48" s="738">
        <v>-1346313.5</v>
      </c>
      <c r="G48" s="693"/>
      <c r="H48" s="693"/>
    </row>
    <row r="49" spans="1:8" s="290" customFormat="1" ht="26.25" x14ac:dyDescent="0.4">
      <c r="A49" s="737" t="s">
        <v>9829</v>
      </c>
      <c r="B49" s="738">
        <v>36419426.129032262</v>
      </c>
      <c r="C49" s="738">
        <v>39180186</v>
      </c>
      <c r="D49" s="738">
        <v>2760759.8709677421</v>
      </c>
      <c r="G49" s="693"/>
      <c r="H49" s="693"/>
    </row>
    <row r="50" spans="1:8" s="290" customFormat="1" ht="26.25" x14ac:dyDescent="0.4">
      <c r="A50" s="737" t="s">
        <v>9766</v>
      </c>
      <c r="B50" s="738">
        <v>16161004</v>
      </c>
      <c r="C50" s="738">
        <v>19855650</v>
      </c>
      <c r="D50" s="738">
        <v>3694646</v>
      </c>
      <c r="G50" s="693"/>
      <c r="H50" s="693"/>
    </row>
    <row r="51" spans="1:8" s="290" customFormat="1" ht="26.25" x14ac:dyDescent="0.4">
      <c r="A51" s="737" t="s">
        <v>9658</v>
      </c>
      <c r="B51" s="738">
        <v>4762390.9032258065</v>
      </c>
      <c r="C51" s="738">
        <v>10021233</v>
      </c>
      <c r="D51" s="738">
        <v>5258842.0967741944</v>
      </c>
      <c r="G51" s="693"/>
      <c r="H51" s="693"/>
    </row>
    <row r="52" spans="1:8" s="290" customFormat="1" ht="26.25" x14ac:dyDescent="0.4">
      <c r="A52" s="737" t="s">
        <v>9461</v>
      </c>
      <c r="B52" s="738">
        <v>2097832</v>
      </c>
      <c r="C52" s="738">
        <v>2722000</v>
      </c>
      <c r="D52" s="738">
        <v>624168</v>
      </c>
      <c r="G52" s="693"/>
      <c r="H52" s="693"/>
    </row>
    <row r="53" spans="1:8" s="290" customFormat="1" ht="26.25" x14ac:dyDescent="0.4">
      <c r="A53" s="737" t="s">
        <v>9504</v>
      </c>
      <c r="B53" s="738">
        <v>2653746</v>
      </c>
      <c r="C53" s="738">
        <v>3185630</v>
      </c>
      <c r="D53" s="738">
        <v>531884</v>
      </c>
      <c r="G53" s="693"/>
      <c r="H53" s="693"/>
    </row>
    <row r="54" spans="1:8" s="290" customFormat="1" ht="26.25" x14ac:dyDescent="0.4">
      <c r="A54" s="737" t="s">
        <v>9406</v>
      </c>
      <c r="B54" s="738">
        <v>6184137.7741935486</v>
      </c>
      <c r="C54" s="738">
        <v>12225909</v>
      </c>
      <c r="D54" s="738">
        <v>6041771.2258064514</v>
      </c>
      <c r="G54" s="693"/>
      <c r="H54" s="693"/>
    </row>
    <row r="55" spans="1:8" s="290" customFormat="1" ht="26.25" x14ac:dyDescent="0.4">
      <c r="A55" s="737" t="s">
        <v>9399</v>
      </c>
      <c r="B55" s="738">
        <v>5170861.5483870972</v>
      </c>
      <c r="C55" s="738">
        <v>6590400</v>
      </c>
      <c r="D55" s="738">
        <v>1419538.4516129033</v>
      </c>
      <c r="G55" s="693"/>
      <c r="H55" s="693"/>
    </row>
    <row r="56" spans="1:8" s="290" customFormat="1" ht="26.25" x14ac:dyDescent="0.4">
      <c r="A56" s="737" t="s">
        <v>9353</v>
      </c>
      <c r="B56" s="738">
        <v>23717615.833333332</v>
      </c>
      <c r="C56" s="738">
        <v>29290323</v>
      </c>
      <c r="D56" s="738">
        <v>5572707.166666666</v>
      </c>
      <c r="G56" s="693"/>
      <c r="H56" s="693"/>
    </row>
    <row r="57" spans="1:8" s="290" customFormat="1" ht="26.25" x14ac:dyDescent="0.4">
      <c r="A57" s="737" t="s">
        <v>8865</v>
      </c>
      <c r="B57" s="738">
        <v>3591593</v>
      </c>
      <c r="C57" s="738">
        <v>6000000</v>
      </c>
      <c r="D57" s="738">
        <v>2408407</v>
      </c>
      <c r="G57" s="693"/>
      <c r="H57" s="693"/>
    </row>
    <row r="58" spans="1:8" s="290" customFormat="1" ht="26.25" x14ac:dyDescent="0.4">
      <c r="A58" s="737" t="s">
        <v>8873</v>
      </c>
      <c r="B58" s="738">
        <v>8235791.3548387093</v>
      </c>
      <c r="C58" s="738">
        <v>16975224</v>
      </c>
      <c r="D58" s="738">
        <v>8739432.6451612897</v>
      </c>
      <c r="G58" s="693"/>
      <c r="H58" s="693"/>
    </row>
    <row r="59" spans="1:8" s="290" customFormat="1" ht="26.25" x14ac:dyDescent="0.4">
      <c r="A59" s="737" t="s">
        <v>8556</v>
      </c>
      <c r="B59" s="738">
        <v>6861001</v>
      </c>
      <c r="C59" s="738">
        <v>5930062</v>
      </c>
      <c r="D59" s="738">
        <v>-959338</v>
      </c>
      <c r="G59" s="693"/>
      <c r="H59" s="693"/>
    </row>
    <row r="60" spans="1:8" s="290" customFormat="1" ht="26.25" x14ac:dyDescent="0.4">
      <c r="A60" s="737" t="s">
        <v>8654</v>
      </c>
      <c r="B60" s="738">
        <v>16339873</v>
      </c>
      <c r="C60" s="738">
        <v>24057411.419999998</v>
      </c>
      <c r="D60" s="738">
        <v>7717538.4199999999</v>
      </c>
      <c r="G60" s="693"/>
      <c r="H60" s="693"/>
    </row>
    <row r="61" spans="1:8" s="290" customFormat="1" ht="26.25" x14ac:dyDescent="0.4">
      <c r="A61" s="737" t="s">
        <v>8529</v>
      </c>
      <c r="B61" s="738">
        <v>543932</v>
      </c>
      <c r="C61" s="738">
        <v>600000</v>
      </c>
      <c r="D61" s="738">
        <v>56068</v>
      </c>
      <c r="G61" s="693"/>
      <c r="H61" s="693"/>
    </row>
    <row r="62" spans="1:8" s="290" customFormat="1" ht="26.25" x14ac:dyDescent="0.4">
      <c r="A62" s="737" t="s">
        <v>8075</v>
      </c>
      <c r="B62" s="738">
        <v>1657197</v>
      </c>
      <c r="C62" s="738">
        <v>2614743</v>
      </c>
      <c r="D62" s="738">
        <v>957546</v>
      </c>
      <c r="G62" s="693"/>
      <c r="H62" s="693"/>
    </row>
    <row r="63" spans="1:8" s="290" customFormat="1" ht="26.25" x14ac:dyDescent="0.4">
      <c r="A63" s="737" t="s">
        <v>8336</v>
      </c>
      <c r="B63" s="738">
        <v>9772295</v>
      </c>
      <c r="C63" s="738">
        <v>14204081</v>
      </c>
      <c r="D63" s="738">
        <v>4473879</v>
      </c>
      <c r="G63" s="693"/>
      <c r="H63" s="693"/>
    </row>
    <row r="64" spans="1:8" s="290" customFormat="1" ht="26.25" x14ac:dyDescent="0.4">
      <c r="A64" s="737" t="s">
        <v>7919</v>
      </c>
      <c r="B64" s="738">
        <v>19551392</v>
      </c>
      <c r="C64" s="738">
        <v>26037593</v>
      </c>
      <c r="D64" s="738">
        <v>6468201</v>
      </c>
      <c r="G64" s="693"/>
      <c r="H64" s="693"/>
    </row>
    <row r="65" spans="1:8" s="290" customFormat="1" ht="26.25" x14ac:dyDescent="0.4">
      <c r="A65" s="737" t="s">
        <v>8041</v>
      </c>
      <c r="B65" s="738">
        <v>20585018</v>
      </c>
      <c r="C65" s="738">
        <v>28580316</v>
      </c>
      <c r="D65" s="738">
        <v>7977298</v>
      </c>
      <c r="G65" s="693"/>
      <c r="H65" s="693"/>
    </row>
    <row r="66" spans="1:8" s="290" customFormat="1" ht="26.25" x14ac:dyDescent="0.4">
      <c r="A66" s="1129" t="s">
        <v>6506</v>
      </c>
      <c r="B66" s="1128">
        <v>2813049</v>
      </c>
      <c r="C66" s="1128">
        <v>4926982</v>
      </c>
      <c r="D66" s="1128">
        <v>2113933</v>
      </c>
      <c r="G66" s="693"/>
      <c r="H66" s="693"/>
    </row>
    <row r="67" spans="1:8" s="290" customFormat="1" ht="26.25" x14ac:dyDescent="0.4">
      <c r="A67" s="1129" t="s">
        <v>6509</v>
      </c>
      <c r="B67" s="1128">
        <v>7639492</v>
      </c>
      <c r="C67" s="1128">
        <v>10084653</v>
      </c>
      <c r="D67" s="1128">
        <v>2445161</v>
      </c>
      <c r="G67" s="693"/>
      <c r="H67" s="693"/>
    </row>
    <row r="68" spans="1:8" s="290" customFormat="1" ht="26.25" x14ac:dyDescent="0.4">
      <c r="A68" s="1129" t="s">
        <v>7124</v>
      </c>
      <c r="B68" s="1128">
        <v>2367767</v>
      </c>
      <c r="C68" s="1128">
        <v>2395416</v>
      </c>
      <c r="D68" s="1128">
        <v>27649</v>
      </c>
      <c r="G68" s="693"/>
      <c r="H68" s="693"/>
    </row>
    <row r="69" spans="1:8" s="290" customFormat="1" ht="26.25" x14ac:dyDescent="0.4">
      <c r="A69" s="1129" t="s">
        <v>6407</v>
      </c>
      <c r="B69" s="1128">
        <v>4994014.2258064514</v>
      </c>
      <c r="C69" s="1128">
        <v>4645812</v>
      </c>
      <c r="D69" s="1128">
        <v>-290582.22580645164</v>
      </c>
      <c r="G69" s="693"/>
      <c r="H69" s="693"/>
    </row>
    <row r="70" spans="1:8" s="290" customFormat="1" ht="26.25" x14ac:dyDescent="0.4">
      <c r="A70" s="1129" t="s">
        <v>18</v>
      </c>
      <c r="B70" s="1128">
        <v>2393065.1605222733</v>
      </c>
      <c r="C70" s="1128">
        <v>4046750</v>
      </c>
      <c r="D70" s="1128">
        <v>1663684.8394777267</v>
      </c>
      <c r="G70" s="693"/>
      <c r="H70" s="693"/>
    </row>
    <row r="71" spans="1:8" s="290" customFormat="1" ht="26.25" x14ac:dyDescent="0.4">
      <c r="A71" s="1129" t="s">
        <v>7951</v>
      </c>
      <c r="B71" s="1128">
        <v>4397458</v>
      </c>
      <c r="C71" s="1128">
        <v>6566988</v>
      </c>
      <c r="D71" s="1128">
        <v>2169530</v>
      </c>
      <c r="G71" s="693"/>
      <c r="H71" s="693"/>
    </row>
    <row r="72" spans="1:8" s="290" customFormat="1" ht="26.25" x14ac:dyDescent="0.4">
      <c r="A72" s="1129" t="s">
        <v>7815</v>
      </c>
      <c r="B72" s="1128">
        <v>781154</v>
      </c>
      <c r="C72" s="1128">
        <v>1300000</v>
      </c>
      <c r="D72" s="1128">
        <v>518846</v>
      </c>
      <c r="G72" s="693"/>
      <c r="H72" s="693"/>
    </row>
    <row r="73" spans="1:8" s="290" customFormat="1" ht="26.25" x14ac:dyDescent="0.4">
      <c r="A73" s="1129" t="s">
        <v>7730</v>
      </c>
      <c r="B73" s="1128">
        <v>428088.12903225806</v>
      </c>
      <c r="C73" s="1128">
        <v>730000</v>
      </c>
      <c r="D73" s="1128">
        <v>301911.87096774194</v>
      </c>
      <c r="G73" s="693"/>
      <c r="H73" s="693"/>
    </row>
    <row r="74" spans="1:8" s="290" customFormat="1" ht="26.25" x14ac:dyDescent="0.4">
      <c r="A74" s="1129" t="s">
        <v>4720</v>
      </c>
      <c r="B74" s="1128">
        <v>4360763.8588709673</v>
      </c>
      <c r="C74" s="1128">
        <v>15155996.9</v>
      </c>
      <c r="D74" s="1128">
        <v>10795233.041129032</v>
      </c>
      <c r="G74" s="693"/>
      <c r="H74" s="693"/>
    </row>
    <row r="75" spans="1:8" s="290" customFormat="1" ht="26.25" x14ac:dyDescent="0.4">
      <c r="A75" s="1129" t="s">
        <v>5810</v>
      </c>
      <c r="B75" s="1128">
        <v>3130611.7334869434</v>
      </c>
      <c r="C75" s="1128">
        <v>3500000</v>
      </c>
      <c r="D75" s="1128">
        <v>369388.26651305659</v>
      </c>
      <c r="G75" s="693"/>
      <c r="H75" s="693"/>
    </row>
    <row r="76" spans="1:8" s="290" customFormat="1" ht="26.25" x14ac:dyDescent="0.4">
      <c r="A76" s="1129" t="s">
        <v>3945</v>
      </c>
      <c r="B76" s="1128">
        <v>18481906.01082883</v>
      </c>
      <c r="C76" s="1128">
        <v>22100522</v>
      </c>
      <c r="D76" s="1128">
        <v>3636446.9891711674</v>
      </c>
      <c r="G76" s="693"/>
      <c r="H76" s="693"/>
    </row>
    <row r="77" spans="1:8" s="290" customFormat="1" ht="26.25" x14ac:dyDescent="0.4">
      <c r="A77" s="1129" t="s">
        <v>3944</v>
      </c>
      <c r="B77" s="1128">
        <v>10654881.798165288</v>
      </c>
      <c r="C77" s="1128">
        <v>17447045</v>
      </c>
      <c r="D77" s="1128">
        <v>6795542.2340927767</v>
      </c>
      <c r="G77" s="693"/>
      <c r="H77" s="693"/>
    </row>
    <row r="78" spans="1:8" s="290" customFormat="1" ht="26.25" x14ac:dyDescent="0.4">
      <c r="A78" s="1129" t="s">
        <v>6102</v>
      </c>
      <c r="B78" s="1128">
        <v>289848</v>
      </c>
      <c r="C78" s="1128">
        <v>1337000</v>
      </c>
      <c r="D78" s="1128">
        <v>1047152</v>
      </c>
      <c r="G78" s="693"/>
      <c r="H78" s="693"/>
    </row>
    <row r="79" spans="1:8" s="290" customFormat="1" ht="26.25" x14ac:dyDescent="0.4">
      <c r="A79" s="1129" t="s">
        <v>1399</v>
      </c>
      <c r="B79" s="1128">
        <v>114670526.94410785</v>
      </c>
      <c r="C79" s="1128">
        <v>130502260.09999999</v>
      </c>
      <c r="D79" s="1128">
        <v>15877458.15589213</v>
      </c>
      <c r="G79" s="693"/>
      <c r="H79" s="693"/>
    </row>
    <row r="80" spans="1:8" s="290" customFormat="1" ht="26.25" x14ac:dyDescent="0.4">
      <c r="A80" s="1129" t="s">
        <v>2932</v>
      </c>
      <c r="B80" s="1128">
        <v>97556794.74362056</v>
      </c>
      <c r="C80" s="1128">
        <v>137552234</v>
      </c>
      <c r="D80" s="1128">
        <v>39998531.25637947</v>
      </c>
      <c r="G80" s="693"/>
      <c r="H80" s="693"/>
    </row>
    <row r="81" spans="1:8" s="290" customFormat="1" ht="26.25" x14ac:dyDescent="0.4">
      <c r="A81" s="1129" t="s">
        <v>7655</v>
      </c>
      <c r="B81" s="1128">
        <v>2210566</v>
      </c>
      <c r="C81" s="1128">
        <v>2913264.51</v>
      </c>
      <c r="D81" s="1128">
        <v>702698.51</v>
      </c>
      <c r="G81" s="693"/>
      <c r="H81" s="693"/>
    </row>
    <row r="82" spans="1:8" s="290" customFormat="1" ht="26.25" x14ac:dyDescent="0.4">
      <c r="A82" s="1129" t="s">
        <v>7110</v>
      </c>
      <c r="B82" s="1128">
        <v>3206398.2150537632</v>
      </c>
      <c r="C82" s="1128">
        <v>3848397</v>
      </c>
      <c r="D82" s="1128">
        <v>641998.78494623653</v>
      </c>
      <c r="G82" s="693"/>
      <c r="H82" s="693"/>
    </row>
    <row r="83" spans="1:8" s="290" customFormat="1" ht="26.25" x14ac:dyDescent="0.4">
      <c r="A83" s="1129" t="s">
        <v>7065</v>
      </c>
      <c r="B83" s="1128">
        <v>18681972</v>
      </c>
      <c r="C83" s="1128">
        <v>24347604</v>
      </c>
      <c r="D83" s="1128">
        <v>5665632</v>
      </c>
      <c r="G83" s="693"/>
      <c r="H83" s="693"/>
    </row>
    <row r="84" spans="1:8" s="290" customFormat="1" ht="26.25" x14ac:dyDescent="0.4">
      <c r="A84" s="1129" t="s">
        <v>6503</v>
      </c>
      <c r="B84" s="1128">
        <v>5891746.9715821808</v>
      </c>
      <c r="C84" s="1128">
        <v>12473768.75</v>
      </c>
      <c r="D84" s="1128">
        <v>6606449.1117511522</v>
      </c>
      <c r="G84" s="693"/>
      <c r="H84" s="693"/>
    </row>
    <row r="85" spans="1:8" s="290" customFormat="1" ht="26.25" x14ac:dyDescent="0.4">
      <c r="A85" s="1129" t="s">
        <v>7553</v>
      </c>
      <c r="B85" s="1128">
        <v>2558998.4677419355</v>
      </c>
      <c r="C85" s="1128">
        <v>4822409</v>
      </c>
      <c r="D85" s="1128">
        <v>2263410.5322580645</v>
      </c>
      <c r="G85" s="693"/>
      <c r="H85" s="693"/>
    </row>
    <row r="86" spans="1:8" s="290" customFormat="1" ht="26.25" x14ac:dyDescent="0.4">
      <c r="A86" s="1129" t="s">
        <v>6951</v>
      </c>
      <c r="B86" s="1128">
        <v>3524112</v>
      </c>
      <c r="C86" s="1128">
        <v>4875776</v>
      </c>
      <c r="D86" s="1128">
        <v>1351664</v>
      </c>
      <c r="G86" s="693"/>
      <c r="H86" s="693"/>
    </row>
    <row r="87" spans="1:8" s="290" customFormat="1" ht="26.25" x14ac:dyDescent="0.4">
      <c r="A87" s="1129" t="s">
        <v>6645</v>
      </c>
      <c r="B87" s="1128">
        <v>381763</v>
      </c>
      <c r="C87" s="1128">
        <v>448850</v>
      </c>
      <c r="D87" s="1128">
        <v>67087</v>
      </c>
      <c r="G87" s="693"/>
      <c r="H87" s="693"/>
    </row>
    <row r="88" spans="1:8" s="290" customFormat="1" ht="26.25" x14ac:dyDescent="0.4">
      <c r="A88" s="1129" t="s">
        <v>6516</v>
      </c>
      <c r="B88" s="1128">
        <v>11348698.623655912</v>
      </c>
      <c r="C88" s="1128">
        <v>13264500</v>
      </c>
      <c r="D88" s="1128">
        <v>1915801.3763440857</v>
      </c>
      <c r="G88" s="693"/>
      <c r="H88" s="693"/>
    </row>
    <row r="89" spans="1:8" s="290" customFormat="1" ht="26.25" x14ac:dyDescent="0.4">
      <c r="A89" s="1129" t="s">
        <v>2651</v>
      </c>
      <c r="B89" s="1128">
        <v>26687909.699682843</v>
      </c>
      <c r="C89" s="1128">
        <v>36731542</v>
      </c>
      <c r="D89" s="1128">
        <v>10068965.30031715</v>
      </c>
      <c r="G89" s="693"/>
      <c r="H89" s="693"/>
    </row>
    <row r="90" spans="1:8" s="290" customFormat="1" ht="26.25" x14ac:dyDescent="0.4">
      <c r="A90" s="1129" t="s">
        <v>5543</v>
      </c>
      <c r="B90" s="1128">
        <v>678790.36290322582</v>
      </c>
      <c r="C90" s="1128">
        <v>872151</v>
      </c>
      <c r="D90" s="1128">
        <v>193360.63709677418</v>
      </c>
      <c r="G90" s="693"/>
      <c r="H90" s="693"/>
    </row>
    <row r="91" spans="1:8" s="290" customFormat="1" ht="26.25" x14ac:dyDescent="0.4">
      <c r="A91" s="1129" t="s">
        <v>5640</v>
      </c>
      <c r="B91" s="1128">
        <v>2512284.75</v>
      </c>
      <c r="C91" s="1128">
        <v>3685007</v>
      </c>
      <c r="D91" s="1128">
        <v>1236944.25</v>
      </c>
      <c r="G91" s="693"/>
      <c r="H91" s="693"/>
    </row>
    <row r="92" spans="1:8" s="290" customFormat="1" ht="26.25" x14ac:dyDescent="0.4">
      <c r="A92" s="1129" t="s">
        <v>5051</v>
      </c>
      <c r="B92" s="1128">
        <v>4445446.3494623657</v>
      </c>
      <c r="C92" s="1128">
        <v>6341262</v>
      </c>
      <c r="D92" s="1128">
        <v>1895815.6505376345</v>
      </c>
      <c r="G92" s="693"/>
      <c r="H92" s="693"/>
    </row>
    <row r="93" spans="1:8" s="290" customFormat="1" ht="26.25" x14ac:dyDescent="0.4">
      <c r="A93" s="1129" t="s">
        <v>5616</v>
      </c>
      <c r="B93" s="1128">
        <v>1142182.75</v>
      </c>
      <c r="C93" s="1128">
        <v>2131308</v>
      </c>
      <c r="D93" s="1128">
        <v>989125.25</v>
      </c>
      <c r="G93" s="693"/>
      <c r="H93" s="693"/>
    </row>
    <row r="94" spans="1:8" s="290" customFormat="1" ht="26.25" x14ac:dyDescent="0.4">
      <c r="A94" s="1129" t="s">
        <v>82</v>
      </c>
      <c r="B94" s="1128">
        <v>4379244</v>
      </c>
      <c r="C94" s="1128">
        <v>10411961</v>
      </c>
      <c r="D94" s="1128">
        <v>6032717</v>
      </c>
      <c r="G94" s="693"/>
      <c r="H94" s="693"/>
    </row>
    <row r="95" spans="1:8" s="290" customFormat="1" ht="26.25" x14ac:dyDescent="0.4">
      <c r="A95" s="1129" t="s">
        <v>154</v>
      </c>
      <c r="B95" s="1128">
        <v>6704728</v>
      </c>
      <c r="C95" s="1128">
        <v>10075309</v>
      </c>
      <c r="D95" s="1128">
        <v>3380173</v>
      </c>
      <c r="G95" s="693"/>
      <c r="H95" s="693"/>
    </row>
    <row r="96" spans="1:8" s="290" customFormat="1" ht="26.25" x14ac:dyDescent="0.4">
      <c r="A96" s="1129" t="s">
        <v>2093</v>
      </c>
      <c r="B96" s="1128">
        <v>5185502.0489631332</v>
      </c>
      <c r="C96" s="1128">
        <v>6644055</v>
      </c>
      <c r="D96" s="1128">
        <v>1458552.9510368668</v>
      </c>
      <c r="G96" s="693"/>
      <c r="H96" s="693"/>
    </row>
    <row r="97" spans="1:9" s="290" customFormat="1" ht="26.25" x14ac:dyDescent="0.4">
      <c r="A97" s="1129" t="s">
        <v>2786</v>
      </c>
      <c r="B97" s="1128">
        <v>45546316.695372485</v>
      </c>
      <c r="C97" s="1128">
        <v>60651110</v>
      </c>
      <c r="D97" s="1128">
        <v>15104793.304627493</v>
      </c>
      <c r="G97" s="693"/>
      <c r="H97" s="693"/>
    </row>
    <row r="98" spans="1:9" s="290" customFormat="1" ht="26.25" x14ac:dyDescent="0.4">
      <c r="A98" s="1129" t="s">
        <v>2547</v>
      </c>
      <c r="B98" s="1128">
        <v>1543068.4838709678</v>
      </c>
      <c r="C98" s="1128">
        <v>2378225</v>
      </c>
      <c r="D98" s="1128">
        <v>835156.51612903224</v>
      </c>
      <c r="F98" s="4"/>
      <c r="G98" s="244"/>
      <c r="H98" s="244"/>
      <c r="I98" s="4"/>
    </row>
    <row r="99" spans="1:9" s="290" customFormat="1" ht="26.25" x14ac:dyDescent="0.4">
      <c r="A99" s="1129" t="s">
        <v>75</v>
      </c>
      <c r="B99" s="1128">
        <v>144600</v>
      </c>
      <c r="C99" s="1128"/>
      <c r="D99" s="1128">
        <v>-144600</v>
      </c>
      <c r="F99" s="4"/>
      <c r="G99" s="244"/>
      <c r="H99" s="244"/>
      <c r="I99" s="4"/>
    </row>
    <row r="100" spans="1:9" s="290" customFormat="1" ht="26.25" x14ac:dyDescent="0.4">
      <c r="A100" s="1129" t="s">
        <v>1492</v>
      </c>
      <c r="B100" s="1128">
        <v>1943741.4677419357</v>
      </c>
      <c r="C100" s="1128">
        <v>3015886</v>
      </c>
      <c r="D100" s="1128">
        <v>1072144.5322580645</v>
      </c>
      <c r="F100" s="4"/>
      <c r="G100" s="244"/>
      <c r="H100" s="244"/>
      <c r="I100" s="4"/>
    </row>
    <row r="101" spans="1:9" s="290" customFormat="1" ht="26.25" x14ac:dyDescent="0.4">
      <c r="A101" s="1129" t="s">
        <v>37</v>
      </c>
      <c r="B101" s="1128">
        <v>17301119.828870703</v>
      </c>
      <c r="C101" s="1128">
        <v>25240183</v>
      </c>
      <c r="D101" s="1128">
        <v>7929715.7248927345</v>
      </c>
      <c r="F101" s="4"/>
      <c r="G101" s="244"/>
      <c r="H101" s="244"/>
      <c r="I101" s="4"/>
    </row>
    <row r="102" spans="1:9" ht="26.25" x14ac:dyDescent="0.4">
      <c r="A102" s="1129" t="s">
        <v>11</v>
      </c>
      <c r="B102" s="1128">
        <v>2165286.2044930877</v>
      </c>
      <c r="C102" s="1128">
        <v>1656000</v>
      </c>
      <c r="D102" s="1128">
        <v>-514286.20449308754</v>
      </c>
    </row>
    <row r="103" spans="1:9" ht="26.25" x14ac:dyDescent="0.4">
      <c r="A103" s="1129" t="s">
        <v>25</v>
      </c>
      <c r="B103" s="1128">
        <v>20236897.887096774</v>
      </c>
      <c r="C103" s="1128"/>
      <c r="D103" s="1128">
        <v>-20226897.887096774</v>
      </c>
    </row>
    <row r="104" spans="1:9" ht="26.25" x14ac:dyDescent="0.4">
      <c r="A104" s="1129" t="s">
        <v>14</v>
      </c>
      <c r="B104" s="1128">
        <v>1143402</v>
      </c>
      <c r="C104" s="1128">
        <v>1572705</v>
      </c>
      <c r="D104" s="1128">
        <v>429303</v>
      </c>
    </row>
    <row r="105" spans="1:9" ht="26.25" x14ac:dyDescent="0.4">
      <c r="A105" s="1129" t="s">
        <v>1690</v>
      </c>
      <c r="B105" s="1128">
        <v>1698566</v>
      </c>
      <c r="C105" s="1128"/>
      <c r="D105" s="1128">
        <v>-1698566</v>
      </c>
    </row>
    <row r="106" spans="1:9" ht="26.25" x14ac:dyDescent="0.4">
      <c r="A106" s="1129" t="s">
        <v>16</v>
      </c>
      <c r="B106" s="1128">
        <v>28141037.745294284</v>
      </c>
      <c r="C106" s="1128">
        <v>50000</v>
      </c>
      <c r="D106" s="1128">
        <v>-28091078.938842669</v>
      </c>
    </row>
    <row r="107" spans="1:9" ht="26.25" x14ac:dyDescent="0.4">
      <c r="A107" s="1129" t="s">
        <v>13312</v>
      </c>
      <c r="B107" s="1128">
        <v>878326</v>
      </c>
      <c r="C107" s="1128">
        <v>3500000</v>
      </c>
      <c r="D107" s="1128">
        <v>2621674</v>
      </c>
    </row>
    <row r="108" spans="1:9" ht="26.25" x14ac:dyDescent="0.4">
      <c r="A108" s="1129" t="s">
        <v>22</v>
      </c>
      <c r="B108" s="1128">
        <v>721543</v>
      </c>
      <c r="C108" s="1128">
        <v>1000426</v>
      </c>
      <c r="D108" s="1128">
        <v>278883</v>
      </c>
    </row>
    <row r="109" spans="1:9" ht="26.25" x14ac:dyDescent="0.4">
      <c r="A109" s="1129" t="s">
        <v>2656</v>
      </c>
      <c r="B109" s="1128">
        <v>1813485.6774193549</v>
      </c>
      <c r="C109" s="1128">
        <v>3056239</v>
      </c>
      <c r="D109" s="1128">
        <v>1242753.3225806453</v>
      </c>
    </row>
    <row r="110" spans="1:9" ht="26.25" x14ac:dyDescent="0.4">
      <c r="A110" s="1129" t="s">
        <v>5164</v>
      </c>
      <c r="B110" s="1128"/>
      <c r="C110" s="1128">
        <v>485141</v>
      </c>
      <c r="D110" s="1128">
        <v>485141</v>
      </c>
    </row>
    <row r="111" spans="1:9" ht="26.25" x14ac:dyDescent="0.4">
      <c r="A111" s="1129" t="s">
        <v>6633</v>
      </c>
      <c r="B111" s="1128">
        <v>631720</v>
      </c>
      <c r="C111" s="1128">
        <v>1000000</v>
      </c>
      <c r="D111" s="1128">
        <v>368280</v>
      </c>
    </row>
    <row r="112" spans="1:9" ht="26.25" x14ac:dyDescent="0.4">
      <c r="A112" s="1129" t="s">
        <v>6514</v>
      </c>
      <c r="B112" s="1128">
        <v>4971444.0025458178</v>
      </c>
      <c r="C112" s="1128">
        <v>7995733</v>
      </c>
      <c r="D112" s="1128">
        <v>3024288.9974541827</v>
      </c>
    </row>
    <row r="113" spans="1:4" ht="26.25" x14ac:dyDescent="0.4">
      <c r="A113" s="1129" t="s">
        <v>6446</v>
      </c>
      <c r="B113" s="1128">
        <v>550023</v>
      </c>
      <c r="C113" s="1128">
        <v>1100470</v>
      </c>
      <c r="D113" s="1128">
        <v>550447</v>
      </c>
    </row>
    <row r="114" spans="1:4" ht="26.25" x14ac:dyDescent="0.4">
      <c r="A114" s="1129" t="s">
        <v>5745</v>
      </c>
      <c r="B114" s="1128">
        <v>735045</v>
      </c>
      <c r="C114" s="1128">
        <v>1058484</v>
      </c>
      <c r="D114" s="1128">
        <v>323439</v>
      </c>
    </row>
    <row r="115" spans="1:4" ht="26.25" x14ac:dyDescent="0.4">
      <c r="A115" s="1129" t="s">
        <v>5670</v>
      </c>
      <c r="B115" s="1128">
        <v>271826</v>
      </c>
      <c r="C115" s="1128">
        <v>563000</v>
      </c>
      <c r="D115" s="1128">
        <v>291174</v>
      </c>
    </row>
    <row r="116" spans="1:4" ht="26.25" x14ac:dyDescent="0.4">
      <c r="A116" s="1129" t="s">
        <v>7762</v>
      </c>
      <c r="B116" s="1128"/>
      <c r="C116" s="1128">
        <v>64507</v>
      </c>
      <c r="D116" s="1128">
        <v>64507</v>
      </c>
    </row>
    <row r="117" spans="1:4" ht="26.25" x14ac:dyDescent="0.4">
      <c r="A117" s="1129" t="s">
        <v>40</v>
      </c>
      <c r="B117" s="1128">
        <v>51386165.801987335</v>
      </c>
      <c r="C117" s="1128">
        <v>69560627</v>
      </c>
      <c r="D117" s="1128">
        <v>18225961.198012669</v>
      </c>
    </row>
    <row r="118" spans="1:4" ht="26.25" x14ac:dyDescent="0.4">
      <c r="A118" s="1129" t="s">
        <v>5226</v>
      </c>
      <c r="B118" s="1128">
        <v>1808575</v>
      </c>
      <c r="C118" s="1128">
        <v>2875708</v>
      </c>
      <c r="D118" s="1128">
        <v>1067133</v>
      </c>
    </row>
    <row r="119" spans="1:4" ht="26.25" x14ac:dyDescent="0.4">
      <c r="A119" s="1129" t="s">
        <v>3621</v>
      </c>
      <c r="B119" s="1128">
        <v>7385548</v>
      </c>
      <c r="C119" s="1128">
        <v>12071334</v>
      </c>
      <c r="D119" s="1128">
        <v>4685786</v>
      </c>
    </row>
    <row r="120" spans="1:4" ht="26.25" x14ac:dyDescent="0.4">
      <c r="A120" s="1129" t="s">
        <v>3732</v>
      </c>
      <c r="B120" s="1128">
        <v>5642256.6693548393</v>
      </c>
      <c r="C120" s="1128">
        <v>6215763</v>
      </c>
      <c r="D120" s="1128">
        <v>573506.33064516122</v>
      </c>
    </row>
    <row r="121" spans="1:4" ht="26.25" x14ac:dyDescent="0.4">
      <c r="A121" s="1129" t="s">
        <v>8825</v>
      </c>
      <c r="B121" s="1128">
        <v>785021</v>
      </c>
      <c r="C121" s="1128">
        <v>690021</v>
      </c>
      <c r="D121" s="1128">
        <v>-95000</v>
      </c>
    </row>
    <row r="122" spans="1:4" ht="26.25" x14ac:dyDescent="0.4">
      <c r="A122" s="1129" t="s">
        <v>8888</v>
      </c>
      <c r="B122" s="1128">
        <v>84014</v>
      </c>
      <c r="C122" s="1128">
        <v>88818</v>
      </c>
      <c r="D122" s="1128">
        <v>4804</v>
      </c>
    </row>
    <row r="123" spans="1:4" ht="26.25" x14ac:dyDescent="0.4">
      <c r="A123" s="1129" t="s">
        <v>9512</v>
      </c>
      <c r="B123" s="1128">
        <v>369250</v>
      </c>
      <c r="C123" s="1128"/>
      <c r="D123" s="1128">
        <v>-369250</v>
      </c>
    </row>
    <row r="124" spans="1:4" ht="26.25" x14ac:dyDescent="0.4">
      <c r="A124" s="1129" t="s">
        <v>10370</v>
      </c>
      <c r="B124" s="1128">
        <v>25000</v>
      </c>
      <c r="C124" s="1128"/>
      <c r="D124" s="1128">
        <v>-25000</v>
      </c>
    </row>
    <row r="125" spans="1:4" ht="26.25" x14ac:dyDescent="0.4">
      <c r="A125" s="1126" t="s">
        <v>10360</v>
      </c>
      <c r="B125" s="1128">
        <v>272395</v>
      </c>
      <c r="C125" s="1128"/>
      <c r="D125" s="1128">
        <v>-272395</v>
      </c>
    </row>
    <row r="126" spans="1:4" ht="26.25" x14ac:dyDescent="0.4">
      <c r="A126" s="1129" t="s">
        <v>11604</v>
      </c>
      <c r="B126" s="1128">
        <v>92210</v>
      </c>
      <c r="C126" s="1128">
        <v>112665</v>
      </c>
      <c r="D126" s="1128">
        <v>20455</v>
      </c>
    </row>
    <row r="127" spans="1:4" ht="26.25" x14ac:dyDescent="0.4">
      <c r="A127" s="1126" t="s">
        <v>11695</v>
      </c>
      <c r="B127" s="1128">
        <v>62941</v>
      </c>
      <c r="C127" s="1128"/>
      <c r="D127" s="1128">
        <v>-62941</v>
      </c>
    </row>
    <row r="128" spans="1:4" ht="26.25" x14ac:dyDescent="0.4">
      <c r="A128" s="1126" t="s">
        <v>12428</v>
      </c>
      <c r="B128" s="1128">
        <v>20900</v>
      </c>
      <c r="C128" s="1128"/>
      <c r="D128" s="1128">
        <v>-20900</v>
      </c>
    </row>
    <row r="129" spans="1:4" ht="26.25" x14ac:dyDescent="0.4">
      <c r="A129" s="1126" t="s">
        <v>12680</v>
      </c>
      <c r="B129" s="1128">
        <v>1096000</v>
      </c>
      <c r="C129" s="1128"/>
      <c r="D129" s="1128">
        <v>-1096000</v>
      </c>
    </row>
    <row r="130" spans="1:4" ht="26.25" x14ac:dyDescent="0.4">
      <c r="A130" s="1126" t="s">
        <v>12981</v>
      </c>
      <c r="B130" s="1128">
        <v>36500</v>
      </c>
      <c r="C130" s="1128"/>
      <c r="D130" s="1128">
        <v>-36500</v>
      </c>
    </row>
    <row r="131" spans="1:4" ht="26.25" x14ac:dyDescent="0.4">
      <c r="A131" s="1126" t="s">
        <v>13381</v>
      </c>
      <c r="B131" s="1128">
        <v>400000</v>
      </c>
      <c r="C131" s="1128"/>
      <c r="D131" s="1128">
        <v>-400000</v>
      </c>
    </row>
    <row r="132" spans="1:4" ht="26.25" x14ac:dyDescent="0.4">
      <c r="A132" s="1126" t="s">
        <v>13473</v>
      </c>
      <c r="B132" s="1128">
        <v>260520</v>
      </c>
      <c r="C132" s="1128"/>
      <c r="D132" s="1128">
        <v>-260520</v>
      </c>
    </row>
    <row r="133" spans="1:4" ht="26.25" x14ac:dyDescent="0.4">
      <c r="A133" s="1126" t="s">
        <v>13542</v>
      </c>
      <c r="B133" s="1128">
        <v>15000</v>
      </c>
      <c r="C133" s="1128">
        <v>50000</v>
      </c>
      <c r="D133" s="1128">
        <v>35000</v>
      </c>
    </row>
    <row r="134" spans="1:4" ht="26.25" x14ac:dyDescent="0.4">
      <c r="A134" s="1126" t="s">
        <v>13963</v>
      </c>
      <c r="B134" s="1128">
        <v>53900</v>
      </c>
      <c r="C134" s="1128"/>
      <c r="D134" s="1128">
        <v>-53900</v>
      </c>
    </row>
    <row r="135" spans="1:4" ht="26.25" x14ac:dyDescent="0.4">
      <c r="A135" s="1126" t="s">
        <v>14160</v>
      </c>
      <c r="B135" s="1128">
        <v>50000</v>
      </c>
      <c r="C135" s="1128"/>
      <c r="D135" s="1128">
        <v>-50000</v>
      </c>
    </row>
    <row r="136" spans="1:4" ht="26.25" x14ac:dyDescent="0.4">
      <c r="A136" s="1126" t="s">
        <v>14284</v>
      </c>
      <c r="B136" s="1128">
        <v>850000</v>
      </c>
      <c r="C136" s="1128"/>
      <c r="D136" s="1128">
        <v>-850000</v>
      </c>
    </row>
    <row r="137" spans="1:4" ht="26.25" x14ac:dyDescent="0.4">
      <c r="A137" s="1127" t="s">
        <v>3427</v>
      </c>
      <c r="B137" s="1128">
        <v>400000</v>
      </c>
      <c r="C137" s="1128"/>
      <c r="D137" s="1128">
        <v>-400000</v>
      </c>
    </row>
    <row r="138" spans="1:4" ht="26.25" x14ac:dyDescent="0.4">
      <c r="A138" s="1127" t="s">
        <v>14285</v>
      </c>
      <c r="B138" s="1128">
        <v>450000</v>
      </c>
      <c r="C138" s="1128"/>
      <c r="D138" s="1128">
        <v>-450000</v>
      </c>
    </row>
    <row r="139" spans="1:4" ht="26.25" x14ac:dyDescent="0.4">
      <c r="A139" s="1129" t="s">
        <v>45</v>
      </c>
      <c r="B139" s="1128">
        <v>1055942573.1251094</v>
      </c>
      <c r="C139" s="1128">
        <v>1299153593.5012</v>
      </c>
      <c r="D139" s="1128">
        <v>243497047.10189697</v>
      </c>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3" sqref="B3"/>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10893</v>
      </c>
      <c r="B1" s="1061" t="s">
        <v>10894</v>
      </c>
      <c r="C1" s="1061" t="s">
        <v>954</v>
      </c>
      <c r="D1" s="1061" t="s">
        <v>10895</v>
      </c>
      <c r="E1" s="1100"/>
      <c r="F1" s="1061" t="s">
        <v>3</v>
      </c>
      <c r="G1" s="1061" t="s">
        <v>10896</v>
      </c>
      <c r="H1" s="1061" t="s">
        <v>10900</v>
      </c>
      <c r="I1" s="1062" t="s">
        <v>10940</v>
      </c>
      <c r="J1" s="1062" t="s">
        <v>11008</v>
      </c>
      <c r="K1" s="1062" t="s">
        <v>11530</v>
      </c>
      <c r="L1" s="1063" t="s">
        <v>11009</v>
      </c>
    </row>
    <row r="2" spans="1:15" s="4" customFormat="1" x14ac:dyDescent="0.3">
      <c r="A2" s="1052" t="s">
        <v>14269</v>
      </c>
      <c r="B2" s="1017"/>
      <c r="C2" s="1017"/>
      <c r="D2" s="1017">
        <f t="shared" ref="D2" si="0">B2-C2</f>
        <v>0</v>
      </c>
      <c r="E2" s="1022"/>
      <c r="F2" s="1018">
        <f ca="1">SUMIF(Posting!$B:$E,A2,Posting!$E:$E)</f>
        <v>0</v>
      </c>
      <c r="G2" s="1018">
        <f ca="1">SUMIF(Posting!$B:$F,A2,Posting!$F:$F)</f>
        <v>0</v>
      </c>
      <c r="H2" s="1018">
        <f ca="1">SUMIF(Supplier!$B:$F,A2,Supplier!$E:$E)-SUMIF(Supplier!$B:$F,A2,Supplier!$F:$F)</f>
        <v>0</v>
      </c>
      <c r="I2" s="1018"/>
      <c r="J2" s="1018"/>
      <c r="K2" s="1018"/>
      <c r="L2" s="1018">
        <f>I2</f>
        <v>0</v>
      </c>
      <c r="M2" s="1046"/>
    </row>
    <row r="3" spans="1:15" s="4" customFormat="1" x14ac:dyDescent="0.3">
      <c r="A3" s="1052" t="s">
        <v>14265</v>
      </c>
      <c r="B3" s="1017"/>
      <c r="C3" s="1017"/>
      <c r="D3" s="1017">
        <f t="shared" ref="D3" si="1">B3-C3</f>
        <v>0</v>
      </c>
      <c r="E3" s="1022"/>
      <c r="F3" s="1018">
        <f ca="1">SUMIF(Posting!$B:$E,A3,Posting!$E:$E)</f>
        <v>0</v>
      </c>
      <c r="G3" s="1018">
        <f ca="1">SUMIF(Posting!$B:$F,A3,Posting!$F:$F)</f>
        <v>0</v>
      </c>
      <c r="H3" s="1018">
        <f ca="1">SUMIF(Supplier!$B:$F,A3,Supplier!$E:$E)-SUMIF(Supplier!$B:$F,A3,Supplier!$F:$F)</f>
        <v>0</v>
      </c>
      <c r="I3" s="1018"/>
      <c r="J3" s="1018"/>
      <c r="K3" s="1018"/>
      <c r="L3" s="1018">
        <f>I3</f>
        <v>0</v>
      </c>
      <c r="M3" s="1046"/>
    </row>
    <row r="4" spans="1:15" s="4" customFormat="1" x14ac:dyDescent="0.3">
      <c r="A4" s="1052" t="s">
        <v>12786</v>
      </c>
      <c r="B4" s="1017"/>
      <c r="C4" s="1017"/>
      <c r="D4" s="1017">
        <f t="shared" ref="D4" si="2">B4-C4</f>
        <v>0</v>
      </c>
      <c r="E4" s="1022"/>
      <c r="F4" s="1018">
        <f ca="1">SUMIF(Posting!$B:$E,A4,Posting!$E:$E)</f>
        <v>269079</v>
      </c>
      <c r="G4" s="1018">
        <f ca="1">SUMIF(Posting!$B:$F,A4,Posting!$F:$F)</f>
        <v>300000</v>
      </c>
      <c r="H4" s="1018">
        <f ca="1">SUMIF(Supplier!$B:$F,A4,Supplier!$E:$E)-SUMIF(Supplier!$B:$F,A4,Supplier!$F:$F)</f>
        <v>83000</v>
      </c>
      <c r="I4" s="1018"/>
      <c r="J4" s="1018"/>
      <c r="K4" s="1018"/>
      <c r="L4" s="1018">
        <f>I4</f>
        <v>0</v>
      </c>
      <c r="M4" s="1046"/>
    </row>
    <row r="5" spans="1:15" s="4" customFormat="1" x14ac:dyDescent="0.3">
      <c r="A5" s="1052" t="s">
        <v>13541</v>
      </c>
      <c r="B5" s="1017"/>
      <c r="C5" s="1017"/>
      <c r="D5" s="1017">
        <f t="shared" ref="D5" si="3">B5-C5</f>
        <v>0</v>
      </c>
      <c r="E5" s="1022"/>
      <c r="F5" s="1018">
        <f ca="1">SUMIF(Posting!$B:$E,A5,Posting!$E:$E)</f>
        <v>1456234</v>
      </c>
      <c r="G5" s="1018">
        <f ca="1">SUMIF(Posting!$B:$F,A5,Posting!$F:$F)</f>
        <v>1520392</v>
      </c>
      <c r="H5" s="1018">
        <f ca="1">SUMIF(Supplier!$B:$F,A5,Supplier!$E:$E)-SUMIF(Supplier!$B:$F,A5,Supplier!$F:$F)</f>
        <v>954925</v>
      </c>
      <c r="I5" s="1018"/>
      <c r="J5" s="1018"/>
      <c r="K5" s="1018"/>
      <c r="L5" s="1018">
        <f>I5</f>
        <v>0</v>
      </c>
      <c r="M5" s="1046"/>
    </row>
    <row r="6" spans="1:15" s="4" customFormat="1" x14ac:dyDescent="0.3">
      <c r="A6" s="1052" t="s">
        <v>12504</v>
      </c>
      <c r="B6" s="1017">
        <v>13262828</v>
      </c>
      <c r="C6" s="1017"/>
      <c r="D6" s="1017">
        <f t="shared" ref="D6" si="4">B6-C6</f>
        <v>13262828</v>
      </c>
      <c r="E6" s="1022"/>
      <c r="F6" s="1018">
        <f ca="1">SUMIF(Posting!$B:$E,A6,Posting!$E:$E)</f>
        <v>13631466.274193548</v>
      </c>
      <c r="G6" s="1018">
        <f ca="1">SUMIF(Posting!$B:$F,A6,Posting!$F:$F)</f>
        <v>25217716</v>
      </c>
      <c r="H6" s="1018">
        <f ca="1">SUMIF(Supplier!$B:$F,A6,Supplier!$E:$E)-SUMIF(Supplier!$B:$F,A6,Supplier!$F:$F)</f>
        <v>170080</v>
      </c>
      <c r="I6" s="1018">
        <v>1128677.0199999996</v>
      </c>
      <c r="J6" s="1018"/>
      <c r="K6" s="1018"/>
      <c r="L6" s="1018">
        <f>I6</f>
        <v>1128677.0199999996</v>
      </c>
      <c r="M6" s="1046"/>
    </row>
    <row r="7" spans="1:15" x14ac:dyDescent="0.25">
      <c r="A7" s="683" t="s">
        <v>10229</v>
      </c>
      <c r="B7" s="1017">
        <v>47002950</v>
      </c>
      <c r="C7" s="1017">
        <f>B7*5%</f>
        <v>2350147.5</v>
      </c>
      <c r="D7" s="1017">
        <f>B7-C7</f>
        <v>44652802.5</v>
      </c>
      <c r="E7" s="1022"/>
      <c r="F7" s="1018">
        <f ca="1">SUMIF(Posting!$B:$E,A7,Posting!$E:$E)</f>
        <v>21322695.333333336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2" t="s">
        <v>10141</v>
      </c>
      <c r="B8" s="1017">
        <v>9767572.5</v>
      </c>
      <c r="C8" s="1017">
        <v>0</v>
      </c>
      <c r="D8" s="1017">
        <f t="shared" ref="D8:D32" si="5">B8-C8</f>
        <v>9767572.5</v>
      </c>
      <c r="E8" s="1022"/>
      <c r="F8" s="1018">
        <f ca="1">SUMIF(Posting!$B:$E,A8,Posting!$E:$E)</f>
        <v>6835862</v>
      </c>
      <c r="G8" s="1018">
        <f ca="1">SUMIF(Posting!$B:$F,A8,Posting!$F:$F)</f>
        <v>7704349</v>
      </c>
      <c r="H8" s="1018">
        <f ca="1">SUMIF(Supplier!$B:$F,A8,Supplier!$E:$E)-SUMIF(Supplier!$B:$F,A8,Supplier!$F:$F)</f>
        <v>0</v>
      </c>
      <c r="I8" s="1043">
        <v>9117573</v>
      </c>
      <c r="J8" s="1018"/>
      <c r="K8" s="1018">
        <v>455879</v>
      </c>
      <c r="L8" s="1018">
        <f>K8</f>
        <v>455879</v>
      </c>
      <c r="M8" s="3"/>
    </row>
    <row r="9" spans="1:15" x14ac:dyDescent="0.25">
      <c r="A9" s="683" t="s">
        <v>10020</v>
      </c>
      <c r="B9" s="1017">
        <v>8741941</v>
      </c>
      <c r="C9" s="1017"/>
      <c r="D9" s="1017">
        <f t="shared" si="5"/>
        <v>8741941</v>
      </c>
      <c r="E9" s="1022"/>
      <c r="F9" s="1018">
        <f ca="1">SUMIF(Posting!$B:$E,A9,Posting!$E:$E)</f>
        <v>8466313.5</v>
      </c>
      <c r="G9" s="1018">
        <f ca="1">SUMIF(Posting!$B:$F,A9,Posting!$F:$F)</f>
        <v>7120000</v>
      </c>
      <c r="H9" s="1018">
        <f ca="1">SUMIF(Supplier!$B:$F,A9,Supplier!$E:$E)-SUMIF(Supplier!$B:$F,A9,Supplier!$F:$F)</f>
        <v>5773</v>
      </c>
      <c r="I9" s="1018">
        <v>9700603.1750000007</v>
      </c>
      <c r="J9" s="1018">
        <v>5557700</v>
      </c>
      <c r="K9" s="1018"/>
      <c r="L9" s="1018">
        <f ca="1">I9+J9-G9</f>
        <v>8138303.1750000007</v>
      </c>
    </row>
    <row r="10" spans="1:15" x14ac:dyDescent="0.25">
      <c r="A10" s="683" t="s">
        <v>10941</v>
      </c>
      <c r="B10" s="1017">
        <v>6335567.4188222345</v>
      </c>
      <c r="C10" s="1017">
        <f>B10*9.15%</f>
        <v>579704.4188222345</v>
      </c>
      <c r="D10" s="1017">
        <f t="shared" si="5"/>
        <v>5755863</v>
      </c>
      <c r="E10" s="1022"/>
      <c r="F10" s="1018">
        <f ca="1">SUMIF(Posting!$B:$E,A10,Posting!$E:$E)</f>
        <v>4435955.4623655919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5891746.9715821808</v>
      </c>
      <c r="G12" s="1018">
        <f ca="1">SUMIF(Posting!$B:$F,A12,Posting!$F:$F)</f>
        <v>12473768.75</v>
      </c>
      <c r="H12" s="1018">
        <f ca="1">SUMIF(Supplier!$B:$F,A12,Supplier!$E:$E)-SUMIF(Supplier!$B:$F,A12,Supplier!$F:$F)</f>
        <v>1696550</v>
      </c>
      <c r="I12" s="1018"/>
      <c r="J12" s="1018"/>
      <c r="K12" s="1018">
        <v>1290769.4662500001</v>
      </c>
      <c r="L12" s="1018">
        <f>K12</f>
        <v>1290769.4662500001</v>
      </c>
      <c r="M12" s="1"/>
    </row>
    <row r="13" spans="1:15" s="4" customFormat="1" x14ac:dyDescent="0.3">
      <c r="A13" s="683" t="s">
        <v>9829</v>
      </c>
      <c r="B13" s="1017">
        <v>78840000</v>
      </c>
      <c r="C13" s="1017">
        <v>11384496</v>
      </c>
      <c r="D13" s="1017">
        <f t="shared" si="5"/>
        <v>67455504</v>
      </c>
      <c r="E13" s="1022"/>
      <c r="F13" s="1018">
        <f ca="1">SUMIF(Posting!$B:$E,A13,Posting!$E:$E)</f>
        <v>36419426.129032262</v>
      </c>
      <c r="G13" s="1018">
        <f ca="1">SUMIF(Posting!$B:$F,A13,Posting!$F:$F)</f>
        <v>39180186</v>
      </c>
      <c r="H13" s="1018">
        <f ca="1">SUMIF(Supplier!$B:$F,A13,Supplier!$E:$E)-SUMIF(Supplier!$B:$F,A13,Supplier!$F:$F)</f>
        <v>410573</v>
      </c>
      <c r="I13" s="1041"/>
      <c r="J13" s="1018"/>
      <c r="K13" s="1018"/>
      <c r="L13" s="1018"/>
      <c r="M13" s="1046"/>
    </row>
    <row r="14" spans="1:15" s="4" customFormat="1" x14ac:dyDescent="0.3">
      <c r="A14" s="1052" t="s">
        <v>12683</v>
      </c>
      <c r="B14" s="1017"/>
      <c r="C14" s="1017"/>
      <c r="D14" s="1017"/>
      <c r="E14" s="1022"/>
      <c r="F14" s="1018">
        <f ca="1">SUMIF(Posting!$B:$E,A14,Posting!$E:$E)</f>
        <v>4356253.3548387103</v>
      </c>
      <c r="G14" s="1018">
        <f ca="1">SUMIF(Posting!$B:$F,A14,Posting!$F:$F)</f>
        <v>4227916</v>
      </c>
      <c r="H14" s="1018">
        <f ca="1">SUMIF(Supplier!$B:$F,A14,Supplier!$E:$E)-SUMIF(Supplier!$B:$F,A14,Supplier!$F:$F)</f>
        <v>1873897</v>
      </c>
      <c r="I14" s="1018"/>
      <c r="J14" s="1018"/>
      <c r="K14" s="1018"/>
      <c r="L14" s="1018"/>
      <c r="M14" s="1046"/>
    </row>
    <row r="15" spans="1:15" s="4" customFormat="1" x14ac:dyDescent="0.3">
      <c r="A15" s="1052" t="s">
        <v>9406</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6"/>
    </row>
    <row r="16" spans="1:15" s="4" customFormat="1" x14ac:dyDescent="0.3">
      <c r="A16" s="1052" t="s">
        <v>9461</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6"/>
      <c r="O16" s="1046"/>
    </row>
    <row r="17" spans="1:13" s="4" customFormat="1" x14ac:dyDescent="0.3">
      <c r="A17" s="1052" t="s">
        <v>8556</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2" t="s">
        <v>12182</v>
      </c>
      <c r="B18" s="1017"/>
      <c r="C18" s="1017"/>
      <c r="D18" s="1017"/>
      <c r="E18" s="1022"/>
      <c r="F18" s="1018">
        <f ca="1">SUMIF(Posting!$B:$E,A18,Posting!$E:$E)</f>
        <v>9561230</v>
      </c>
      <c r="G18" s="1018">
        <f ca="1">SUMIF(Posting!$B:$F,A18,Posting!$F:$F)</f>
        <v>9316872</v>
      </c>
      <c r="H18" s="1018">
        <f ca="1">SUMIF(Supplier!$B:$F,A18,Supplier!$E:$E)-SUMIF(Supplier!$B:$F,A18,Supplier!$F:$F)</f>
        <v>13050</v>
      </c>
      <c r="I18" s="1018"/>
      <c r="J18" s="1018"/>
      <c r="K18" s="1018"/>
      <c r="L18" s="1018"/>
      <c r="M18" s="1023"/>
    </row>
    <row r="19" spans="1:13" s="4" customFormat="1" x14ac:dyDescent="0.3">
      <c r="A19" s="1052" t="s">
        <v>12222</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2" t="s">
        <v>10376</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2" t="s">
        <v>11596</v>
      </c>
      <c r="B21" s="1017"/>
      <c r="C21" s="1017"/>
      <c r="D21" s="1017"/>
      <c r="E21" s="1022"/>
      <c r="F21" s="1018">
        <f ca="1">SUMIF(Posting!$B:$E,A21,Posting!$E:$E)</f>
        <v>6458710</v>
      </c>
      <c r="G21" s="1018">
        <f ca="1">SUMIF(Posting!$B:$F,A21,Posting!$F:$F)</f>
        <v>10854400</v>
      </c>
      <c r="H21" s="1018">
        <f ca="1">SUMIF(Supplier!$B:$F,A21,Supplier!$E:$E)-SUMIF(Supplier!$B:$F,A21,Supplier!$F:$F)</f>
        <v>0</v>
      </c>
      <c r="I21" s="1018"/>
      <c r="J21" s="1018"/>
      <c r="K21" s="1018"/>
      <c r="L21" s="1018"/>
    </row>
    <row r="22" spans="1:13" s="4" customFormat="1" x14ac:dyDescent="0.3">
      <c r="A22" s="1052" t="s">
        <v>11063</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2"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2" t="s">
        <v>11490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2" t="s">
        <v>10995</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9766</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101" t="s">
        <v>11531</v>
      </c>
    </row>
    <row r="27" spans="1:13" s="4" customFormat="1" x14ac:dyDescent="0.3">
      <c r="A27" s="1052" t="s">
        <v>9353</v>
      </c>
      <c r="B27" s="1017">
        <v>28340413.5</v>
      </c>
      <c r="C27" s="1017"/>
      <c r="D27" s="1017">
        <f t="shared" si="5"/>
        <v>28340413.5</v>
      </c>
      <c r="E27" s="1022"/>
      <c r="F27" s="1018">
        <f ca="1">SUMIF(Posting!$B:$E,A27,Posting!$E:$E)</f>
        <v>23717615.833333332</v>
      </c>
      <c r="G27" s="1018">
        <f ca="1">SUMIF(Posting!$B:$F,A27,Posting!$F:$F)</f>
        <v>29290323</v>
      </c>
      <c r="H27" s="1018">
        <f ca="1">SUMIF(Supplier!$B:$F,A27,Supplier!$E:$E)-SUMIF(Supplier!$B:$F,A27,Supplier!$F:$F)</f>
        <v>0</v>
      </c>
      <c r="I27" s="1018">
        <v>25423994.165999997</v>
      </c>
      <c r="J27" s="1018">
        <v>5940507.6512000002</v>
      </c>
      <c r="K27" s="1018"/>
      <c r="L27" s="1018">
        <f ca="1">I27+J27-G27-K27</f>
        <v>2074178.8171999976</v>
      </c>
    </row>
    <row r="28" spans="1:13" s="4" customFormat="1" x14ac:dyDescent="0.3">
      <c r="A28" s="1052" t="s">
        <v>10898</v>
      </c>
      <c r="B28" s="1017">
        <v>33854640.027999997</v>
      </c>
      <c r="C28" s="1017"/>
      <c r="D28" s="1017">
        <f t="shared" si="5"/>
        <v>33854640.027999997</v>
      </c>
      <c r="E28" s="1022"/>
      <c r="F28" s="1018">
        <f ca="1">SUMIF(Posting!$B:$E,A28,Posting!$E:$E)</f>
        <v>25335856.397849467</v>
      </c>
      <c r="G28" s="1018">
        <f ca="1">SUMIF(Posting!$B:$F,A28,Posting!$F:$F)</f>
        <v>31924549</v>
      </c>
      <c r="H28" s="1018">
        <f ca="1">SUMIF(Supplier!$B:$F,A28,Supplier!$E:$E)-SUMIF(Supplier!$B:$F,A28,Supplier!$F:$F)</f>
        <v>362730</v>
      </c>
      <c r="I28" s="1018"/>
      <c r="J28" s="1018"/>
      <c r="K28" s="1018"/>
      <c r="L28" s="1018" t="str">
        <f ca="1">IF(I28&gt;G28,I28+J28-G28,"Bill will be submitted")</f>
        <v>Bill will be submitted</v>
      </c>
    </row>
    <row r="29" spans="1:13" s="4" customFormat="1" x14ac:dyDescent="0.3">
      <c r="A29" s="1052" t="s">
        <v>7805</v>
      </c>
      <c r="B29" s="1017"/>
      <c r="C29" s="1017"/>
      <c r="D29" s="1017">
        <f t="shared" ref="D29" si="6">B29-C29</f>
        <v>0</v>
      </c>
      <c r="E29" s="1022"/>
      <c r="F29" s="1018">
        <f ca="1">SUMIF(Posting!$B:$E,A29,Posting!$E:$E)</f>
        <v>3778660</v>
      </c>
      <c r="G29" s="1018">
        <f ca="1">SUMIF(Posting!$B:$F,A29,Posting!$F:$F)</f>
        <v>6158251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8654</v>
      </c>
      <c r="B30" s="1017">
        <v>22659065.100000001</v>
      </c>
      <c r="C30" s="1017"/>
      <c r="D30" s="1017">
        <f t="shared" si="5"/>
        <v>22659065.100000001</v>
      </c>
      <c r="E30" s="1022"/>
      <c r="F30" s="1018">
        <f ca="1">SUMIF(Posting!$B:$E,A30,Posting!$E:$E)</f>
        <v>16339873</v>
      </c>
      <c r="G30" s="1018">
        <f ca="1">SUMIF(Posting!$B:$F,A30,Posting!$F:$F)</f>
        <v>24057411.419999998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10573</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2" t="s">
        <v>7951</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4391066</v>
      </c>
      <c r="I33" s="204">
        <f>SUM(I7:I32)</f>
        <v>100845893.79175998</v>
      </c>
      <c r="J33" s="204"/>
      <c r="K33" s="204">
        <f>SUM(K7:K32)</f>
        <v>9490649.0412499998</v>
      </c>
      <c r="L33" s="204">
        <f ca="1">SUM(L7:L32)</f>
        <v>30167969.154210001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N34" sqref="N34"/>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60" t="s">
        <v>10893</v>
      </c>
      <c r="B1" s="1062" t="s">
        <v>12649</v>
      </c>
      <c r="C1" s="1067" t="s">
        <v>13514</v>
      </c>
      <c r="D1" s="1067" t="s">
        <v>12653</v>
      </c>
      <c r="E1" s="1062" t="s">
        <v>12650</v>
      </c>
      <c r="F1" s="1062" t="s">
        <v>12646</v>
      </c>
      <c r="G1" s="1066" t="s">
        <v>11008</v>
      </c>
      <c r="H1" s="1066" t="s">
        <v>12652</v>
      </c>
      <c r="I1" s="1061" t="s">
        <v>12647</v>
      </c>
      <c r="J1" s="1061" t="s">
        <v>12648</v>
      </c>
      <c r="K1" s="1061" t="s">
        <v>10896</v>
      </c>
      <c r="L1" s="1063" t="s">
        <v>11009</v>
      </c>
    </row>
    <row r="2" spans="1:200" s="4" customFormat="1" x14ac:dyDescent="0.3">
      <c r="A2" s="1052" t="s">
        <v>13658</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2" t="s">
        <v>14184</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14226</v>
      </c>
      <c r="N3" s="244"/>
    </row>
    <row r="4" spans="1:200" s="4" customFormat="1" x14ac:dyDescent="0.3">
      <c r="A4" s="1052" t="s">
        <v>13313</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0</v>
      </c>
      <c r="L4" s="1018">
        <f t="shared" ref="L4" ca="1" si="15">J4-K4</f>
        <v>0</v>
      </c>
      <c r="N4" s="244"/>
    </row>
    <row r="5" spans="1:200" s="4" customFormat="1" x14ac:dyDescent="0.3">
      <c r="A5" s="1052" t="s">
        <v>13295</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0</v>
      </c>
      <c r="L5" s="1018">
        <f t="shared" ref="L5" ca="1" si="20">J5-K5</f>
        <v>0</v>
      </c>
      <c r="N5" s="244"/>
    </row>
    <row r="6" spans="1:200" s="4" customFormat="1" x14ac:dyDescent="0.3">
      <c r="A6" s="1052" t="s">
        <v>13932</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c r="M6" s="4" t="s">
        <v>14226</v>
      </c>
      <c r="N6" s="244"/>
    </row>
    <row r="7" spans="1:200" s="4" customFormat="1" x14ac:dyDescent="0.3">
      <c r="A7" s="1052" t="s">
        <v>13225</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c r="M7" s="4" t="s">
        <v>14226</v>
      </c>
      <c r="N7" s="244"/>
    </row>
    <row r="8" spans="1:200" s="4" customFormat="1" x14ac:dyDescent="0.3">
      <c r="A8" s="1052" t="s">
        <v>13177</v>
      </c>
      <c r="B8" s="1017">
        <v>28834775</v>
      </c>
      <c r="C8" s="1065" t="s">
        <v>12651</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2" t="s">
        <v>13253</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c r="M9" s="4" t="s">
        <v>14226</v>
      </c>
      <c r="N9" s="244"/>
    </row>
    <row r="10" spans="1:200" s="4" customFormat="1" x14ac:dyDescent="0.3">
      <c r="A10" s="1052" t="s">
        <v>14227</v>
      </c>
      <c r="B10" s="1017">
        <v>9488782</v>
      </c>
      <c r="C10" s="1065" t="s">
        <v>12651</v>
      </c>
      <c r="D10" s="1017">
        <f>B10-E10</f>
        <v>1688782</v>
      </c>
      <c r="E10" s="1017">
        <v>7800000</v>
      </c>
      <c r="F10" s="1018"/>
      <c r="G10" s="1018"/>
      <c r="H10" s="1018">
        <f t="shared" ref="H10" si="40">G10+F10</f>
        <v>0</v>
      </c>
      <c r="I10" s="1017">
        <f t="shared" ref="I10" si="41">H10*4.5%</f>
        <v>0</v>
      </c>
      <c r="J10" s="1017">
        <f t="shared" ref="J10" si="42">I10+H10</f>
        <v>0</v>
      </c>
      <c r="K10" s="1018">
        <f ca="1">SUMIF(Posting!$B:$F,A10,Posting!$F:$F)</f>
        <v>1560000</v>
      </c>
      <c r="L10" s="1018">
        <f t="shared" ref="L10" ca="1" si="43">J10-K10</f>
        <v>-1560000</v>
      </c>
      <c r="M10" s="4" t="s">
        <v>14226</v>
      </c>
      <c r="N10" s="244"/>
    </row>
    <row r="11" spans="1:200" s="4" customFormat="1" x14ac:dyDescent="0.3">
      <c r="A11" s="1052" t="s">
        <v>13513</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2" t="s">
        <v>12754</v>
      </c>
      <c r="B12" s="1017"/>
      <c r="C12" s="1065"/>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2" t="s">
        <v>12595</v>
      </c>
      <c r="B13" s="1017"/>
      <c r="C13" s="1064"/>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2" t="s">
        <v>11596</v>
      </c>
      <c r="B14" s="1017"/>
      <c r="C14" s="1064"/>
      <c r="D14" s="1017"/>
      <c r="E14" s="1017">
        <f>'[4]quotation 2'!$I$20</f>
        <v>11816000</v>
      </c>
      <c r="F14" s="1018"/>
      <c r="G14" s="1018"/>
      <c r="H14" s="1018">
        <f>G14+E14</f>
        <v>11816000</v>
      </c>
      <c r="I14" s="1017">
        <f>H14*4.5%</f>
        <v>531720</v>
      </c>
      <c r="J14" s="1017">
        <f>I14+H14</f>
        <v>12347720</v>
      </c>
      <c r="K14" s="1106">
        <f ca="1">SUMIF(Posting!$B:$F,A14,Posting!$F:$F)</f>
        <v>10854400</v>
      </c>
      <c r="L14" s="1018">
        <f ca="1">J14-K14</f>
        <v>1493320</v>
      </c>
      <c r="N14" s="244">
        <v>15354400</v>
      </c>
      <c r="O14" s="1023">
        <f ca="1">N14-K14</f>
        <v>4500000</v>
      </c>
    </row>
    <row r="15" spans="1:200" s="1019" customFormat="1" x14ac:dyDescent="0.3">
      <c r="A15" s="1052" t="s">
        <v>11433</v>
      </c>
      <c r="B15" s="1017"/>
      <c r="C15" s="1064"/>
      <c r="D15" s="1017"/>
      <c r="E15" s="1017">
        <f>B15-D15</f>
        <v>0</v>
      </c>
      <c r="F15" s="1018"/>
      <c r="G15" s="1018"/>
      <c r="H15" s="1018">
        <f>G15+F15</f>
        <v>0</v>
      </c>
      <c r="I15" s="1017">
        <f>H15*4.5%</f>
        <v>0</v>
      </c>
      <c r="J15" s="1017">
        <f>I15+H15</f>
        <v>0</v>
      </c>
      <c r="K15" s="1018">
        <f ca="1">SUMIF(Posting!$B:$F,A15,Posting!$F:$F)</f>
        <v>11253125</v>
      </c>
      <c r="L15" s="1018"/>
      <c r="M15" s="4" t="s">
        <v>14226</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6" t="s">
        <v>12597</v>
      </c>
      <c r="B16" s="1017">
        <v>5138700</v>
      </c>
      <c r="C16" s="1065" t="s">
        <v>12651</v>
      </c>
      <c r="D16" s="1017">
        <v>138700</v>
      </c>
      <c r="E16" s="1017">
        <f>B16-D16</f>
        <v>5000000</v>
      </c>
      <c r="F16" s="1018"/>
      <c r="G16" s="1018"/>
      <c r="H16" s="1018">
        <f>G16+E16</f>
        <v>5000000</v>
      </c>
      <c r="I16" s="1017">
        <f>H16*4.5%</f>
        <v>225000</v>
      </c>
      <c r="J16" s="1017">
        <f>I16+H16</f>
        <v>5225000</v>
      </c>
      <c r="K16" s="1018">
        <f ca="1">SUMIF(Posting!$B:$F,A16,Posting!$F:$F)</f>
        <v>1200000</v>
      </c>
      <c r="L16" s="1018">
        <f ca="1">J16-K16</f>
        <v>4025000</v>
      </c>
      <c r="M16" s="4" t="s">
        <v>14226</v>
      </c>
      <c r="N16" s="244"/>
    </row>
    <row r="17" spans="1:200" s="4" customFormat="1" x14ac:dyDescent="0.3">
      <c r="A17" s="1086" t="s">
        <v>11874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14226</v>
      </c>
      <c r="N17" s="244"/>
    </row>
    <row r="18" spans="1:200" s="4" customFormat="1" x14ac:dyDescent="0.3">
      <c r="A18" s="1086" t="s">
        <v>9658</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106">
        <f ca="1">SUMIF(Posting!$B:$F,A18,Posting!$F:$F)</f>
        <v>10021233</v>
      </c>
      <c r="L18" s="1018">
        <f t="shared" ca="1" si="48"/>
        <v>3373470.41</v>
      </c>
      <c r="N18" s="244">
        <v>10000000</v>
      </c>
      <c r="O18" s="1023">
        <f ca="1">N18-K18</f>
        <v>-21233</v>
      </c>
    </row>
    <row r="19" spans="1:200" s="1019" customFormat="1" x14ac:dyDescent="0.3">
      <c r="A19" s="1086" t="s">
        <v>10335</v>
      </c>
      <c r="B19" s="1017"/>
      <c r="C19" s="1064"/>
      <c r="D19" s="1017"/>
      <c r="E19" s="1017">
        <v>9265000</v>
      </c>
      <c r="F19" s="1018"/>
      <c r="G19" s="1018">
        <f>[6]Sheet1!$C$26</f>
        <v>1179300</v>
      </c>
      <c r="H19" s="1018">
        <f>G19+E19</f>
        <v>10444300</v>
      </c>
      <c r="I19" s="1017">
        <f t="shared" si="46"/>
        <v>469993.5</v>
      </c>
      <c r="J19" s="1017">
        <f t="shared" si="47"/>
        <v>10914293.5</v>
      </c>
      <c r="K19" s="1106">
        <f ca="1">SUMIF(Posting!$B:$F,A19,Posting!$F:$F)</f>
        <v>8631750</v>
      </c>
      <c r="L19" s="1018">
        <f t="shared" ca="1" si="48"/>
        <v>2282543.5</v>
      </c>
      <c r="M19" s="4"/>
      <c r="N19" s="244">
        <v>8801750</v>
      </c>
      <c r="O19" s="1023">
        <f ca="1">N19-K19</f>
        <v>170000</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6" t="s">
        <v>9399</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14226</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6" t="s">
        <v>8873</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18275224</v>
      </c>
      <c r="L21" s="1018">
        <f t="shared" ca="1" si="48"/>
        <v>1407187.8964000009</v>
      </c>
      <c r="M21" s="4" t="s">
        <v>14226</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6" t="s">
        <v>9504</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106">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6" t="s">
        <v>7919</v>
      </c>
      <c r="B23" s="1017">
        <v>22948040</v>
      </c>
      <c r="C23" s="1087">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6" t="s">
        <v>8336</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14226</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6" t="s">
        <v>8041</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6">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6" t="s">
        <v>8865</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14226</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3" customFormat="1" ht="23.25" customHeight="1" x14ac:dyDescent="0.25">
      <c r="A27" s="1088"/>
      <c r="B27" s="1018"/>
      <c r="C27" s="1089"/>
      <c r="D27" s="1018"/>
      <c r="E27" s="1018"/>
      <c r="F27" s="1090"/>
      <c r="G27" s="1090"/>
      <c r="H27" s="1090"/>
      <c r="I27" s="1018"/>
      <c r="J27" s="1090">
        <f>SUM(J7:J26)</f>
        <v>224250345.73124149</v>
      </c>
      <c r="K27" s="1090">
        <f ca="1">SUM(K2:K26)</f>
        <v>231444213</v>
      </c>
      <c r="L27" s="1068">
        <f ca="1">SUM(L7:L26)</f>
        <v>13578117.731241493</v>
      </c>
      <c r="M27" s="1091"/>
      <c r="N27" s="1107"/>
      <c r="O27" s="1092"/>
      <c r="P27" s="1092"/>
      <c r="Q27" s="1092"/>
      <c r="R27" s="1092"/>
      <c r="S27" s="1092"/>
      <c r="T27" s="1092"/>
      <c r="U27" s="1092"/>
      <c r="V27" s="1092"/>
      <c r="W27" s="1092"/>
      <c r="X27" s="1092"/>
      <c r="Y27" s="1092"/>
      <c r="Z27" s="1092"/>
      <c r="AA27" s="1092"/>
      <c r="AB27" s="1092"/>
      <c r="AC27" s="1092"/>
      <c r="AD27" s="1092"/>
      <c r="AE27" s="1092"/>
      <c r="AF27" s="1092"/>
      <c r="AG27" s="1092"/>
      <c r="AH27" s="1092"/>
      <c r="AI27" s="1092"/>
      <c r="AJ27" s="1092"/>
      <c r="AK27" s="1092"/>
      <c r="AL27" s="1092"/>
      <c r="AM27" s="1092"/>
      <c r="AN27" s="1092"/>
      <c r="AO27" s="1092"/>
      <c r="AP27" s="1092"/>
      <c r="AQ27" s="1092"/>
      <c r="AR27" s="1092"/>
      <c r="AS27" s="1092"/>
      <c r="AT27" s="1092"/>
      <c r="AU27" s="1092"/>
      <c r="AV27" s="1092"/>
      <c r="AW27" s="1092"/>
      <c r="AX27" s="1092"/>
      <c r="AY27" s="1092"/>
      <c r="AZ27" s="1092"/>
      <c r="BA27" s="1092"/>
      <c r="BB27" s="1092"/>
      <c r="BC27" s="1092"/>
      <c r="BD27" s="1092"/>
      <c r="BE27" s="1092"/>
      <c r="BF27" s="1092"/>
      <c r="BG27" s="1092"/>
      <c r="BH27" s="1092"/>
      <c r="BI27" s="1092"/>
      <c r="BJ27" s="1092"/>
      <c r="BK27" s="1092"/>
      <c r="BL27" s="1092"/>
      <c r="BM27" s="1092"/>
      <c r="BN27" s="1092"/>
      <c r="BO27" s="1092"/>
      <c r="BP27" s="1092"/>
      <c r="BQ27" s="1092"/>
      <c r="BR27" s="1092"/>
      <c r="BS27" s="1092"/>
      <c r="BT27" s="1092"/>
      <c r="BU27" s="1092"/>
      <c r="BV27" s="1092"/>
      <c r="BW27" s="1092"/>
      <c r="BX27" s="1092"/>
      <c r="BY27" s="1092"/>
      <c r="BZ27" s="1092"/>
      <c r="CA27" s="1092"/>
      <c r="CB27" s="1092"/>
      <c r="CC27" s="1092"/>
      <c r="CD27" s="1092"/>
      <c r="CE27" s="1092"/>
      <c r="CF27" s="1092"/>
      <c r="CG27" s="1092"/>
      <c r="CH27" s="1092"/>
      <c r="CI27" s="1092"/>
      <c r="CJ27" s="1092"/>
      <c r="CK27" s="1092"/>
      <c r="CL27" s="1092"/>
      <c r="CM27" s="1092"/>
      <c r="CN27" s="1092"/>
      <c r="CO27" s="1092"/>
      <c r="CP27" s="1092"/>
      <c r="CQ27" s="1092"/>
      <c r="CR27" s="1092"/>
      <c r="CS27" s="1092"/>
      <c r="CT27" s="1092"/>
      <c r="CU27" s="1092"/>
      <c r="CV27" s="1092"/>
      <c r="CW27" s="1092"/>
      <c r="CX27" s="1092"/>
      <c r="CY27" s="1092"/>
      <c r="CZ27" s="1092"/>
      <c r="DA27" s="1092"/>
      <c r="DB27" s="1092"/>
      <c r="DC27" s="1092"/>
      <c r="DD27" s="1092"/>
      <c r="DE27" s="1092"/>
      <c r="DF27" s="1092"/>
      <c r="DG27" s="1092"/>
      <c r="DH27" s="1092"/>
      <c r="DI27" s="1092"/>
      <c r="DJ27" s="1092"/>
      <c r="DK27" s="1092"/>
      <c r="DL27" s="1092"/>
      <c r="DM27" s="1092"/>
      <c r="DN27" s="1092"/>
      <c r="DO27" s="1092"/>
      <c r="DP27" s="1092"/>
      <c r="DQ27" s="1092"/>
      <c r="DR27" s="1092"/>
      <c r="DS27" s="1092"/>
      <c r="DT27" s="1092"/>
      <c r="DU27" s="1092"/>
      <c r="DV27" s="1092"/>
      <c r="DW27" s="1092"/>
      <c r="DX27" s="1092"/>
      <c r="DY27" s="1092"/>
      <c r="DZ27" s="1092"/>
      <c r="EA27" s="1092"/>
      <c r="EB27" s="1092"/>
      <c r="EC27" s="1092"/>
      <c r="ED27" s="1092"/>
      <c r="EE27" s="1092"/>
      <c r="EF27" s="1092"/>
      <c r="EG27" s="1092"/>
      <c r="EH27" s="1092"/>
      <c r="EI27" s="1092"/>
      <c r="EJ27" s="1092"/>
      <c r="EK27" s="1092"/>
      <c r="EL27" s="1092"/>
      <c r="EM27" s="1092"/>
      <c r="EN27" s="1092"/>
      <c r="EO27" s="1092"/>
      <c r="EP27" s="1092"/>
      <c r="EQ27" s="1092"/>
      <c r="ER27" s="1092"/>
      <c r="ES27" s="1092"/>
      <c r="ET27" s="1092"/>
      <c r="EU27" s="1092"/>
      <c r="EV27" s="1092"/>
      <c r="EW27" s="1092"/>
      <c r="EX27" s="1092"/>
      <c r="EY27" s="1092"/>
      <c r="EZ27" s="1092"/>
      <c r="FA27" s="1092"/>
      <c r="FB27" s="1092"/>
      <c r="FC27" s="1092"/>
      <c r="FD27" s="1092"/>
      <c r="FE27" s="1092"/>
      <c r="FF27" s="1092"/>
      <c r="FG27" s="1092"/>
      <c r="FH27" s="1092"/>
      <c r="FI27" s="1092"/>
      <c r="FJ27" s="1092"/>
      <c r="FK27" s="1092"/>
      <c r="FL27" s="1092"/>
      <c r="FM27" s="1092"/>
      <c r="FN27" s="1092"/>
      <c r="FO27" s="1092"/>
      <c r="FP27" s="1092"/>
      <c r="FQ27" s="1092"/>
      <c r="FR27" s="1092"/>
      <c r="FS27" s="1092"/>
      <c r="FT27" s="1092"/>
      <c r="FU27" s="1092"/>
      <c r="FV27" s="1092"/>
      <c r="FW27" s="1092"/>
      <c r="FX27" s="1092"/>
      <c r="FY27" s="1092"/>
      <c r="FZ27" s="1092"/>
      <c r="GA27" s="1092"/>
      <c r="GB27" s="1092"/>
      <c r="GC27" s="1092"/>
      <c r="GD27" s="1092"/>
      <c r="GE27" s="1092"/>
      <c r="GF27" s="1092"/>
      <c r="GG27" s="1092"/>
      <c r="GH27" s="1092"/>
      <c r="GI27" s="1092"/>
      <c r="GJ27" s="1092"/>
      <c r="GK27" s="1092"/>
      <c r="GL27" s="1092"/>
      <c r="GM27" s="1092"/>
      <c r="GN27" s="1092"/>
      <c r="GO27" s="1092"/>
      <c r="GP27" s="1092"/>
      <c r="GQ27" s="1092"/>
      <c r="GR27" s="1092"/>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2" t="s">
        <v>13658</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2" t="s">
        <v>13322</v>
      </c>
      <c r="B31" s="695"/>
      <c r="C31" s="695"/>
      <c r="D31" s="695">
        <f t="shared" si="50"/>
        <v>0</v>
      </c>
      <c r="E31" s="695">
        <f t="shared" si="51"/>
        <v>0</v>
      </c>
      <c r="F31" s="695">
        <f t="shared" si="52"/>
        <v>0</v>
      </c>
      <c r="G31" s="695"/>
      <c r="H31" s="695">
        <f t="shared" si="53"/>
        <v>0</v>
      </c>
    </row>
    <row r="32" spans="1:200" x14ac:dyDescent="0.3">
      <c r="A32" s="1052" t="s">
        <v>13313</v>
      </c>
      <c r="B32" s="695"/>
      <c r="C32" s="695"/>
      <c r="D32" s="695">
        <f t="shared" si="50"/>
        <v>0</v>
      </c>
      <c r="E32" s="695">
        <f t="shared" si="51"/>
        <v>0</v>
      </c>
      <c r="F32" s="695">
        <f t="shared" si="52"/>
        <v>0</v>
      </c>
      <c r="G32" s="695"/>
      <c r="H32" s="695">
        <f t="shared" si="53"/>
        <v>0</v>
      </c>
    </row>
    <row r="33" spans="1:8" x14ac:dyDescent="0.3">
      <c r="A33" s="1052" t="s">
        <v>13295</v>
      </c>
      <c r="B33" s="695"/>
      <c r="C33" s="695"/>
      <c r="D33" s="695">
        <f t="shared" si="50"/>
        <v>0</v>
      </c>
      <c r="E33" s="695">
        <f t="shared" si="51"/>
        <v>0</v>
      </c>
      <c r="F33" s="695">
        <f t="shared" si="52"/>
        <v>0</v>
      </c>
      <c r="G33" s="695"/>
      <c r="H33" s="695">
        <f t="shared" si="53"/>
        <v>0</v>
      </c>
    </row>
    <row r="34" spans="1:8" x14ac:dyDescent="0.3">
      <c r="A34" s="1052" t="s">
        <v>13294</v>
      </c>
      <c r="B34" s="695"/>
      <c r="C34" s="695"/>
      <c r="D34" s="695">
        <f t="shared" si="50"/>
        <v>0</v>
      </c>
      <c r="E34" s="695">
        <f t="shared" si="51"/>
        <v>0</v>
      </c>
      <c r="F34" s="695">
        <f t="shared" si="52"/>
        <v>0</v>
      </c>
      <c r="G34" s="695"/>
      <c r="H34" s="695">
        <f t="shared" si="53"/>
        <v>0</v>
      </c>
    </row>
    <row r="35" spans="1:8" x14ac:dyDescent="0.3">
      <c r="A35" s="1052" t="s">
        <v>13225</v>
      </c>
      <c r="B35" s="695"/>
      <c r="C35" s="695"/>
      <c r="D35" s="695">
        <f t="shared" si="50"/>
        <v>0</v>
      </c>
      <c r="E35" s="695">
        <f t="shared" si="51"/>
        <v>0</v>
      </c>
      <c r="F35" s="695">
        <f t="shared" si="52"/>
        <v>0</v>
      </c>
      <c r="G35" s="695"/>
      <c r="H35" s="695">
        <f t="shared" si="53"/>
        <v>0</v>
      </c>
    </row>
    <row r="36" spans="1:8" x14ac:dyDescent="0.3">
      <c r="A36" s="1052" t="s">
        <v>13177</v>
      </c>
      <c r="B36" s="695"/>
      <c r="C36" s="695"/>
      <c r="D36" s="695">
        <f t="shared" si="50"/>
        <v>0</v>
      </c>
      <c r="E36" s="695">
        <f t="shared" si="51"/>
        <v>0</v>
      </c>
      <c r="F36" s="695">
        <f t="shared" si="52"/>
        <v>0</v>
      </c>
      <c r="G36" s="695"/>
      <c r="H36" s="695">
        <f t="shared" si="53"/>
        <v>0</v>
      </c>
    </row>
    <row r="37" spans="1:8" x14ac:dyDescent="0.3">
      <c r="A37" s="1052" t="s">
        <v>13253</v>
      </c>
      <c r="B37" s="695"/>
      <c r="C37" s="695"/>
      <c r="D37" s="695">
        <f t="shared" si="50"/>
        <v>0</v>
      </c>
      <c r="E37" s="695">
        <f t="shared" si="51"/>
        <v>0</v>
      </c>
      <c r="F37" s="695">
        <f t="shared" si="52"/>
        <v>0</v>
      </c>
      <c r="G37" s="695"/>
      <c r="H37" s="695">
        <f t="shared" si="53"/>
        <v>0</v>
      </c>
    </row>
    <row r="38" spans="1:8" x14ac:dyDescent="0.3">
      <c r="A38" s="1052" t="s">
        <v>13293</v>
      </c>
      <c r="B38" s="695"/>
      <c r="C38" s="695"/>
      <c r="D38" s="695">
        <f t="shared" si="50"/>
        <v>0</v>
      </c>
      <c r="E38" s="695">
        <f t="shared" si="51"/>
        <v>0</v>
      </c>
      <c r="F38" s="695">
        <f t="shared" si="52"/>
        <v>0</v>
      </c>
      <c r="G38" s="695"/>
      <c r="H38" s="695">
        <f t="shared" si="53"/>
        <v>0</v>
      </c>
    </row>
    <row r="39" spans="1:8" x14ac:dyDescent="0.3">
      <c r="A39" s="1052" t="s">
        <v>13513</v>
      </c>
      <c r="B39" s="695"/>
      <c r="C39" s="695"/>
      <c r="D39" s="695">
        <f t="shared" si="50"/>
        <v>0</v>
      </c>
      <c r="E39" s="695">
        <f t="shared" si="51"/>
        <v>0</v>
      </c>
      <c r="F39" s="695">
        <f t="shared" si="52"/>
        <v>0</v>
      </c>
      <c r="G39" s="695"/>
      <c r="H39" s="695">
        <f t="shared" si="53"/>
        <v>0</v>
      </c>
    </row>
    <row r="40" spans="1:8" x14ac:dyDescent="0.3">
      <c r="A40" s="1052" t="s">
        <v>12754</v>
      </c>
      <c r="B40" s="695"/>
      <c r="C40" s="695"/>
      <c r="D40" s="695">
        <f t="shared" si="50"/>
        <v>0</v>
      </c>
      <c r="E40" s="695">
        <f t="shared" si="51"/>
        <v>0</v>
      </c>
      <c r="F40" s="695">
        <f t="shared" si="52"/>
        <v>0</v>
      </c>
      <c r="G40" s="695"/>
      <c r="H40" s="695">
        <f t="shared" si="53"/>
        <v>0</v>
      </c>
    </row>
    <row r="41" spans="1:8" x14ac:dyDescent="0.3">
      <c r="A41" s="1052" t="s">
        <v>12595</v>
      </c>
      <c r="B41" s="695"/>
      <c r="C41" s="695"/>
      <c r="D41" s="695">
        <f t="shared" si="50"/>
        <v>0</v>
      </c>
      <c r="E41" s="695">
        <f t="shared" si="51"/>
        <v>0</v>
      </c>
      <c r="F41" s="695">
        <f t="shared" si="52"/>
        <v>0</v>
      </c>
      <c r="G41" s="695"/>
      <c r="H41" s="695">
        <f t="shared" si="53"/>
        <v>0</v>
      </c>
    </row>
    <row r="42" spans="1:8" x14ac:dyDescent="0.3">
      <c r="A42" s="1052" t="s">
        <v>11596</v>
      </c>
      <c r="B42" s="695"/>
      <c r="C42" s="695"/>
      <c r="D42" s="695">
        <f t="shared" si="50"/>
        <v>0</v>
      </c>
      <c r="E42" s="695">
        <f t="shared" si="51"/>
        <v>0</v>
      </c>
      <c r="F42" s="695">
        <f t="shared" si="52"/>
        <v>0</v>
      </c>
      <c r="G42" s="695"/>
      <c r="H42" s="695">
        <f t="shared" si="53"/>
        <v>0</v>
      </c>
    </row>
    <row r="43" spans="1:8" x14ac:dyDescent="0.3">
      <c r="A43" s="1052" t="s">
        <v>11433</v>
      </c>
      <c r="B43" s="695"/>
      <c r="C43" s="695"/>
      <c r="D43" s="695">
        <f t="shared" si="50"/>
        <v>0</v>
      </c>
      <c r="E43" s="695">
        <f t="shared" si="51"/>
        <v>0</v>
      </c>
      <c r="F43" s="695">
        <f t="shared" si="52"/>
        <v>0</v>
      </c>
      <c r="G43" s="695"/>
      <c r="H43" s="695">
        <f t="shared" si="53"/>
        <v>0</v>
      </c>
    </row>
    <row r="44" spans="1:8" x14ac:dyDescent="0.3">
      <c r="A44" s="1086" t="s">
        <v>12597</v>
      </c>
      <c r="B44" s="695"/>
      <c r="C44" s="695"/>
      <c r="D44" s="695">
        <f t="shared" si="50"/>
        <v>0</v>
      </c>
      <c r="E44" s="695">
        <f t="shared" si="51"/>
        <v>0</v>
      </c>
      <c r="F44" s="695">
        <f t="shared" si="52"/>
        <v>0</v>
      </c>
      <c r="G44" s="695"/>
      <c r="H44" s="695">
        <f t="shared" si="53"/>
        <v>0</v>
      </c>
    </row>
    <row r="45" spans="1:8" x14ac:dyDescent="0.3">
      <c r="A45" s="1086" t="s">
        <v>11874</v>
      </c>
      <c r="B45" s="695"/>
      <c r="C45" s="695"/>
      <c r="D45" s="695">
        <f t="shared" si="50"/>
        <v>0</v>
      </c>
      <c r="E45" s="695">
        <f t="shared" si="51"/>
        <v>0</v>
      </c>
      <c r="F45" s="695">
        <f t="shared" si="52"/>
        <v>0</v>
      </c>
      <c r="G45" s="695"/>
      <c r="H45" s="695">
        <f t="shared" si="53"/>
        <v>0</v>
      </c>
    </row>
    <row r="46" spans="1:8" x14ac:dyDescent="0.3">
      <c r="A46" s="1086" t="s">
        <v>9658</v>
      </c>
      <c r="B46" s="695"/>
      <c r="C46" s="695"/>
      <c r="D46" s="695">
        <f t="shared" si="50"/>
        <v>0</v>
      </c>
      <c r="E46" s="695">
        <f t="shared" si="51"/>
        <v>0</v>
      </c>
      <c r="F46" s="695">
        <f t="shared" si="52"/>
        <v>0</v>
      </c>
      <c r="G46" s="695"/>
      <c r="H46" s="695">
        <f t="shared" si="53"/>
        <v>0</v>
      </c>
    </row>
    <row r="47" spans="1:8" x14ac:dyDescent="0.3">
      <c r="A47" s="1086" t="s">
        <v>10335</v>
      </c>
      <c r="B47" s="695"/>
      <c r="C47" s="695"/>
      <c r="D47" s="695">
        <f t="shared" si="50"/>
        <v>0</v>
      </c>
      <c r="E47" s="695">
        <f t="shared" si="51"/>
        <v>0</v>
      </c>
      <c r="F47" s="695">
        <f t="shared" si="52"/>
        <v>0</v>
      </c>
      <c r="G47" s="695"/>
      <c r="H47" s="695">
        <f t="shared" si="53"/>
        <v>0</v>
      </c>
    </row>
    <row r="48" spans="1:8" x14ac:dyDescent="0.3">
      <c r="A48" s="1086" t="s">
        <v>9399</v>
      </c>
      <c r="B48" s="695"/>
      <c r="C48" s="695"/>
      <c r="D48" s="695">
        <f t="shared" si="50"/>
        <v>0</v>
      </c>
      <c r="E48" s="695">
        <f t="shared" si="51"/>
        <v>0</v>
      </c>
      <c r="F48" s="695">
        <f t="shared" si="52"/>
        <v>0</v>
      </c>
      <c r="G48" s="695"/>
      <c r="H48" s="695">
        <f t="shared" si="53"/>
        <v>0</v>
      </c>
    </row>
    <row r="49" spans="1:8" x14ac:dyDescent="0.3">
      <c r="A49" s="1086" t="s">
        <v>8873</v>
      </c>
      <c r="B49" s="695"/>
      <c r="C49" s="695"/>
      <c r="D49" s="695">
        <f t="shared" si="50"/>
        <v>0</v>
      </c>
      <c r="E49" s="695">
        <f t="shared" si="51"/>
        <v>0</v>
      </c>
      <c r="F49" s="695">
        <f t="shared" si="52"/>
        <v>0</v>
      </c>
      <c r="G49" s="695"/>
      <c r="H49" s="695">
        <f t="shared" si="53"/>
        <v>0</v>
      </c>
    </row>
    <row r="50" spans="1:8" x14ac:dyDescent="0.3">
      <c r="A50" s="1086" t="s">
        <v>9504</v>
      </c>
      <c r="B50" s="695"/>
      <c r="C50" s="695"/>
      <c r="D50" s="695">
        <f t="shared" si="50"/>
        <v>0</v>
      </c>
      <c r="E50" s="695">
        <f t="shared" si="51"/>
        <v>0</v>
      </c>
      <c r="F50" s="695">
        <f t="shared" si="52"/>
        <v>0</v>
      </c>
      <c r="G50" s="695"/>
      <c r="H50" s="695">
        <f t="shared" si="53"/>
        <v>0</v>
      </c>
    </row>
    <row r="51" spans="1:8" x14ac:dyDescent="0.3">
      <c r="A51" s="1086" t="s">
        <v>7919</v>
      </c>
      <c r="B51" s="695"/>
      <c r="C51" s="695"/>
      <c r="D51" s="695">
        <f t="shared" si="50"/>
        <v>0</v>
      </c>
      <c r="E51" s="695">
        <f t="shared" si="51"/>
        <v>0</v>
      </c>
      <c r="F51" s="695">
        <f t="shared" si="52"/>
        <v>0</v>
      </c>
      <c r="G51" s="695"/>
      <c r="H51" s="695">
        <f t="shared" si="53"/>
        <v>0</v>
      </c>
    </row>
    <row r="52" spans="1:8" x14ac:dyDescent="0.3">
      <c r="A52" s="1086" t="s">
        <v>8336</v>
      </c>
      <c r="B52" s="695"/>
      <c r="C52" s="695"/>
      <c r="D52" s="695">
        <f t="shared" si="50"/>
        <v>0</v>
      </c>
      <c r="E52" s="695">
        <f t="shared" si="51"/>
        <v>0</v>
      </c>
      <c r="F52" s="695">
        <f t="shared" si="52"/>
        <v>0</v>
      </c>
      <c r="G52" s="695"/>
      <c r="H52" s="695">
        <f t="shared" si="53"/>
        <v>0</v>
      </c>
    </row>
    <row r="53" spans="1:8" x14ac:dyDescent="0.3">
      <c r="A53" s="1086" t="s">
        <v>8041</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6" t="s">
        <v>8865</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38"/>
  <sheetViews>
    <sheetView workbookViewId="0">
      <selection activeCell="F15" sqref="F15"/>
    </sheetView>
  </sheetViews>
  <sheetFormatPr defaultRowHeight="15" x14ac:dyDescent="0.25"/>
  <cols>
    <col min="1" max="1" width="13" customWidth="1"/>
    <col min="2" max="2" width="30.7109375" customWidth="1"/>
    <col min="3" max="3" width="21.5703125" customWidth="1"/>
    <col min="4" max="6" width="15.85546875" customWidth="1"/>
    <col min="7" max="7" width="18.140625" customWidth="1"/>
    <col min="8" max="8" width="22.42578125" customWidth="1"/>
    <col min="9" max="9" width="51.85546875" customWidth="1"/>
  </cols>
  <sheetData>
    <row r="2" spans="1:9" ht="21" x14ac:dyDescent="0.25">
      <c r="A2" s="696" t="s">
        <v>0</v>
      </c>
      <c r="B2" s="696" t="s">
        <v>155</v>
      </c>
      <c r="C2" s="696" t="s">
        <v>14173</v>
      </c>
      <c r="D2" s="696" t="s">
        <v>4590</v>
      </c>
      <c r="E2" s="696" t="s">
        <v>14175</v>
      </c>
      <c r="F2" s="696" t="s">
        <v>765</v>
      </c>
      <c r="G2" s="696" t="s">
        <v>10896</v>
      </c>
      <c r="H2" s="696" t="s">
        <v>14174</v>
      </c>
      <c r="I2" s="696" t="s">
        <v>14182</v>
      </c>
    </row>
    <row r="3" spans="1:9" ht="18.75" x14ac:dyDescent="0.3">
      <c r="A3" s="1105">
        <v>45505</v>
      </c>
      <c r="B3" s="1088" t="s">
        <v>14181</v>
      </c>
      <c r="C3" s="1088" t="s">
        <v>14178</v>
      </c>
      <c r="D3" s="695">
        <v>16924140.081816003</v>
      </c>
      <c r="E3" s="695">
        <f>3355574+1449906</f>
        <v>4805480</v>
      </c>
      <c r="F3" s="695">
        <f t="shared" ref="F3" si="0">E3+D3</f>
        <v>21729620.081816003</v>
      </c>
      <c r="G3" s="695"/>
      <c r="H3" s="695"/>
      <c r="I3" s="695" t="s">
        <v>14183</v>
      </c>
    </row>
    <row r="4" spans="1:9" ht="18.75" x14ac:dyDescent="0.3">
      <c r="A4" s="1105">
        <v>45536</v>
      </c>
      <c r="B4" s="1088" t="s">
        <v>14176</v>
      </c>
      <c r="C4" s="1088" t="s">
        <v>14177</v>
      </c>
      <c r="D4" s="695">
        <v>1170675</v>
      </c>
      <c r="E4" s="695">
        <v>136088.54999999999</v>
      </c>
      <c r="F4" s="695">
        <f>E4+D4</f>
        <v>1306763.55</v>
      </c>
      <c r="G4" s="695"/>
      <c r="H4" s="695"/>
      <c r="I4" s="695"/>
    </row>
    <row r="5" spans="1:9" ht="18.75" x14ac:dyDescent="0.3">
      <c r="A5" s="1105">
        <v>45540</v>
      </c>
      <c r="B5" s="1088" t="s">
        <v>14179</v>
      </c>
      <c r="C5" s="1088" t="s">
        <v>14178</v>
      </c>
      <c r="D5" s="695">
        <v>9440473.1500000004</v>
      </c>
      <c r="E5" s="695">
        <v>4630864</v>
      </c>
      <c r="F5" s="695">
        <f t="shared" ref="F5:F34" si="1">E5+D5</f>
        <v>14071337.15</v>
      </c>
      <c r="G5" s="695"/>
      <c r="H5" s="695"/>
      <c r="I5" s="695"/>
    </row>
    <row r="6" spans="1:9" ht="18.75" x14ac:dyDescent="0.3">
      <c r="A6" s="1105">
        <v>45539</v>
      </c>
      <c r="B6" s="1088" t="s">
        <v>13658</v>
      </c>
      <c r="C6" s="1088" t="s">
        <v>14178</v>
      </c>
      <c r="D6" s="695">
        <v>849508.73750000005</v>
      </c>
      <c r="E6" s="695">
        <v>391568.75</v>
      </c>
      <c r="F6" s="695">
        <f t="shared" si="1"/>
        <v>1241077.4875</v>
      </c>
      <c r="G6" s="695"/>
      <c r="H6" s="695"/>
      <c r="I6" s="695"/>
    </row>
    <row r="7" spans="1:9" ht="18.75" x14ac:dyDescent="0.3">
      <c r="A7" s="1105">
        <v>45539</v>
      </c>
      <c r="B7" s="1088" t="s">
        <v>14272</v>
      </c>
      <c r="C7" s="1088" t="s">
        <v>14273</v>
      </c>
      <c r="D7" s="695">
        <v>118595</v>
      </c>
      <c r="E7" s="695"/>
      <c r="F7" s="695">
        <f t="shared" ref="F7" si="2">E7+D7</f>
        <v>118595</v>
      </c>
      <c r="G7" s="695"/>
      <c r="H7" s="695"/>
      <c r="I7" s="695" t="s">
        <v>14274</v>
      </c>
    </row>
    <row r="8" spans="1:9" ht="18.75" x14ac:dyDescent="0.3">
      <c r="A8" s="1105">
        <v>45544</v>
      </c>
      <c r="B8" s="1088" t="s">
        <v>14180</v>
      </c>
      <c r="C8" s="1088" t="s">
        <v>14178</v>
      </c>
      <c r="D8" s="695">
        <v>9564899.5999999996</v>
      </c>
      <c r="E8" s="695"/>
      <c r="F8" s="695">
        <f t="shared" si="1"/>
        <v>9564899.5999999996</v>
      </c>
      <c r="G8" s="695"/>
      <c r="H8" s="695"/>
      <c r="I8" s="695"/>
    </row>
    <row r="9" spans="1:9" ht="18.75" x14ac:dyDescent="0.3">
      <c r="A9" s="1105">
        <v>45553</v>
      </c>
      <c r="B9" s="1088" t="s">
        <v>14184</v>
      </c>
      <c r="C9" s="1088" t="s">
        <v>14178</v>
      </c>
      <c r="D9" s="695">
        <v>15113240.199999999</v>
      </c>
      <c r="E9" s="695">
        <v>1892163</v>
      </c>
      <c r="F9" s="695">
        <f t="shared" si="1"/>
        <v>17005403.199999999</v>
      </c>
      <c r="G9" s="695"/>
      <c r="H9" s="695"/>
      <c r="I9" s="695"/>
    </row>
    <row r="10" spans="1:9" ht="18.75" x14ac:dyDescent="0.3">
      <c r="A10" s="1105">
        <v>45553</v>
      </c>
      <c r="B10" s="1088" t="s">
        <v>14272</v>
      </c>
      <c r="C10" s="1088" t="s">
        <v>14273</v>
      </c>
      <c r="D10" s="695">
        <v>1099617</v>
      </c>
      <c r="E10" s="695"/>
      <c r="F10" s="695">
        <f t="shared" si="1"/>
        <v>1099617</v>
      </c>
      <c r="G10" s="695"/>
      <c r="H10" s="695"/>
      <c r="I10" s="695" t="s">
        <v>14275</v>
      </c>
    </row>
    <row r="11" spans="1:9" ht="18.75" x14ac:dyDescent="0.3">
      <c r="A11" s="694"/>
      <c r="B11" s="1088" t="s">
        <v>14185</v>
      </c>
      <c r="C11" s="1088" t="s">
        <v>14178</v>
      </c>
      <c r="D11" s="695"/>
      <c r="E11" s="695"/>
      <c r="F11" s="695">
        <f t="shared" si="1"/>
        <v>0</v>
      </c>
      <c r="G11" s="695"/>
      <c r="H11" s="695"/>
      <c r="I11" s="695"/>
    </row>
    <row r="12" spans="1:9" ht="18.75" x14ac:dyDescent="0.3">
      <c r="A12" s="2"/>
      <c r="B12" s="1088"/>
      <c r="C12" s="1088"/>
      <c r="D12" s="695"/>
      <c r="E12" s="695"/>
      <c r="F12" s="695">
        <f t="shared" si="1"/>
        <v>0</v>
      </c>
      <c r="G12" s="695"/>
      <c r="H12" s="695"/>
      <c r="I12" s="695"/>
    </row>
    <row r="13" spans="1:9" ht="18.75" x14ac:dyDescent="0.3">
      <c r="A13" s="2"/>
      <c r="B13" s="1088"/>
      <c r="C13" s="1088"/>
      <c r="D13" s="695"/>
      <c r="E13" s="695"/>
      <c r="F13" s="695">
        <f t="shared" si="1"/>
        <v>0</v>
      </c>
      <c r="G13" s="695"/>
      <c r="H13" s="695"/>
      <c r="I13" s="695"/>
    </row>
    <row r="14" spans="1:9" ht="18.75" x14ac:dyDescent="0.3">
      <c r="A14" s="2"/>
      <c r="B14" s="1088"/>
      <c r="C14" s="1088"/>
      <c r="D14" s="695"/>
      <c r="E14" s="695"/>
      <c r="F14" s="695">
        <f t="shared" si="1"/>
        <v>0</v>
      </c>
      <c r="G14" s="695"/>
      <c r="H14" s="695"/>
      <c r="I14" s="695"/>
    </row>
    <row r="15" spans="1:9" ht="18.75" x14ac:dyDescent="0.3">
      <c r="A15" s="2"/>
      <c r="B15" s="1088"/>
      <c r="C15" s="1088"/>
      <c r="D15" s="695"/>
      <c r="E15" s="695"/>
      <c r="F15" s="695">
        <f t="shared" si="1"/>
        <v>0</v>
      </c>
      <c r="G15" s="695"/>
      <c r="H15" s="695"/>
      <c r="I15" s="695"/>
    </row>
    <row r="16" spans="1:9" ht="18.75" x14ac:dyDescent="0.3">
      <c r="A16" s="2"/>
      <c r="B16" s="1088"/>
      <c r="C16" s="1088"/>
      <c r="D16" s="695"/>
      <c r="E16" s="695"/>
      <c r="F16" s="695">
        <f t="shared" si="1"/>
        <v>0</v>
      </c>
      <c r="G16" s="695"/>
      <c r="H16" s="695"/>
      <c r="I16" s="695"/>
    </row>
    <row r="17" spans="1:9" ht="18.75" x14ac:dyDescent="0.3">
      <c r="A17" s="2"/>
      <c r="B17" s="1088"/>
      <c r="C17" s="1088"/>
      <c r="D17" s="695"/>
      <c r="E17" s="695"/>
      <c r="F17" s="695">
        <f t="shared" si="1"/>
        <v>0</v>
      </c>
      <c r="G17" s="695"/>
      <c r="H17" s="695"/>
      <c r="I17" s="695"/>
    </row>
    <row r="18" spans="1:9" ht="18.75" x14ac:dyDescent="0.3">
      <c r="A18" s="2"/>
      <c r="B18" s="1088"/>
      <c r="C18" s="1088"/>
      <c r="D18" s="695"/>
      <c r="E18" s="695"/>
      <c r="F18" s="695">
        <f t="shared" si="1"/>
        <v>0</v>
      </c>
      <c r="G18" s="695"/>
      <c r="H18" s="695"/>
      <c r="I18" s="695"/>
    </row>
    <row r="19" spans="1:9" ht="18.75" x14ac:dyDescent="0.3">
      <c r="A19" s="2"/>
      <c r="B19" s="1088"/>
      <c r="C19" s="1088"/>
      <c r="D19" s="695"/>
      <c r="E19" s="695"/>
      <c r="F19" s="695">
        <f t="shared" si="1"/>
        <v>0</v>
      </c>
      <c r="G19" s="695"/>
      <c r="H19" s="695"/>
      <c r="I19" s="695"/>
    </row>
    <row r="20" spans="1:9" ht="18.75" x14ac:dyDescent="0.3">
      <c r="A20" s="2"/>
      <c r="B20" s="1088"/>
      <c r="C20" s="1088"/>
      <c r="D20" s="695"/>
      <c r="E20" s="695"/>
      <c r="F20" s="695">
        <f t="shared" si="1"/>
        <v>0</v>
      </c>
      <c r="G20" s="695"/>
      <c r="H20" s="695"/>
      <c r="I20" s="695"/>
    </row>
    <row r="21" spans="1:9" ht="18.75" x14ac:dyDescent="0.3">
      <c r="A21" s="2"/>
      <c r="B21" s="1088"/>
      <c r="C21" s="1088"/>
      <c r="D21" s="695"/>
      <c r="E21" s="695"/>
      <c r="F21" s="695">
        <f t="shared" si="1"/>
        <v>0</v>
      </c>
      <c r="G21" s="695"/>
      <c r="H21" s="695"/>
      <c r="I21" s="695"/>
    </row>
    <row r="22" spans="1:9" ht="18.75" x14ac:dyDescent="0.3">
      <c r="A22" s="2"/>
      <c r="B22" s="1088"/>
      <c r="C22" s="1088"/>
      <c r="D22" s="695"/>
      <c r="E22" s="695"/>
      <c r="F22" s="695">
        <f t="shared" si="1"/>
        <v>0</v>
      </c>
      <c r="G22" s="695"/>
      <c r="H22" s="695"/>
      <c r="I22" s="695"/>
    </row>
    <row r="23" spans="1:9" ht="18.75" x14ac:dyDescent="0.3">
      <c r="A23" s="2"/>
      <c r="B23" s="1088"/>
      <c r="C23" s="1088"/>
      <c r="D23" s="695"/>
      <c r="E23" s="695"/>
      <c r="F23" s="695">
        <f t="shared" si="1"/>
        <v>0</v>
      </c>
      <c r="G23" s="695"/>
      <c r="H23" s="695"/>
      <c r="I23" s="695"/>
    </row>
    <row r="24" spans="1:9" ht="18.75" x14ac:dyDescent="0.3">
      <c r="A24" s="2"/>
      <c r="B24" s="1088"/>
      <c r="C24" s="1088"/>
      <c r="D24" s="695"/>
      <c r="E24" s="695"/>
      <c r="F24" s="695">
        <f t="shared" si="1"/>
        <v>0</v>
      </c>
      <c r="G24" s="695"/>
      <c r="H24" s="695"/>
      <c r="I24" s="695"/>
    </row>
    <row r="25" spans="1:9" ht="18.75" x14ac:dyDescent="0.3">
      <c r="A25" s="2"/>
      <c r="B25" s="1088"/>
      <c r="C25" s="1088"/>
      <c r="D25" s="695"/>
      <c r="E25" s="695"/>
      <c r="F25" s="695">
        <f t="shared" si="1"/>
        <v>0</v>
      </c>
      <c r="G25" s="695"/>
      <c r="H25" s="695"/>
      <c r="I25" s="695"/>
    </row>
    <row r="26" spans="1:9" ht="18.75" x14ac:dyDescent="0.3">
      <c r="A26" s="2"/>
      <c r="B26" s="1088"/>
      <c r="C26" s="1088"/>
      <c r="D26" s="695"/>
      <c r="E26" s="695"/>
      <c r="F26" s="695">
        <f t="shared" si="1"/>
        <v>0</v>
      </c>
      <c r="G26" s="695"/>
      <c r="H26" s="695"/>
      <c r="I26" s="695"/>
    </row>
    <row r="27" spans="1:9" ht="18.75" x14ac:dyDescent="0.3">
      <c r="A27" s="2"/>
      <c r="B27" s="1088"/>
      <c r="C27" s="1088"/>
      <c r="D27" s="695"/>
      <c r="E27" s="695"/>
      <c r="F27" s="695">
        <f t="shared" si="1"/>
        <v>0</v>
      </c>
      <c r="G27" s="695"/>
      <c r="H27" s="695"/>
      <c r="I27" s="695"/>
    </row>
    <row r="28" spans="1:9" ht="18.75" x14ac:dyDescent="0.3">
      <c r="A28" s="2"/>
      <c r="B28" s="1088"/>
      <c r="C28" s="1088"/>
      <c r="D28" s="695"/>
      <c r="E28" s="695"/>
      <c r="F28" s="695">
        <f t="shared" si="1"/>
        <v>0</v>
      </c>
      <c r="G28" s="695"/>
      <c r="H28" s="695"/>
      <c r="I28" s="695"/>
    </row>
    <row r="29" spans="1:9" ht="18.75" x14ac:dyDescent="0.3">
      <c r="A29" s="2"/>
      <c r="B29" s="1088"/>
      <c r="C29" s="1088"/>
      <c r="D29" s="695"/>
      <c r="E29" s="695"/>
      <c r="F29" s="695">
        <f t="shared" si="1"/>
        <v>0</v>
      </c>
      <c r="G29" s="695"/>
      <c r="H29" s="695"/>
      <c r="I29" s="695"/>
    </row>
    <row r="30" spans="1:9" ht="18.75" x14ac:dyDescent="0.3">
      <c r="A30" s="2"/>
      <c r="B30" s="1088"/>
      <c r="C30" s="1088"/>
      <c r="D30" s="695"/>
      <c r="E30" s="695"/>
      <c r="F30" s="695">
        <f t="shared" si="1"/>
        <v>0</v>
      </c>
      <c r="G30" s="695"/>
      <c r="H30" s="695"/>
      <c r="I30" s="695"/>
    </row>
    <row r="31" spans="1:9" ht="18.75" x14ac:dyDescent="0.3">
      <c r="A31" s="2"/>
      <c r="B31" s="1088"/>
      <c r="C31" s="1088"/>
      <c r="D31" s="695"/>
      <c r="E31" s="695"/>
      <c r="F31" s="695">
        <f t="shared" si="1"/>
        <v>0</v>
      </c>
      <c r="G31" s="695"/>
      <c r="H31" s="695"/>
      <c r="I31" s="695"/>
    </row>
    <row r="32" spans="1:9" ht="18.75" x14ac:dyDescent="0.3">
      <c r="A32" s="2"/>
      <c r="B32" s="1088"/>
      <c r="C32" s="1088"/>
      <c r="D32" s="695"/>
      <c r="E32" s="695"/>
      <c r="F32" s="695">
        <f t="shared" si="1"/>
        <v>0</v>
      </c>
      <c r="G32" s="695"/>
      <c r="H32" s="695"/>
      <c r="I32" s="695"/>
    </row>
    <row r="33" spans="1:9" ht="18.75" x14ac:dyDescent="0.3">
      <c r="A33" s="2"/>
      <c r="B33" s="1088"/>
      <c r="C33" s="1088"/>
      <c r="D33" s="695"/>
      <c r="E33" s="695"/>
      <c r="F33" s="695">
        <f t="shared" si="1"/>
        <v>0</v>
      </c>
      <c r="G33" s="695"/>
      <c r="H33" s="695"/>
      <c r="I33" s="695"/>
    </row>
    <row r="34" spans="1:9" ht="18.75" x14ac:dyDescent="0.3">
      <c r="A34" s="2"/>
      <c r="B34" s="1088"/>
      <c r="C34" s="1088"/>
      <c r="D34" s="695"/>
      <c r="E34" s="695"/>
      <c r="F34" s="695">
        <f t="shared" si="1"/>
        <v>0</v>
      </c>
      <c r="G34" s="695"/>
      <c r="H34" s="695"/>
      <c r="I34" s="695"/>
    </row>
    <row r="35" spans="1:9" ht="18.75" x14ac:dyDescent="0.3">
      <c r="A35" s="2"/>
      <c r="B35" s="2"/>
      <c r="C35" s="2"/>
      <c r="D35" s="2"/>
      <c r="E35" s="695"/>
      <c r="F35" s="695"/>
      <c r="G35" s="695"/>
      <c r="H35" s="695"/>
      <c r="I35" s="695"/>
    </row>
    <row r="36" spans="1:9" ht="18.75" x14ac:dyDescent="0.3">
      <c r="A36" s="2"/>
      <c r="B36" s="2"/>
      <c r="C36" s="2"/>
      <c r="D36" s="2"/>
      <c r="E36" s="695"/>
      <c r="F36" s="695"/>
      <c r="G36" s="695"/>
      <c r="H36" s="695"/>
      <c r="I36" s="695"/>
    </row>
    <row r="37" spans="1:9" ht="18.75" x14ac:dyDescent="0.3">
      <c r="A37" s="2"/>
      <c r="B37" s="2"/>
      <c r="C37" s="2"/>
      <c r="D37" s="2"/>
      <c r="E37" s="695"/>
      <c r="F37" s="695"/>
      <c r="G37" s="695"/>
      <c r="H37" s="695"/>
      <c r="I37" s="695"/>
    </row>
    <row r="38" spans="1:9" ht="18.75" x14ac:dyDescent="0.3">
      <c r="A38" s="2"/>
      <c r="B38" s="2"/>
      <c r="C38" s="2"/>
      <c r="D38" s="2"/>
      <c r="E38" s="695"/>
      <c r="F38" s="695"/>
      <c r="G38" s="695"/>
      <c r="H38" s="695"/>
      <c r="I38"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401"/>
  <sheetViews>
    <sheetView zoomScale="120" zoomScaleNormal="120" workbookViewId="0">
      <pane ySplit="1" topLeftCell="A4085" activePane="bottomLeft" state="frozen"/>
      <selection activeCell="D26" sqref="D26"/>
      <selection pane="bottomLeft" activeCell="H4104" sqref="H4104:H410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3" t="s">
        <v>158</v>
      </c>
      <c r="G1" s="761" t="s">
        <v>5</v>
      </c>
      <c r="H1" s="762" t="s">
        <v>2</v>
      </c>
      <c r="I1" s="1012" t="s">
        <v>10857</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55" t="s">
        <v>518</v>
      </c>
    </row>
    <row r="52" spans="1:8" x14ac:dyDescent="0.25">
      <c r="A52" s="17">
        <v>42426</v>
      </c>
      <c r="B52" s="21" t="s">
        <v>129</v>
      </c>
      <c r="C52" s="13" t="s">
        <v>161</v>
      </c>
      <c r="D52" s="764"/>
      <c r="E52" s="22"/>
      <c r="F52" s="19">
        <v>60000</v>
      </c>
      <c r="G52" s="14">
        <f t="shared" si="4"/>
        <v>-60000</v>
      </c>
      <c r="H52" s="1155"/>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53" t="s">
        <v>517</v>
      </c>
    </row>
    <row r="64" spans="1:8" x14ac:dyDescent="0.25">
      <c r="A64" s="17">
        <v>42430</v>
      </c>
      <c r="B64" s="21" t="s">
        <v>40</v>
      </c>
      <c r="C64" s="13" t="s">
        <v>164</v>
      </c>
      <c r="D64" s="764">
        <v>8707</v>
      </c>
      <c r="E64" s="22">
        <v>9826</v>
      </c>
      <c r="F64" s="19"/>
      <c r="G64" s="14">
        <f t="shared" si="6"/>
        <v>9826</v>
      </c>
      <c r="H64" s="1184"/>
    </row>
    <row r="65" spans="1:8" x14ac:dyDescent="0.25">
      <c r="A65" s="17">
        <v>42432</v>
      </c>
      <c r="B65" s="21" t="s">
        <v>130</v>
      </c>
      <c r="C65" s="13" t="s">
        <v>164</v>
      </c>
      <c r="D65" s="764">
        <v>8822</v>
      </c>
      <c r="E65" s="22">
        <v>10294</v>
      </c>
      <c r="F65" s="19"/>
      <c r="G65" s="14">
        <f t="shared" si="6"/>
        <v>10294</v>
      </c>
      <c r="H65" s="1184"/>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88" t="s">
        <v>2192</v>
      </c>
    </row>
    <row r="441" spans="1:8" x14ac:dyDescent="0.25">
      <c r="A441" s="17">
        <v>42740</v>
      </c>
      <c r="B441" s="10" t="s">
        <v>1399</v>
      </c>
      <c r="C441" s="11" t="s">
        <v>1802</v>
      </c>
      <c r="F441" s="9">
        <v>433634</v>
      </c>
      <c r="G441" s="6">
        <f t="shared" si="11"/>
        <v>-433634</v>
      </c>
      <c r="H441" s="1189"/>
    </row>
    <row r="442" spans="1:8" x14ac:dyDescent="0.25">
      <c r="A442" s="17">
        <v>42740</v>
      </c>
      <c r="B442" s="10" t="s">
        <v>1675</v>
      </c>
      <c r="C442" s="11" t="s">
        <v>1802</v>
      </c>
      <c r="F442" s="9">
        <v>32908</v>
      </c>
      <c r="G442" s="6">
        <f t="shared" si="11"/>
        <v>-32908</v>
      </c>
      <c r="H442" s="1189"/>
    </row>
    <row r="443" spans="1:8" x14ac:dyDescent="0.25">
      <c r="A443" s="17">
        <v>42740</v>
      </c>
      <c r="B443" s="10" t="s">
        <v>32</v>
      </c>
      <c r="C443" s="11" t="s">
        <v>1802</v>
      </c>
      <c r="F443" s="9">
        <v>30468</v>
      </c>
      <c r="G443" s="6">
        <f t="shared" si="11"/>
        <v>-30468</v>
      </c>
      <c r="H443" s="119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88" t="s">
        <v>2193</v>
      </c>
    </row>
    <row r="459" spans="1:8" x14ac:dyDescent="0.25">
      <c r="A459" s="17">
        <v>42804</v>
      </c>
      <c r="B459" s="10" t="s">
        <v>1396</v>
      </c>
      <c r="C459" s="11" t="s">
        <v>1802</v>
      </c>
      <c r="F459" s="9">
        <v>100000</v>
      </c>
      <c r="G459" s="6">
        <f t="shared" si="11"/>
        <v>-100000</v>
      </c>
      <c r="H459" s="1189"/>
    </row>
    <row r="460" spans="1:8" x14ac:dyDescent="0.25">
      <c r="A460" s="17">
        <v>42804</v>
      </c>
      <c r="B460" s="10" t="s">
        <v>32</v>
      </c>
      <c r="C460" s="11" t="s">
        <v>1802</v>
      </c>
      <c r="F460" s="9">
        <v>100000</v>
      </c>
      <c r="G460" s="6">
        <f t="shared" si="11"/>
        <v>-100000</v>
      </c>
      <c r="H460" s="119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88" t="s">
        <v>2411</v>
      </c>
    </row>
    <row r="541" spans="1:8" x14ac:dyDescent="0.25">
      <c r="A541" s="17">
        <v>42875</v>
      </c>
      <c r="B541" s="10" t="s">
        <v>1396</v>
      </c>
      <c r="C541" s="11" t="s">
        <v>161</v>
      </c>
      <c r="F541" s="9">
        <v>99093</v>
      </c>
      <c r="G541" s="6">
        <f t="shared" si="16"/>
        <v>-99093</v>
      </c>
      <c r="H541" s="119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188" t="s">
        <v>2419</v>
      </c>
    </row>
    <row r="559" spans="1:8" x14ac:dyDescent="0.25">
      <c r="A559" s="17">
        <v>42880</v>
      </c>
      <c r="B559" s="148" t="s">
        <v>32</v>
      </c>
      <c r="C559" s="149" t="s">
        <v>1802</v>
      </c>
      <c r="D559" s="770"/>
      <c r="E559" s="150"/>
      <c r="F559" s="151">
        <v>100000</v>
      </c>
      <c r="G559" s="152">
        <f t="shared" si="16"/>
        <v>-100000</v>
      </c>
      <c r="H559" s="1190"/>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91" t="s">
        <v>2980</v>
      </c>
    </row>
    <row r="750" spans="1:8" x14ac:dyDescent="0.25">
      <c r="A750" s="17">
        <v>43081</v>
      </c>
      <c r="B750" s="10" t="s">
        <v>2786</v>
      </c>
      <c r="C750" s="11" t="s">
        <v>166</v>
      </c>
      <c r="F750" s="9">
        <v>183600</v>
      </c>
      <c r="G750" s="6">
        <f t="shared" si="20"/>
        <v>-183600</v>
      </c>
      <c r="H750" s="1192"/>
    </row>
    <row r="751" spans="1:8" x14ac:dyDescent="0.25">
      <c r="A751" s="17">
        <v>43081</v>
      </c>
      <c r="B751" s="10" t="s">
        <v>40</v>
      </c>
      <c r="C751" s="11" t="s">
        <v>166</v>
      </c>
      <c r="F751" s="9">
        <v>69900</v>
      </c>
      <c r="G751" s="6">
        <f t="shared" si="20"/>
        <v>-69900</v>
      </c>
      <c r="H751" s="1192"/>
    </row>
    <row r="752" spans="1:8" x14ac:dyDescent="0.25">
      <c r="A752" s="17">
        <v>43081</v>
      </c>
      <c r="B752" s="10" t="s">
        <v>1399</v>
      </c>
      <c r="C752" s="11" t="s">
        <v>166</v>
      </c>
      <c r="F752" s="9">
        <v>84000</v>
      </c>
      <c r="G752" s="6">
        <f t="shared" si="20"/>
        <v>-84000</v>
      </c>
      <c r="H752" s="1192"/>
    </row>
    <row r="753" spans="1:8" x14ac:dyDescent="0.25">
      <c r="A753" s="17">
        <v>43081</v>
      </c>
      <c r="B753" s="10" t="s">
        <v>2226</v>
      </c>
      <c r="C753" s="11" t="s">
        <v>166</v>
      </c>
      <c r="F753" s="9">
        <v>35709</v>
      </c>
      <c r="G753" s="6">
        <f t="shared" si="20"/>
        <v>-35709</v>
      </c>
      <c r="H753" s="1192"/>
    </row>
    <row r="754" spans="1:8" x14ac:dyDescent="0.25">
      <c r="A754" s="17">
        <v>43081</v>
      </c>
      <c r="B754" s="10" t="s">
        <v>1396</v>
      </c>
      <c r="C754" s="11" t="s">
        <v>166</v>
      </c>
      <c r="F754" s="9">
        <v>3823</v>
      </c>
      <c r="G754" s="6">
        <f t="shared" si="20"/>
        <v>-3823</v>
      </c>
      <c r="H754" s="1193"/>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94" t="s">
        <v>3051</v>
      </c>
    </row>
    <row r="767" spans="1:8" x14ac:dyDescent="0.25">
      <c r="A767" s="17">
        <v>43122</v>
      </c>
      <c r="B767" s="10" t="s">
        <v>2786</v>
      </c>
      <c r="C767" s="11" t="s">
        <v>166</v>
      </c>
      <c r="F767" s="9">
        <f>500000-F766</f>
        <v>443523</v>
      </c>
      <c r="G767" s="6">
        <f t="shared" si="20"/>
        <v>-443523</v>
      </c>
      <c r="H767" s="1195"/>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8805</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8965</v>
      </c>
      <c r="E1798" s="8">
        <v>17000</v>
      </c>
      <c r="G1798" s="6">
        <f t="shared" si="31"/>
        <v>17000</v>
      </c>
    </row>
    <row r="1799" spans="1:8" x14ac:dyDescent="0.25">
      <c r="A1799" s="112">
        <v>44261</v>
      </c>
      <c r="B1799" s="10" t="s">
        <v>6407</v>
      </c>
      <c r="C1799" s="11" t="s">
        <v>166</v>
      </c>
      <c r="F1799" s="9">
        <v>150000</v>
      </c>
      <c r="G1799" s="6">
        <f t="shared" si="31"/>
        <v>-150000</v>
      </c>
      <c r="H1799" s="1171" t="s">
        <v>6676</v>
      </c>
    </row>
    <row r="1800" spans="1:8" x14ac:dyDescent="0.25">
      <c r="A1800" s="112">
        <v>44261</v>
      </c>
      <c r="B1800" s="10" t="s">
        <v>1399</v>
      </c>
      <c r="C1800" s="11" t="s">
        <v>166</v>
      </c>
      <c r="F1800" s="9">
        <v>50000</v>
      </c>
      <c r="G1800" s="6">
        <f t="shared" ref="G1800" si="32">E1800-F1800</f>
        <v>-50000</v>
      </c>
      <c r="H1800" s="1171"/>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8966</v>
      </c>
      <c r="E1850" s="8">
        <v>18600</v>
      </c>
      <c r="G1850" s="6">
        <f t="shared" si="34"/>
        <v>18600</v>
      </c>
    </row>
    <row r="1851" spans="1:7" ht="16.5" thickBot="1" x14ac:dyDescent="0.3">
      <c r="A1851" s="112">
        <v>44274</v>
      </c>
      <c r="B1851" s="10" t="s">
        <v>1399</v>
      </c>
      <c r="C1851" s="11" t="s">
        <v>5680</v>
      </c>
      <c r="D1851" s="766" t="s">
        <v>9243</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72" t="s">
        <v>6971</v>
      </c>
    </row>
    <row r="1877" spans="1:8" ht="24" customHeight="1" x14ac:dyDescent="0.25">
      <c r="A1877" s="112">
        <v>44288</v>
      </c>
      <c r="B1877" s="10" t="s">
        <v>6407</v>
      </c>
      <c r="C1877" s="11" t="s">
        <v>437</v>
      </c>
      <c r="F1877" s="9">
        <v>7970</v>
      </c>
      <c r="G1877" s="6">
        <f t="shared" si="34"/>
        <v>-7970</v>
      </c>
      <c r="H1877" s="1172"/>
    </row>
    <row r="1878" spans="1:8" ht="24" customHeight="1" x14ac:dyDescent="0.25">
      <c r="A1878" s="112">
        <v>44288</v>
      </c>
      <c r="B1878" s="10" t="s">
        <v>1399</v>
      </c>
      <c r="C1878" s="11" t="s">
        <v>437</v>
      </c>
      <c r="F1878" s="9">
        <v>21500</v>
      </c>
      <c r="G1878" s="6">
        <f t="shared" si="34"/>
        <v>-21500</v>
      </c>
      <c r="H1878" s="1172"/>
    </row>
    <row r="1879" spans="1:8" ht="24" customHeight="1" x14ac:dyDescent="0.25">
      <c r="A1879" s="112">
        <v>44288</v>
      </c>
      <c r="B1879" s="10" t="s">
        <v>6407</v>
      </c>
      <c r="C1879" s="11" t="s">
        <v>437</v>
      </c>
      <c r="F1879" s="9">
        <v>2900</v>
      </c>
      <c r="G1879" s="6">
        <f t="shared" si="34"/>
        <v>-2900</v>
      </c>
      <c r="H1879" s="1172"/>
    </row>
    <row r="1880" spans="1:8" ht="24" customHeight="1" x14ac:dyDescent="0.25">
      <c r="A1880" s="112">
        <v>44280</v>
      </c>
      <c r="B1880" s="10" t="s">
        <v>1399</v>
      </c>
      <c r="C1880" s="11" t="s">
        <v>437</v>
      </c>
      <c r="F1880" s="9">
        <v>24225</v>
      </c>
      <c r="G1880" s="6">
        <f t="shared" si="34"/>
        <v>-24225</v>
      </c>
      <c r="H1880" s="1172"/>
    </row>
    <row r="1881" spans="1:8" ht="24" customHeight="1" x14ac:dyDescent="0.25">
      <c r="A1881" s="112">
        <v>44331</v>
      </c>
      <c r="B1881" s="10" t="s">
        <v>6407</v>
      </c>
      <c r="C1881" s="11" t="s">
        <v>437</v>
      </c>
      <c r="F1881" s="9">
        <v>54720</v>
      </c>
      <c r="G1881" s="6">
        <f t="shared" si="34"/>
        <v>-54720</v>
      </c>
      <c r="H1881" s="1172"/>
    </row>
    <row r="1882" spans="1:8" ht="24" customHeight="1" x14ac:dyDescent="0.25">
      <c r="A1882" s="112">
        <v>44341</v>
      </c>
      <c r="B1882" s="10" t="s">
        <v>6509</v>
      </c>
      <c r="C1882" s="11" t="s">
        <v>437</v>
      </c>
      <c r="F1882" s="9">
        <v>22415</v>
      </c>
      <c r="G1882" s="6">
        <f t="shared" si="34"/>
        <v>-22415</v>
      </c>
      <c r="H1882" s="1172"/>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47" t="s">
        <v>6908</v>
      </c>
    </row>
    <row r="1886" spans="1:8" x14ac:dyDescent="0.25">
      <c r="A1886" s="112">
        <v>44291</v>
      </c>
      <c r="B1886" s="10" t="s">
        <v>6516</v>
      </c>
      <c r="C1886" s="11" t="s">
        <v>1802</v>
      </c>
      <c r="E1886" s="108"/>
      <c r="F1886" s="110">
        <v>82220</v>
      </c>
      <c r="G1886" s="6">
        <f t="shared" si="34"/>
        <v>-82220</v>
      </c>
      <c r="H1886" s="1148"/>
    </row>
    <row r="1887" spans="1:8" x14ac:dyDescent="0.25">
      <c r="A1887" s="112">
        <v>44291</v>
      </c>
      <c r="B1887" s="10" t="s">
        <v>6509</v>
      </c>
      <c r="C1887" s="11" t="s">
        <v>1802</v>
      </c>
      <c r="E1887" s="108"/>
      <c r="F1887" s="110">
        <f>16101+25620</f>
        <v>41721</v>
      </c>
      <c r="G1887" s="6">
        <f t="shared" si="34"/>
        <v>-41721</v>
      </c>
      <c r="H1887" s="1148"/>
    </row>
    <row r="1888" spans="1:8" x14ac:dyDescent="0.25">
      <c r="A1888" s="112">
        <v>44291</v>
      </c>
      <c r="B1888" s="10" t="s">
        <v>6718</v>
      </c>
      <c r="C1888" s="11" t="s">
        <v>1802</v>
      </c>
      <c r="E1888" s="108"/>
      <c r="F1888" s="111">
        <v>200000</v>
      </c>
      <c r="G1888" s="6">
        <f t="shared" si="34"/>
        <v>-200000</v>
      </c>
      <c r="H1888" s="1149"/>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9282</v>
      </c>
      <c r="E1895" s="8">
        <v>36700</v>
      </c>
      <c r="G1895" s="6">
        <f t="shared" si="34"/>
        <v>36700</v>
      </c>
    </row>
    <row r="1896" spans="1:8" x14ac:dyDescent="0.25">
      <c r="A1896" s="112">
        <v>44308</v>
      </c>
      <c r="B1896" s="10" t="s">
        <v>1399</v>
      </c>
      <c r="C1896" s="11" t="s">
        <v>5680</v>
      </c>
      <c r="D1896" s="766"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8309</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68" t="s">
        <v>7137</v>
      </c>
    </row>
    <row r="1996" spans="1:8" x14ac:dyDescent="0.25">
      <c r="A1996" s="658">
        <v>44392</v>
      </c>
      <c r="B1996" s="659" t="s">
        <v>6953</v>
      </c>
      <c r="C1996" s="660" t="s">
        <v>166</v>
      </c>
      <c r="E1996" s="661"/>
      <c r="F1996" s="664">
        <v>34800</v>
      </c>
      <c r="G1996" s="663">
        <f t="shared" si="36"/>
        <v>-34800</v>
      </c>
      <c r="H1996" s="1169"/>
    </row>
    <row r="1997" spans="1:8" ht="16.5" thickBot="1" x14ac:dyDescent="0.3">
      <c r="A1997" s="658">
        <v>44392</v>
      </c>
      <c r="B1997" s="659" t="s">
        <v>1399</v>
      </c>
      <c r="C1997" s="660" t="s">
        <v>166</v>
      </c>
      <c r="E1997" s="661"/>
      <c r="F1997" s="665">
        <v>23022</v>
      </c>
      <c r="G1997" s="663">
        <f t="shared" si="36"/>
        <v>-23022</v>
      </c>
      <c r="H1997" s="1170"/>
    </row>
    <row r="1998" spans="1:8" x14ac:dyDescent="0.25">
      <c r="A1998" s="651">
        <v>44392</v>
      </c>
      <c r="B1998" s="652" t="s">
        <v>6509</v>
      </c>
      <c r="C1998" s="653" t="s">
        <v>437</v>
      </c>
      <c r="E1998" s="654"/>
      <c r="F1998" s="655">
        <f>480791-39410</f>
        <v>441381</v>
      </c>
      <c r="G1998" s="656">
        <f t="shared" si="36"/>
        <v>-441381</v>
      </c>
      <c r="H1998" s="1173" t="s">
        <v>7139</v>
      </c>
    </row>
    <row r="1999" spans="1:8" x14ac:dyDescent="0.25">
      <c r="A1999" s="651">
        <v>44392</v>
      </c>
      <c r="B1999" s="652" t="s">
        <v>6953</v>
      </c>
      <c r="C1999" s="653" t="s">
        <v>437</v>
      </c>
      <c r="E1999" s="654"/>
      <c r="F1999" s="672">
        <v>39410</v>
      </c>
      <c r="G1999" s="656">
        <f t="shared" si="36"/>
        <v>-39410</v>
      </c>
      <c r="H1999" s="1174"/>
    </row>
    <row r="2000" spans="1:8" ht="16.5" thickBot="1" x14ac:dyDescent="0.3">
      <c r="A2000" s="651">
        <v>44392</v>
      </c>
      <c r="B2000" s="652" t="s">
        <v>6407</v>
      </c>
      <c r="C2000" s="653" t="s">
        <v>437</v>
      </c>
      <c r="E2000" s="654"/>
      <c r="F2000" s="657">
        <v>40445</v>
      </c>
      <c r="G2000" s="656">
        <f t="shared" si="36"/>
        <v>-40445</v>
      </c>
      <c r="H2000" s="1175"/>
    </row>
    <row r="2001" spans="1:8" x14ac:dyDescent="0.25">
      <c r="A2001" s="658">
        <v>44392</v>
      </c>
      <c r="B2001" s="659" t="s">
        <v>6953</v>
      </c>
      <c r="C2001" s="660" t="s">
        <v>437</v>
      </c>
      <c r="E2001" s="661"/>
      <c r="F2001" s="662">
        <v>134360</v>
      </c>
      <c r="G2001" s="663">
        <f t="shared" si="36"/>
        <v>-134360</v>
      </c>
      <c r="H2001" s="1181" t="s">
        <v>7140</v>
      </c>
    </row>
    <row r="2002" spans="1:8" x14ac:dyDescent="0.25">
      <c r="A2002" s="658">
        <v>44392</v>
      </c>
      <c r="B2002" s="659" t="s">
        <v>1399</v>
      </c>
      <c r="C2002" s="660" t="s">
        <v>437</v>
      </c>
      <c r="E2002" s="661"/>
      <c r="F2002" s="664">
        <v>79000</v>
      </c>
      <c r="G2002" s="663">
        <f t="shared" si="36"/>
        <v>-79000</v>
      </c>
      <c r="H2002" s="1182"/>
    </row>
    <row r="2003" spans="1:8" x14ac:dyDescent="0.25">
      <c r="A2003" s="658">
        <v>44392</v>
      </c>
      <c r="B2003" s="659" t="s">
        <v>6407</v>
      </c>
      <c r="C2003" s="660" t="s">
        <v>437</v>
      </c>
      <c r="E2003" s="661"/>
      <c r="F2003" s="664">
        <v>35561</v>
      </c>
      <c r="G2003" s="663">
        <f t="shared" si="36"/>
        <v>-35561</v>
      </c>
      <c r="H2003" s="1182"/>
    </row>
    <row r="2004" spans="1:8" x14ac:dyDescent="0.25">
      <c r="A2004" s="658">
        <v>44392</v>
      </c>
      <c r="B2004" s="659" t="s">
        <v>3945</v>
      </c>
      <c r="C2004" s="660" t="s">
        <v>437</v>
      </c>
      <c r="E2004" s="661"/>
      <c r="F2004" s="664">
        <v>252800</v>
      </c>
      <c r="G2004" s="663">
        <f t="shared" si="36"/>
        <v>-252800</v>
      </c>
      <c r="H2004" s="1182"/>
    </row>
    <row r="2005" spans="1:8" ht="16.5" thickBot="1" x14ac:dyDescent="0.3">
      <c r="A2005" s="658">
        <v>44392</v>
      </c>
      <c r="B2005" s="659" t="s">
        <v>7065</v>
      </c>
      <c r="C2005" s="660" t="s">
        <v>437</v>
      </c>
      <c r="E2005" s="661"/>
      <c r="F2005" s="665">
        <v>209</v>
      </c>
      <c r="G2005" s="663">
        <f t="shared" si="36"/>
        <v>-209</v>
      </c>
      <c r="H2005" s="1182"/>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9278</v>
      </c>
      <c r="E2021" s="8">
        <v>3000</v>
      </c>
      <c r="G2021" s="6">
        <f t="shared" ref="G2021:G2054" si="37">E2021-F2021</f>
        <v>3000</v>
      </c>
    </row>
    <row r="2022" spans="1:8" x14ac:dyDescent="0.25">
      <c r="A2022" s="112">
        <v>44419</v>
      </c>
      <c r="B2022" s="10" t="s">
        <v>6407</v>
      </c>
      <c r="C2022" s="11" t="s">
        <v>5680</v>
      </c>
      <c r="D2022" s="766"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79" t="s">
        <v>7251</v>
      </c>
    </row>
    <row r="2035" spans="1:8" x14ac:dyDescent="0.25">
      <c r="A2035" s="112">
        <v>44431</v>
      </c>
      <c r="B2035" s="10" t="s">
        <v>7110</v>
      </c>
      <c r="C2035" s="11" t="s">
        <v>7240</v>
      </c>
      <c r="F2035" s="9">
        <v>50000</v>
      </c>
      <c r="G2035" s="6">
        <f t="shared" si="37"/>
        <v>-50000</v>
      </c>
      <c r="H2035" s="1179"/>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37" t="s">
        <v>7298</v>
      </c>
    </row>
    <row r="2060" spans="1:8" x14ac:dyDescent="0.25">
      <c r="A2060" s="112">
        <v>44456</v>
      </c>
      <c r="B2060" s="10" t="s">
        <v>6509</v>
      </c>
      <c r="C2060" s="11" t="s">
        <v>437</v>
      </c>
      <c r="F2060" s="9">
        <v>137800</v>
      </c>
      <c r="G2060" s="6">
        <f t="shared" si="38"/>
        <v>-137800</v>
      </c>
      <c r="H2060" s="1138"/>
    </row>
    <row r="2061" spans="1:8" x14ac:dyDescent="0.25">
      <c r="A2061" s="112">
        <v>44456</v>
      </c>
      <c r="B2061" s="10" t="s">
        <v>7065</v>
      </c>
      <c r="C2061" s="11" t="s">
        <v>437</v>
      </c>
      <c r="F2061" s="9">
        <v>29791</v>
      </c>
      <c r="G2061" s="6">
        <f t="shared" si="38"/>
        <v>-29791</v>
      </c>
      <c r="H2061" s="1138"/>
    </row>
    <row r="2062" spans="1:8" x14ac:dyDescent="0.25">
      <c r="A2062" s="112">
        <v>44456</v>
      </c>
      <c r="B2062" s="10" t="s">
        <v>6407</v>
      </c>
      <c r="C2062" s="11" t="s">
        <v>437</v>
      </c>
      <c r="F2062" s="9">
        <v>87105</v>
      </c>
      <c r="G2062" s="6">
        <f t="shared" si="38"/>
        <v>-87105</v>
      </c>
      <c r="H2062" s="1138"/>
    </row>
    <row r="2063" spans="1:8" x14ac:dyDescent="0.25">
      <c r="A2063" s="112">
        <v>44456</v>
      </c>
      <c r="B2063" s="10" t="s">
        <v>1399</v>
      </c>
      <c r="C2063" s="11" t="s">
        <v>437</v>
      </c>
      <c r="F2063" s="9">
        <v>3014</v>
      </c>
      <c r="G2063" s="6">
        <f t="shared" si="38"/>
        <v>-3014</v>
      </c>
      <c r="H2063" s="1139"/>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80" t="s">
        <v>7312</v>
      </c>
    </row>
    <row r="2077" spans="1:8" x14ac:dyDescent="0.25">
      <c r="A2077" s="112">
        <v>44460</v>
      </c>
      <c r="B2077" s="10" t="s">
        <v>6953</v>
      </c>
      <c r="C2077" s="11" t="s">
        <v>166</v>
      </c>
      <c r="F2077" s="9">
        <v>123680</v>
      </c>
      <c r="G2077" s="6">
        <f t="shared" si="38"/>
        <v>-123680</v>
      </c>
      <c r="H2077" s="1180"/>
    </row>
    <row r="2078" spans="1:8" x14ac:dyDescent="0.25">
      <c r="A2078" s="112">
        <v>44460</v>
      </c>
      <c r="B2078" s="10" t="s">
        <v>6407</v>
      </c>
      <c r="C2078" s="11" t="s">
        <v>166</v>
      </c>
      <c r="F2078" s="9">
        <v>13600</v>
      </c>
      <c r="G2078" s="6">
        <f t="shared" si="38"/>
        <v>-13600</v>
      </c>
      <c r="H2078" s="1180"/>
    </row>
    <row r="2079" spans="1:8" x14ac:dyDescent="0.25">
      <c r="A2079" s="112">
        <v>44460</v>
      </c>
      <c r="B2079" s="10" t="s">
        <v>6509</v>
      </c>
      <c r="C2079" s="11" t="s">
        <v>166</v>
      </c>
      <c r="F2079" s="9">
        <v>6755</v>
      </c>
      <c r="G2079" s="6">
        <f t="shared" si="38"/>
        <v>-6755</v>
      </c>
      <c r="H2079" s="1180"/>
    </row>
    <row r="2080" spans="1:8" x14ac:dyDescent="0.25">
      <c r="A2080" s="112">
        <v>44460</v>
      </c>
      <c r="B2080" s="10" t="s">
        <v>1399</v>
      </c>
      <c r="C2080" s="11" t="s">
        <v>166</v>
      </c>
      <c r="F2080" s="9">
        <v>9165</v>
      </c>
      <c r="G2080" s="6">
        <f t="shared" si="38"/>
        <v>-9165</v>
      </c>
      <c r="H2080" s="1180"/>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79" t="s">
        <v>7361</v>
      </c>
    </row>
    <row r="2085" spans="1:8" x14ac:dyDescent="0.25">
      <c r="A2085" s="112">
        <v>44476</v>
      </c>
      <c r="B2085" s="10" t="s">
        <v>6407</v>
      </c>
      <c r="C2085" s="660" t="s">
        <v>7240</v>
      </c>
      <c r="E2085" s="661"/>
      <c r="F2085" s="664">
        <v>2404</v>
      </c>
      <c r="G2085" s="663">
        <f t="shared" si="38"/>
        <v>-2404</v>
      </c>
      <c r="H2085" s="1179"/>
    </row>
    <row r="2086" spans="1:8" x14ac:dyDescent="0.25">
      <c r="A2086" s="112">
        <v>44476</v>
      </c>
      <c r="B2086" s="10" t="s">
        <v>6953</v>
      </c>
      <c r="C2086" s="660" t="s">
        <v>7240</v>
      </c>
      <c r="E2086" s="661"/>
      <c r="F2086" s="664">
        <v>14457</v>
      </c>
      <c r="G2086" s="663">
        <f t="shared" si="38"/>
        <v>-14457</v>
      </c>
      <c r="H2086" s="1179"/>
    </row>
    <row r="2087" spans="1:8" x14ac:dyDescent="0.25">
      <c r="A2087" s="112">
        <v>44476</v>
      </c>
      <c r="B2087" s="10" t="s">
        <v>7110</v>
      </c>
      <c r="C2087" s="660" t="s">
        <v>7240</v>
      </c>
      <c r="E2087" s="661"/>
      <c r="F2087" s="664">
        <v>3866</v>
      </c>
      <c r="G2087" s="663">
        <f t="shared" si="38"/>
        <v>-3866</v>
      </c>
      <c r="H2087" s="1179"/>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77" t="s">
        <v>7428</v>
      </c>
    </row>
    <row r="2105" spans="1:8" x14ac:dyDescent="0.25">
      <c r="A2105" s="112">
        <v>44495</v>
      </c>
      <c r="B2105" s="21" t="s">
        <v>5810</v>
      </c>
      <c r="C2105" s="745" t="s">
        <v>437</v>
      </c>
      <c r="D2105" s="764"/>
      <c r="E2105" s="746"/>
      <c r="F2105" s="747">
        <v>63000</v>
      </c>
      <c r="G2105" s="14">
        <f t="shared" si="39"/>
        <v>-63000</v>
      </c>
      <c r="H2105" s="1177"/>
    </row>
    <row r="2106" spans="1:8" x14ac:dyDescent="0.25">
      <c r="A2106" s="112">
        <v>44495</v>
      </c>
      <c r="B2106" s="21" t="s">
        <v>3945</v>
      </c>
      <c r="C2106" s="745" t="s">
        <v>437</v>
      </c>
      <c r="D2106" s="764"/>
      <c r="E2106" s="746"/>
      <c r="F2106" s="747">
        <v>161200</v>
      </c>
      <c r="G2106" s="14">
        <f t="shared" si="39"/>
        <v>-161200</v>
      </c>
      <c r="H2106" s="1177"/>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55" t="s">
        <v>7466</v>
      </c>
    </row>
    <row r="2124" spans="1:8" x14ac:dyDescent="0.25">
      <c r="A2124" s="112">
        <v>44510</v>
      </c>
      <c r="B2124" s="21" t="s">
        <v>7110</v>
      </c>
      <c r="C2124" s="13" t="s">
        <v>7465</v>
      </c>
      <c r="D2124" s="764"/>
      <c r="E2124" s="22"/>
      <c r="F2124" s="19">
        <v>30988</v>
      </c>
      <c r="G2124" s="14">
        <f t="shared" si="39"/>
        <v>-30988</v>
      </c>
      <c r="H2124" s="1155"/>
    </row>
    <row r="2125" spans="1:8" x14ac:dyDescent="0.25">
      <c r="A2125" s="112">
        <v>44510</v>
      </c>
      <c r="B2125" s="21" t="s">
        <v>6953</v>
      </c>
      <c r="C2125" s="13" t="s">
        <v>7465</v>
      </c>
      <c r="D2125" s="764"/>
      <c r="E2125" s="22"/>
      <c r="F2125" s="19">
        <v>21999</v>
      </c>
      <c r="G2125" s="14">
        <f t="shared" si="39"/>
        <v>-21999</v>
      </c>
      <c r="H2125" s="1155"/>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77" t="s">
        <v>7521</v>
      </c>
    </row>
    <row r="2140" spans="1:8" x14ac:dyDescent="0.25">
      <c r="A2140" s="112">
        <v>44529</v>
      </c>
      <c r="B2140" s="21" t="s">
        <v>6506</v>
      </c>
      <c r="C2140" s="13" t="s">
        <v>180</v>
      </c>
      <c r="D2140" s="764"/>
      <c r="E2140" s="22"/>
      <c r="F2140" s="19">
        <v>27915</v>
      </c>
      <c r="G2140" s="14">
        <f t="shared" si="39"/>
        <v>-27915</v>
      </c>
      <c r="H2140" s="1177"/>
    </row>
    <row r="2141" spans="1:8" x14ac:dyDescent="0.25">
      <c r="A2141" s="112">
        <v>44532</v>
      </c>
      <c r="B2141" s="21" t="s">
        <v>6407</v>
      </c>
      <c r="C2141" s="13" t="s">
        <v>1802</v>
      </c>
      <c r="D2141" s="764"/>
      <c r="E2141" s="22"/>
      <c r="F2141" s="19">
        <v>110233</v>
      </c>
      <c r="G2141" s="14">
        <f t="shared" si="39"/>
        <v>-110233</v>
      </c>
      <c r="H2141" s="1178" t="s">
        <v>7535</v>
      </c>
    </row>
    <row r="2142" spans="1:8" x14ac:dyDescent="0.25">
      <c r="A2142" s="112">
        <v>44532</v>
      </c>
      <c r="B2142" s="21" t="s">
        <v>6506</v>
      </c>
      <c r="C2142" s="13" t="s">
        <v>1802</v>
      </c>
      <c r="D2142" s="764"/>
      <c r="E2142" s="22"/>
      <c r="F2142" s="19">
        <v>230169</v>
      </c>
      <c r="G2142" s="14">
        <f t="shared" si="39"/>
        <v>-230169</v>
      </c>
      <c r="H2142" s="1178"/>
    </row>
    <row r="2143" spans="1:8" x14ac:dyDescent="0.25">
      <c r="A2143" s="112">
        <v>44532</v>
      </c>
      <c r="B2143" s="21" t="s">
        <v>6509</v>
      </c>
      <c r="C2143" s="13" t="s">
        <v>1802</v>
      </c>
      <c r="D2143" s="764"/>
      <c r="E2143" s="22"/>
      <c r="F2143" s="19">
        <v>136986</v>
      </c>
      <c r="G2143" s="14">
        <f t="shared" si="39"/>
        <v>-136986</v>
      </c>
      <c r="H2143" s="1178"/>
    </row>
    <row r="2144" spans="1:8" x14ac:dyDescent="0.25">
      <c r="A2144" s="112">
        <v>44532</v>
      </c>
      <c r="B2144" s="21" t="s">
        <v>6718</v>
      </c>
      <c r="C2144" s="13" t="s">
        <v>1802</v>
      </c>
      <c r="D2144" s="764"/>
      <c r="E2144" s="22"/>
      <c r="F2144" s="19">
        <v>10112</v>
      </c>
      <c r="G2144" s="14">
        <f t="shared" si="39"/>
        <v>-10112</v>
      </c>
      <c r="H2144" s="1178"/>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76" t="s">
        <v>7554</v>
      </c>
    </row>
    <row r="2148" spans="1:8" x14ac:dyDescent="0.25">
      <c r="A2148" s="112">
        <v>44538</v>
      </c>
      <c r="B2148" s="21" t="s">
        <v>2651</v>
      </c>
      <c r="C2148" s="13" t="s">
        <v>5680</v>
      </c>
      <c r="D2148" s="764"/>
      <c r="E2148" s="22"/>
      <c r="F2148" s="19">
        <v>72300</v>
      </c>
      <c r="G2148" s="14">
        <f t="shared" ref="G2148:G2190" si="40">E2148-F2148</f>
        <v>-72300</v>
      </c>
      <c r="H2148" s="1176"/>
    </row>
    <row r="2149" spans="1:8" x14ac:dyDescent="0.25">
      <c r="A2149" s="112">
        <v>44538</v>
      </c>
      <c r="B2149" s="21" t="s">
        <v>6407</v>
      </c>
      <c r="C2149" s="13" t="s">
        <v>5680</v>
      </c>
      <c r="D2149" s="764"/>
      <c r="E2149" s="22"/>
      <c r="F2149" s="19">
        <v>9500</v>
      </c>
      <c r="G2149" s="14">
        <f t="shared" si="40"/>
        <v>-9500</v>
      </c>
      <c r="H2149" s="1176"/>
    </row>
    <row r="2150" spans="1:8" x14ac:dyDescent="0.25">
      <c r="A2150" s="112">
        <v>44538</v>
      </c>
      <c r="B2150" s="21" t="s">
        <v>6509</v>
      </c>
      <c r="C2150" s="13" t="s">
        <v>5680</v>
      </c>
      <c r="D2150" s="764"/>
      <c r="E2150" s="22"/>
      <c r="F2150" s="19">
        <v>59100</v>
      </c>
      <c r="G2150" s="14">
        <f t="shared" si="40"/>
        <v>-59100</v>
      </c>
      <c r="H2150" s="1176"/>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7669</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83" t="s">
        <v>7674</v>
      </c>
    </row>
    <row r="2175" spans="1:8" x14ac:dyDescent="0.25">
      <c r="A2175" s="112">
        <v>44610</v>
      </c>
      <c r="B2175" s="21" t="s">
        <v>6953</v>
      </c>
      <c r="C2175" s="745" t="s">
        <v>7465</v>
      </c>
      <c r="D2175" s="764"/>
      <c r="E2175" s="746"/>
      <c r="F2175" s="747">
        <f>50900+252</f>
        <v>51152</v>
      </c>
      <c r="G2175" s="746">
        <f t="shared" si="40"/>
        <v>-51152</v>
      </c>
      <c r="H2175" s="1183"/>
    </row>
    <row r="2176" spans="1:8" x14ac:dyDescent="0.25">
      <c r="A2176" s="112">
        <v>44610</v>
      </c>
      <c r="B2176" s="21" t="s">
        <v>7065</v>
      </c>
      <c r="C2176" s="745" t="s">
        <v>7465</v>
      </c>
      <c r="D2176" s="764"/>
      <c r="E2176" s="746"/>
      <c r="F2176" s="747">
        <v>30105</v>
      </c>
      <c r="G2176" s="746">
        <f t="shared" si="40"/>
        <v>-30105</v>
      </c>
      <c r="H2176" s="1183"/>
    </row>
    <row r="2177" spans="1:8" x14ac:dyDescent="0.25">
      <c r="A2177" s="112">
        <v>44610</v>
      </c>
      <c r="B2177" s="21" t="s">
        <v>7655</v>
      </c>
      <c r="C2177" s="13" t="s">
        <v>7240</v>
      </c>
      <c r="D2177" s="764"/>
      <c r="E2177" s="22"/>
      <c r="F2177" s="19">
        <v>400000</v>
      </c>
      <c r="G2177" s="14">
        <f t="shared" si="40"/>
        <v>-400000</v>
      </c>
      <c r="H2177" s="13" t="s">
        <v>7677</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7730</v>
      </c>
      <c r="C2181" s="13"/>
      <c r="D2181" s="764"/>
      <c r="E2181" s="22"/>
      <c r="F2181" s="19"/>
      <c r="G2181" s="14">
        <f t="shared" si="40"/>
        <v>0</v>
      </c>
      <c r="H2181" s="13"/>
    </row>
    <row r="2182" spans="1:8" ht="18.75" x14ac:dyDescent="0.3">
      <c r="A2182" s="112">
        <v>44610</v>
      </c>
      <c r="B2182" s="694" t="s">
        <v>7744</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7694</v>
      </c>
    </row>
    <row r="2184" spans="1:8" x14ac:dyDescent="0.25">
      <c r="A2184" s="112">
        <v>44615</v>
      </c>
      <c r="B2184" s="21" t="s">
        <v>7655</v>
      </c>
      <c r="C2184" s="13" t="s">
        <v>7240</v>
      </c>
      <c r="D2184" s="776" t="s">
        <v>7681</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7682</v>
      </c>
      <c r="E2186" s="22">
        <v>140020</v>
      </c>
      <c r="F2186" s="19"/>
      <c r="G2186" s="14">
        <f t="shared" si="40"/>
        <v>140020</v>
      </c>
      <c r="H2186" s="13" t="s">
        <v>7695</v>
      </c>
    </row>
    <row r="2187" spans="1:8" x14ac:dyDescent="0.25">
      <c r="A2187" s="112">
        <v>44608</v>
      </c>
      <c r="B2187" s="21" t="s">
        <v>7655</v>
      </c>
      <c r="C2187" s="13" t="s">
        <v>166</v>
      </c>
      <c r="D2187" s="764">
        <v>18094</v>
      </c>
      <c r="E2187" s="22">
        <v>80000</v>
      </c>
      <c r="F2187" s="19"/>
      <c r="G2187" s="14">
        <f t="shared" si="40"/>
        <v>80000</v>
      </c>
      <c r="H2187" s="13" t="s">
        <v>7696</v>
      </c>
    </row>
    <row r="2188" spans="1:8" x14ac:dyDescent="0.25">
      <c r="A2188" s="112">
        <v>44627</v>
      </c>
      <c r="B2188" s="21" t="s">
        <v>7655</v>
      </c>
      <c r="C2188" s="13" t="s">
        <v>7240</v>
      </c>
      <c r="D2188" s="764"/>
      <c r="E2188" s="22"/>
      <c r="F2188" s="19">
        <v>233640</v>
      </c>
      <c r="G2188" s="14">
        <f t="shared" si="40"/>
        <v>-233640</v>
      </c>
      <c r="H2188" s="1155" t="s">
        <v>7894</v>
      </c>
    </row>
    <row r="2189" spans="1:8" x14ac:dyDescent="0.25">
      <c r="A2189" s="112">
        <v>44627</v>
      </c>
      <c r="B2189" s="21" t="s">
        <v>37</v>
      </c>
      <c r="C2189" s="13" t="s">
        <v>7240</v>
      </c>
      <c r="D2189" s="764"/>
      <c r="E2189" s="22"/>
      <c r="F2189" s="19">
        <v>66360</v>
      </c>
      <c r="G2189" s="14">
        <f t="shared" si="40"/>
        <v>-66360</v>
      </c>
      <c r="H2189" s="1155"/>
    </row>
    <row r="2190" spans="1:8" x14ac:dyDescent="0.25">
      <c r="A2190" s="112">
        <v>44627</v>
      </c>
      <c r="B2190" s="21" t="s">
        <v>1399</v>
      </c>
      <c r="C2190" s="745" t="s">
        <v>166</v>
      </c>
      <c r="D2190" s="764"/>
      <c r="E2190" s="746"/>
      <c r="F2190" s="746">
        <v>204468</v>
      </c>
      <c r="G2190" s="746">
        <f t="shared" si="40"/>
        <v>-204468</v>
      </c>
      <c r="H2190" s="1143" t="s">
        <v>7784</v>
      </c>
    </row>
    <row r="2191" spans="1:8" x14ac:dyDescent="0.25">
      <c r="A2191" s="112">
        <v>44627</v>
      </c>
      <c r="B2191" s="21" t="s">
        <v>7065</v>
      </c>
      <c r="C2191" s="745" t="s">
        <v>166</v>
      </c>
      <c r="D2191" s="764"/>
      <c r="E2191" s="746"/>
      <c r="F2191" s="746">
        <v>12627</v>
      </c>
      <c r="G2191" s="746">
        <f t="shared" ref="G2191:G2311" si="41">E2191-F2191</f>
        <v>-12627</v>
      </c>
      <c r="H2191" s="1143"/>
    </row>
    <row r="2192" spans="1:8" x14ac:dyDescent="0.25">
      <c r="A2192" s="112">
        <v>44627</v>
      </c>
      <c r="B2192" s="21" t="s">
        <v>7655</v>
      </c>
      <c r="C2192" s="745" t="s">
        <v>166</v>
      </c>
      <c r="D2192" s="764"/>
      <c r="E2192" s="746"/>
      <c r="F2192" s="746">
        <v>80000</v>
      </c>
      <c r="G2192" s="746">
        <f t="shared" si="41"/>
        <v>-80000</v>
      </c>
      <c r="H2192" s="1143"/>
    </row>
    <row r="2193" spans="1:8" x14ac:dyDescent="0.25">
      <c r="A2193" s="112">
        <v>44627</v>
      </c>
      <c r="B2193" s="21" t="s">
        <v>6953</v>
      </c>
      <c r="C2193" s="745" t="s">
        <v>166</v>
      </c>
      <c r="D2193" s="764"/>
      <c r="E2193" s="746"/>
      <c r="F2193" s="746">
        <v>2905</v>
      </c>
      <c r="G2193" s="746">
        <f t="shared" si="41"/>
        <v>-2905</v>
      </c>
      <c r="H2193" s="1143"/>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7702</v>
      </c>
      <c r="E2200" s="22">
        <f>3040+22935</f>
        <v>25975</v>
      </c>
      <c r="F2200" s="19"/>
      <c r="G2200" s="20">
        <f t="shared" si="41"/>
        <v>25975</v>
      </c>
      <c r="H2200" s="1185" t="s">
        <v>7703</v>
      </c>
    </row>
    <row r="2201" spans="1:8" x14ac:dyDescent="0.25">
      <c r="A2201" s="112">
        <v>44627</v>
      </c>
      <c r="B2201" s="21" t="s">
        <v>7655</v>
      </c>
      <c r="C2201" s="13" t="s">
        <v>7240</v>
      </c>
      <c r="D2201" s="776" t="s">
        <v>7702</v>
      </c>
      <c r="E2201" s="22">
        <v>19800</v>
      </c>
      <c r="F2201" s="19"/>
      <c r="G2201" s="20">
        <f t="shared" si="41"/>
        <v>19800</v>
      </c>
      <c r="H2201" s="1185"/>
    </row>
    <row r="2202" spans="1:8" x14ac:dyDescent="0.25">
      <c r="A2202" s="112">
        <v>44637</v>
      </c>
      <c r="B2202" s="21" t="s">
        <v>7655</v>
      </c>
      <c r="C2202" s="13" t="s">
        <v>5680</v>
      </c>
      <c r="D2202" s="764">
        <v>35</v>
      </c>
      <c r="E2202" s="22">
        <f>11300+8400+7000+11700+2500</f>
        <v>40900</v>
      </c>
      <c r="F2202" s="19"/>
      <c r="G2202" s="20">
        <f t="shared" si="41"/>
        <v>40900</v>
      </c>
      <c r="H2202" s="1185" t="s">
        <v>7703</v>
      </c>
    </row>
    <row r="2203" spans="1:8" x14ac:dyDescent="0.25">
      <c r="A2203" s="112">
        <v>44637</v>
      </c>
      <c r="B2203" s="21" t="s">
        <v>7553</v>
      </c>
      <c r="C2203" s="13" t="s">
        <v>5680</v>
      </c>
      <c r="D2203" s="764">
        <v>35</v>
      </c>
      <c r="E2203" s="22">
        <f>7600+3500</f>
        <v>11100</v>
      </c>
      <c r="F2203" s="19"/>
      <c r="G2203" s="20">
        <f t="shared" si="41"/>
        <v>11100</v>
      </c>
      <c r="H2203" s="1185"/>
    </row>
    <row r="2204" spans="1:8" x14ac:dyDescent="0.25">
      <c r="A2204" s="112">
        <v>44625</v>
      </c>
      <c r="B2204" s="21" t="s">
        <v>7655</v>
      </c>
      <c r="C2204" s="13" t="s">
        <v>166</v>
      </c>
      <c r="D2204" s="776" t="s">
        <v>7727</v>
      </c>
      <c r="E2204" s="22">
        <v>48000</v>
      </c>
      <c r="F2204" s="19"/>
      <c r="G2204" s="20">
        <f t="shared" si="41"/>
        <v>48000</v>
      </c>
      <c r="H2204" s="13"/>
    </row>
    <row r="2205" spans="1:8" x14ac:dyDescent="0.25">
      <c r="A2205" s="112">
        <v>44628</v>
      </c>
      <c r="B2205" s="21" t="s">
        <v>6503</v>
      </c>
      <c r="C2205" s="13" t="s">
        <v>166</v>
      </c>
      <c r="D2205" s="776" t="s">
        <v>7728</v>
      </c>
      <c r="E2205" s="22">
        <v>51585</v>
      </c>
      <c r="F2205" s="19"/>
      <c r="G2205" s="20">
        <f t="shared" si="41"/>
        <v>51585</v>
      </c>
      <c r="H2205" s="13"/>
    </row>
    <row r="2206" spans="1:8" x14ac:dyDescent="0.25">
      <c r="A2206" s="112">
        <v>44628</v>
      </c>
      <c r="B2206" s="21" t="s">
        <v>7655</v>
      </c>
      <c r="C2206" s="13" t="s">
        <v>166</v>
      </c>
      <c r="D2206" s="776" t="s">
        <v>7729</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7742</v>
      </c>
    </row>
    <row r="2208" spans="1:8" x14ac:dyDescent="0.25">
      <c r="A2208" s="112">
        <v>44644</v>
      </c>
      <c r="B2208" s="21" t="s">
        <v>7065</v>
      </c>
      <c r="C2208" s="13" t="s">
        <v>162</v>
      </c>
      <c r="D2208" s="764"/>
      <c r="E2208" s="22"/>
      <c r="F2208" s="19">
        <v>100000</v>
      </c>
      <c r="G2208" s="14">
        <f t="shared" si="41"/>
        <v>-100000</v>
      </c>
      <c r="H2208" s="13" t="s">
        <v>7743</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7744</v>
      </c>
      <c r="C2211" s="13" t="s">
        <v>180</v>
      </c>
      <c r="D2211" s="764">
        <v>155</v>
      </c>
      <c r="E2211" s="22">
        <v>78490</v>
      </c>
      <c r="F2211" s="19"/>
      <c r="G2211" s="14">
        <f t="shared" si="41"/>
        <v>78490</v>
      </c>
      <c r="H2211" s="13"/>
    </row>
    <row r="2212" spans="1:8" x14ac:dyDescent="0.25">
      <c r="A2212" s="112">
        <v>44644</v>
      </c>
      <c r="B2212" s="21" t="s">
        <v>7730</v>
      </c>
      <c r="C2212" s="13" t="s">
        <v>180</v>
      </c>
      <c r="D2212" s="764">
        <v>154</v>
      </c>
      <c r="E2212" s="22">
        <v>44990</v>
      </c>
      <c r="F2212" s="19"/>
      <c r="G2212" s="14">
        <f t="shared" si="41"/>
        <v>44990</v>
      </c>
      <c r="H2212" s="13"/>
    </row>
    <row r="2213" spans="1:8" x14ac:dyDescent="0.25">
      <c r="A2213" s="112">
        <v>44644</v>
      </c>
      <c r="B2213" s="21" t="s">
        <v>7730</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7744</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40" t="s">
        <v>7746</v>
      </c>
    </row>
    <row r="2219" spans="1:8" x14ac:dyDescent="0.25">
      <c r="A2219" s="112">
        <v>44645</v>
      </c>
      <c r="B2219" s="21" t="s">
        <v>6503</v>
      </c>
      <c r="C2219" s="13" t="s">
        <v>166</v>
      </c>
      <c r="D2219" s="764"/>
      <c r="E2219" s="22"/>
      <c r="F2219" s="19">
        <v>51585</v>
      </c>
      <c r="G2219" s="14">
        <f t="shared" si="41"/>
        <v>-51585</v>
      </c>
      <c r="H2219" s="1140"/>
    </row>
    <row r="2220" spans="1:8" x14ac:dyDescent="0.25">
      <c r="A2220" s="112">
        <v>44645</v>
      </c>
      <c r="B2220" s="21" t="s">
        <v>7655</v>
      </c>
      <c r="C2220" s="13" t="s">
        <v>166</v>
      </c>
      <c r="D2220" s="764"/>
      <c r="E2220" s="22"/>
      <c r="F2220" s="19">
        <v>122000</v>
      </c>
      <c r="G2220" s="14">
        <f t="shared" si="41"/>
        <v>-122000</v>
      </c>
      <c r="H2220" s="1140"/>
    </row>
    <row r="2221" spans="1:8" x14ac:dyDescent="0.25">
      <c r="A2221" s="112">
        <v>44645</v>
      </c>
      <c r="B2221" s="21" t="s">
        <v>37</v>
      </c>
      <c r="C2221" s="13" t="s">
        <v>166</v>
      </c>
      <c r="D2221" s="764"/>
      <c r="E2221" s="22"/>
      <c r="F2221" s="19">
        <v>8000</v>
      </c>
      <c r="G2221" s="14">
        <f t="shared" si="41"/>
        <v>-8000</v>
      </c>
      <c r="H2221" s="1140"/>
    </row>
    <row r="2222" spans="1:8" x14ac:dyDescent="0.25">
      <c r="A2222" s="112">
        <v>44645</v>
      </c>
      <c r="B2222" s="21" t="s">
        <v>7553</v>
      </c>
      <c r="C2222" s="13" t="s">
        <v>166</v>
      </c>
      <c r="D2222" s="764"/>
      <c r="E2222" s="22"/>
      <c r="F2222" s="19">
        <v>7857</v>
      </c>
      <c r="G2222" s="14">
        <f t="shared" si="41"/>
        <v>-7857</v>
      </c>
      <c r="H2222" s="1140"/>
    </row>
    <row r="2223" spans="1:8" x14ac:dyDescent="0.25">
      <c r="A2223" s="112">
        <v>44651</v>
      </c>
      <c r="B2223" s="21" t="s">
        <v>7065</v>
      </c>
      <c r="C2223" s="13" t="s">
        <v>164</v>
      </c>
      <c r="D2223" s="764"/>
      <c r="E2223" s="22"/>
      <c r="F2223" s="19">
        <v>100000</v>
      </c>
      <c r="G2223" s="14">
        <f t="shared" si="41"/>
        <v>-100000</v>
      </c>
      <c r="H2223" s="1143" t="s">
        <v>7748</v>
      </c>
    </row>
    <row r="2224" spans="1:8" x14ac:dyDescent="0.25">
      <c r="A2224" s="112">
        <v>44651</v>
      </c>
      <c r="B2224" s="21" t="s">
        <v>7110</v>
      </c>
      <c r="C2224" s="13" t="s">
        <v>164</v>
      </c>
      <c r="D2224" s="764"/>
      <c r="E2224" s="22"/>
      <c r="F2224" s="19">
        <v>100000</v>
      </c>
      <c r="G2224" s="14">
        <f t="shared" si="41"/>
        <v>-100000</v>
      </c>
      <c r="H2224" s="1143"/>
    </row>
    <row r="2225" spans="1:8" x14ac:dyDescent="0.25">
      <c r="A2225" s="112">
        <v>44648</v>
      </c>
      <c r="B2225" s="21" t="s">
        <v>7655</v>
      </c>
      <c r="C2225" s="13" t="s">
        <v>7240</v>
      </c>
      <c r="D2225" s="776" t="s">
        <v>7749</v>
      </c>
      <c r="E2225" s="22">
        <f>29600+55255</f>
        <v>84855</v>
      </c>
      <c r="F2225" s="19"/>
      <c r="G2225" s="14">
        <f t="shared" si="41"/>
        <v>84855</v>
      </c>
      <c r="H2225" s="13"/>
    </row>
    <row r="2226" spans="1:8" x14ac:dyDescent="0.25">
      <c r="A2226" s="112">
        <v>44648</v>
      </c>
      <c r="B2226" s="21" t="s">
        <v>7553</v>
      </c>
      <c r="C2226" s="13" t="s">
        <v>7240</v>
      </c>
      <c r="D2226" s="776" t="s">
        <v>7749</v>
      </c>
      <c r="E2226" s="22">
        <v>16115</v>
      </c>
      <c r="F2226" s="19"/>
      <c r="G2226" s="14">
        <f t="shared" si="41"/>
        <v>16115</v>
      </c>
      <c r="H2226" s="13"/>
    </row>
    <row r="2227" spans="1:8" x14ac:dyDescent="0.25">
      <c r="A2227" s="112">
        <v>44648</v>
      </c>
      <c r="B2227" s="21" t="s">
        <v>7744</v>
      </c>
      <c r="C2227" s="13" t="s">
        <v>7240</v>
      </c>
      <c r="D2227" s="776" t="s">
        <v>7749</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7750</v>
      </c>
    </row>
    <row r="2229" spans="1:8" x14ac:dyDescent="0.25">
      <c r="A2229" s="112">
        <v>44651</v>
      </c>
      <c r="B2229" s="21" t="s">
        <v>7655</v>
      </c>
      <c r="C2229" s="13" t="s">
        <v>7240</v>
      </c>
      <c r="D2229" s="764"/>
      <c r="E2229" s="22"/>
      <c r="F2229" s="19">
        <v>150000</v>
      </c>
      <c r="G2229" s="14">
        <f t="shared" si="41"/>
        <v>-150000</v>
      </c>
      <c r="H2229" s="690" t="s">
        <v>7751</v>
      </c>
    </row>
    <row r="2230" spans="1:8" x14ac:dyDescent="0.25">
      <c r="A2230" s="112">
        <v>44651</v>
      </c>
      <c r="B2230" s="21" t="s">
        <v>7730</v>
      </c>
      <c r="C2230" s="13" t="s">
        <v>180</v>
      </c>
      <c r="D2230" s="764"/>
      <c r="E2230" s="22"/>
      <c r="F2230" s="19">
        <v>158000</v>
      </c>
      <c r="G2230" s="14">
        <f t="shared" si="41"/>
        <v>-158000</v>
      </c>
      <c r="H2230" s="1141" t="s">
        <v>7752</v>
      </c>
    </row>
    <row r="2231" spans="1:8" x14ac:dyDescent="0.25">
      <c r="A2231" s="112">
        <v>44651</v>
      </c>
      <c r="B2231" s="21" t="s">
        <v>7730</v>
      </c>
      <c r="C2231" s="13" t="s">
        <v>180</v>
      </c>
      <c r="D2231" s="764" t="s">
        <v>3917</v>
      </c>
      <c r="E2231" s="22"/>
      <c r="F2231" s="19">
        <v>710</v>
      </c>
      <c r="G2231" s="14">
        <f t="shared" si="41"/>
        <v>-710</v>
      </c>
      <c r="H2231" s="1141"/>
    </row>
    <row r="2232" spans="1:8" x14ac:dyDescent="0.25">
      <c r="A2232" s="112">
        <v>44650</v>
      </c>
      <c r="B2232" s="21" t="s">
        <v>7744</v>
      </c>
      <c r="C2232" s="13" t="s">
        <v>5680</v>
      </c>
      <c r="D2232" s="764">
        <v>36</v>
      </c>
      <c r="E2232" s="22">
        <v>74800</v>
      </c>
      <c r="F2232" s="19"/>
      <c r="G2232" s="14">
        <f t="shared" si="41"/>
        <v>74800</v>
      </c>
      <c r="H2232" s="13"/>
    </row>
    <row r="2233" spans="1:8" x14ac:dyDescent="0.25">
      <c r="A2233" s="112">
        <v>44638</v>
      </c>
      <c r="B2233" s="21" t="s">
        <v>7744</v>
      </c>
      <c r="C2233" s="13" t="s">
        <v>161</v>
      </c>
      <c r="D2233" s="764">
        <v>170</v>
      </c>
      <c r="E2233" s="22">
        <v>33179</v>
      </c>
      <c r="F2233" s="19"/>
      <c r="G2233" s="14">
        <f t="shared" si="41"/>
        <v>33179</v>
      </c>
      <c r="H2233" s="13"/>
    </row>
    <row r="2234" spans="1:8" x14ac:dyDescent="0.25">
      <c r="A2234" s="112">
        <v>44638</v>
      </c>
      <c r="B2234" s="21" t="s">
        <v>7730</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7804</v>
      </c>
    </row>
    <row r="2239" spans="1:8" x14ac:dyDescent="0.25">
      <c r="A2239" s="112">
        <v>44667</v>
      </c>
      <c r="B2239" s="21" t="s">
        <v>7553</v>
      </c>
      <c r="C2239" s="13" t="s">
        <v>7240</v>
      </c>
      <c r="D2239" s="776" t="s">
        <v>7812</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7811</v>
      </c>
    </row>
    <row r="2241" spans="1:8" x14ac:dyDescent="0.25">
      <c r="A2241" s="112">
        <v>44669</v>
      </c>
      <c r="B2241" s="21" t="s">
        <v>7744</v>
      </c>
      <c r="C2241" s="13" t="s">
        <v>7240</v>
      </c>
      <c r="D2241" s="764"/>
      <c r="E2241" s="22"/>
      <c r="F2241" s="19">
        <v>109030</v>
      </c>
      <c r="G2241" s="14">
        <f t="shared" si="41"/>
        <v>-109030</v>
      </c>
      <c r="H2241" s="1141" t="s">
        <v>7811</v>
      </c>
    </row>
    <row r="2242" spans="1:8" x14ac:dyDescent="0.25">
      <c r="A2242" s="112">
        <v>44669</v>
      </c>
      <c r="B2242" s="21" t="s">
        <v>7655</v>
      </c>
      <c r="C2242" s="13" t="s">
        <v>7240</v>
      </c>
      <c r="D2242" s="764"/>
      <c r="E2242" s="22"/>
      <c r="F2242" s="19">
        <v>14740</v>
      </c>
      <c r="G2242" s="14">
        <f t="shared" si="41"/>
        <v>-14740</v>
      </c>
      <c r="H2242" s="1141"/>
    </row>
    <row r="2243" spans="1:8" x14ac:dyDescent="0.25">
      <c r="A2243" s="112">
        <v>44669</v>
      </c>
      <c r="B2243" s="21" t="s">
        <v>7110</v>
      </c>
      <c r="C2243" s="13" t="s">
        <v>7240</v>
      </c>
      <c r="D2243" s="764"/>
      <c r="E2243" s="22"/>
      <c r="F2243" s="19">
        <v>12000</v>
      </c>
      <c r="G2243" s="14">
        <f t="shared" si="41"/>
        <v>-12000</v>
      </c>
      <c r="H2243" s="1141"/>
    </row>
    <row r="2244" spans="1:8" x14ac:dyDescent="0.25">
      <c r="A2244" s="112">
        <v>44669</v>
      </c>
      <c r="B2244" s="21" t="s">
        <v>7553</v>
      </c>
      <c r="C2244" s="13" t="s">
        <v>7240</v>
      </c>
      <c r="D2244" s="764"/>
      <c r="E2244" s="22"/>
      <c r="F2244" s="19">
        <v>14230</v>
      </c>
      <c r="G2244" s="14">
        <f t="shared" si="41"/>
        <v>-14230</v>
      </c>
      <c r="H2244" s="1141"/>
    </row>
    <row r="2245" spans="1:8" x14ac:dyDescent="0.25">
      <c r="A2245" s="112">
        <v>44667</v>
      </c>
      <c r="B2245" s="21" t="s">
        <v>1399</v>
      </c>
      <c r="C2245" s="13" t="s">
        <v>1802</v>
      </c>
      <c r="D2245" s="764"/>
      <c r="E2245" s="22">
        <v>44000</v>
      </c>
      <c r="F2245" s="19"/>
      <c r="G2245" s="14">
        <f t="shared" si="41"/>
        <v>44000</v>
      </c>
      <c r="H2245" s="13" t="s">
        <v>7816</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7817</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142" t="s">
        <v>7843</v>
      </c>
    </row>
    <row r="2250" spans="1:8" x14ac:dyDescent="0.25">
      <c r="A2250" s="715">
        <v>44676</v>
      </c>
      <c r="B2250" s="716" t="s">
        <v>3945</v>
      </c>
      <c r="C2250" s="717" t="s">
        <v>437</v>
      </c>
      <c r="D2250" s="764"/>
      <c r="E2250" s="718"/>
      <c r="F2250" s="719">
        <v>2600</v>
      </c>
      <c r="G2250" s="718">
        <f t="shared" si="41"/>
        <v>-2600</v>
      </c>
      <c r="H2250" s="1142"/>
    </row>
    <row r="2251" spans="1:8" x14ac:dyDescent="0.25">
      <c r="A2251" s="715">
        <v>44676</v>
      </c>
      <c r="B2251" s="716" t="s">
        <v>7110</v>
      </c>
      <c r="C2251" s="717" t="s">
        <v>437</v>
      </c>
      <c r="D2251" s="764"/>
      <c r="E2251" s="718"/>
      <c r="F2251" s="719">
        <v>24420</v>
      </c>
      <c r="G2251" s="718">
        <f t="shared" si="41"/>
        <v>-24420</v>
      </c>
      <c r="H2251" s="1142"/>
    </row>
    <row r="2252" spans="1:8" x14ac:dyDescent="0.25">
      <c r="A2252" s="715">
        <v>44676</v>
      </c>
      <c r="B2252" s="716" t="s">
        <v>1399</v>
      </c>
      <c r="C2252" s="717" t="s">
        <v>437</v>
      </c>
      <c r="D2252" s="764"/>
      <c r="E2252" s="718"/>
      <c r="F2252" s="719">
        <v>57690</v>
      </c>
      <c r="G2252" s="718">
        <f t="shared" si="41"/>
        <v>-57690</v>
      </c>
      <c r="H2252" s="1142"/>
    </row>
    <row r="2253" spans="1:8" x14ac:dyDescent="0.25">
      <c r="A2253" s="112">
        <v>44676</v>
      </c>
      <c r="B2253" s="21" t="s">
        <v>7110</v>
      </c>
      <c r="C2253" s="13" t="s">
        <v>5186</v>
      </c>
      <c r="D2253" s="764"/>
      <c r="E2253" s="22"/>
      <c r="F2253" s="19">
        <v>90000</v>
      </c>
      <c r="G2253" s="14">
        <f t="shared" si="41"/>
        <v>-90000</v>
      </c>
      <c r="H2253" s="13" t="s">
        <v>7853</v>
      </c>
    </row>
    <row r="2254" spans="1:8" x14ac:dyDescent="0.25">
      <c r="A2254" s="112">
        <v>44690</v>
      </c>
      <c r="B2254" s="21" t="s">
        <v>7065</v>
      </c>
      <c r="C2254" s="13" t="s">
        <v>162</v>
      </c>
      <c r="D2254" s="764"/>
      <c r="E2254" s="22"/>
      <c r="F2254" s="19">
        <v>111000</v>
      </c>
      <c r="G2254" s="14">
        <f t="shared" si="41"/>
        <v>-111000</v>
      </c>
      <c r="H2254" s="13" t="s">
        <v>7877</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7730</v>
      </c>
      <c r="C2256" s="13" t="s">
        <v>162</v>
      </c>
      <c r="D2256" s="764" t="s">
        <v>8381</v>
      </c>
      <c r="E2256" s="22">
        <v>18000</v>
      </c>
      <c r="F2256" s="19"/>
      <c r="G2256" s="14">
        <f t="shared" si="41"/>
        <v>18000</v>
      </c>
      <c r="H2256" s="13" t="s">
        <v>8380</v>
      </c>
    </row>
    <row r="2257" spans="1:8" x14ac:dyDescent="0.25">
      <c r="A2257" s="112">
        <v>44690</v>
      </c>
      <c r="B2257" s="21" t="s">
        <v>7815</v>
      </c>
      <c r="C2257" s="13" t="s">
        <v>162</v>
      </c>
      <c r="D2257" s="764" t="s">
        <v>8382</v>
      </c>
      <c r="E2257" s="22">
        <v>36000</v>
      </c>
      <c r="F2257" s="19"/>
      <c r="G2257" s="14">
        <f t="shared" si="41"/>
        <v>36000</v>
      </c>
      <c r="H2257" s="13" t="s">
        <v>8384</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7815</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7815</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44" t="s">
        <v>7990</v>
      </c>
    </row>
    <row r="2267" spans="1:8" x14ac:dyDescent="0.25">
      <c r="A2267" s="112">
        <v>44695</v>
      </c>
      <c r="B2267" s="21" t="s">
        <v>7110</v>
      </c>
      <c r="C2267" s="13" t="s">
        <v>166</v>
      </c>
      <c r="D2267" s="764"/>
      <c r="E2267" s="22"/>
      <c r="F2267" s="19">
        <v>3880</v>
      </c>
      <c r="G2267" s="14">
        <f t="shared" si="41"/>
        <v>-3880</v>
      </c>
      <c r="H2267" s="1144"/>
    </row>
    <row r="2268" spans="1:8" x14ac:dyDescent="0.25">
      <c r="A2268" s="112">
        <v>44695</v>
      </c>
      <c r="B2268" s="21" t="s">
        <v>7553</v>
      </c>
      <c r="C2268" s="13" t="s">
        <v>166</v>
      </c>
      <c r="D2268" s="764"/>
      <c r="E2268" s="22"/>
      <c r="F2268" s="19">
        <v>25143</v>
      </c>
      <c r="G2268" s="14">
        <f t="shared" si="41"/>
        <v>-25143</v>
      </c>
      <c r="H2268" s="1144"/>
    </row>
    <row r="2269" spans="1:8" x14ac:dyDescent="0.25">
      <c r="A2269" s="112">
        <v>44695</v>
      </c>
      <c r="B2269" s="21" t="s">
        <v>1399</v>
      </c>
      <c r="C2269" s="13" t="s">
        <v>166</v>
      </c>
      <c r="D2269" s="764"/>
      <c r="E2269" s="22"/>
      <c r="F2269" s="19">
        <v>116480</v>
      </c>
      <c r="G2269" s="14">
        <f t="shared" si="41"/>
        <v>-116480</v>
      </c>
      <c r="H2269" s="1144"/>
    </row>
    <row r="2270" spans="1:8" x14ac:dyDescent="0.25">
      <c r="A2270" s="112">
        <v>44695</v>
      </c>
      <c r="B2270" s="21" t="s">
        <v>7744</v>
      </c>
      <c r="C2270" s="13" t="s">
        <v>166</v>
      </c>
      <c r="D2270" s="764"/>
      <c r="E2270" s="22"/>
      <c r="F2270" s="19">
        <v>24000</v>
      </c>
      <c r="G2270" s="14">
        <f t="shared" si="41"/>
        <v>-24000</v>
      </c>
      <c r="H2270" s="1144"/>
    </row>
    <row r="2271" spans="1:8" x14ac:dyDescent="0.25">
      <c r="A2271" s="112">
        <v>44695</v>
      </c>
      <c r="B2271" s="21" t="s">
        <v>7815</v>
      </c>
      <c r="C2271" s="13" t="s">
        <v>166</v>
      </c>
      <c r="D2271" s="764"/>
      <c r="E2271" s="22"/>
      <c r="F2271" s="19">
        <v>15820</v>
      </c>
      <c r="G2271" s="14">
        <f t="shared" si="41"/>
        <v>-15820</v>
      </c>
      <c r="H2271" s="1144"/>
    </row>
    <row r="2272" spans="1:8" x14ac:dyDescent="0.25">
      <c r="A2272" s="112">
        <v>44695</v>
      </c>
      <c r="B2272" s="21" t="s">
        <v>3944</v>
      </c>
      <c r="C2272" s="13" t="s">
        <v>166</v>
      </c>
      <c r="D2272" s="764"/>
      <c r="E2272" s="22"/>
      <c r="F2272" s="19">
        <v>5200</v>
      </c>
      <c r="G2272" s="14">
        <f t="shared" si="41"/>
        <v>-5200</v>
      </c>
      <c r="H2272" s="1144"/>
    </row>
    <row r="2273" spans="1:8" x14ac:dyDescent="0.25">
      <c r="A2273" s="112">
        <v>44695</v>
      </c>
      <c r="B2273" s="21" t="s">
        <v>1399</v>
      </c>
      <c r="C2273" s="13" t="s">
        <v>166</v>
      </c>
      <c r="D2273" s="764"/>
      <c r="E2273" s="22"/>
      <c r="F2273" s="19">
        <v>84852</v>
      </c>
      <c r="G2273" s="14">
        <f t="shared" si="41"/>
        <v>-84852</v>
      </c>
      <c r="H2273" s="1144"/>
    </row>
    <row r="2274" spans="1:8" x14ac:dyDescent="0.25">
      <c r="A2274" s="112">
        <v>44697</v>
      </c>
      <c r="B2274" s="21" t="s">
        <v>7815</v>
      </c>
      <c r="C2274" s="13" t="s">
        <v>161</v>
      </c>
      <c r="D2274" s="764"/>
      <c r="E2274" s="22">
        <v>32024</v>
      </c>
      <c r="F2274" s="19"/>
      <c r="G2274" s="14">
        <f t="shared" si="41"/>
        <v>32024</v>
      </c>
      <c r="H2274" s="13"/>
    </row>
    <row r="2275" spans="1:8" x14ac:dyDescent="0.25">
      <c r="A2275" s="112">
        <v>44705</v>
      </c>
      <c r="B2275" s="21" t="s">
        <v>7744</v>
      </c>
      <c r="C2275" s="13" t="s">
        <v>180</v>
      </c>
      <c r="D2275" s="764"/>
      <c r="E2275" s="22"/>
      <c r="F2275" s="19">
        <v>78400</v>
      </c>
      <c r="G2275" s="14">
        <f t="shared" si="41"/>
        <v>-78400</v>
      </c>
      <c r="H2275" s="13" t="s">
        <v>7897</v>
      </c>
    </row>
    <row r="2276" spans="1:8" x14ac:dyDescent="0.25">
      <c r="A2276" s="112">
        <v>44705</v>
      </c>
      <c r="B2276" s="21" t="s">
        <v>7744</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45" t="s">
        <v>7898</v>
      </c>
    </row>
    <row r="2278" spans="1:8" x14ac:dyDescent="0.25">
      <c r="A2278" s="112">
        <v>44709</v>
      </c>
      <c r="B2278" s="21" t="s">
        <v>7065</v>
      </c>
      <c r="C2278" s="13" t="s">
        <v>164</v>
      </c>
      <c r="D2278" s="764"/>
      <c r="E2278" s="22"/>
      <c r="F2278" s="19">
        <v>49174</v>
      </c>
      <c r="G2278" s="14">
        <f t="shared" si="41"/>
        <v>-49174</v>
      </c>
      <c r="H2278" s="1145"/>
    </row>
    <row r="2279" spans="1:8" x14ac:dyDescent="0.25">
      <c r="A2279" s="112">
        <v>44709</v>
      </c>
      <c r="B2279" s="21" t="s">
        <v>7110</v>
      </c>
      <c r="C2279" s="13" t="s">
        <v>164</v>
      </c>
      <c r="D2279" s="764"/>
      <c r="E2279" s="22"/>
      <c r="F2279" s="19">
        <v>36997</v>
      </c>
      <c r="G2279" s="14">
        <f t="shared" si="41"/>
        <v>-36997</v>
      </c>
      <c r="H2279" s="1145"/>
    </row>
    <row r="2280" spans="1:8" x14ac:dyDescent="0.25">
      <c r="A2280" s="112">
        <v>44709</v>
      </c>
      <c r="B2280" s="21" t="s">
        <v>7553</v>
      </c>
      <c r="C2280" s="13" t="s">
        <v>164</v>
      </c>
      <c r="D2280" s="764"/>
      <c r="E2280" s="22"/>
      <c r="F2280" s="19">
        <v>4174</v>
      </c>
      <c r="G2280" s="14">
        <f t="shared" si="41"/>
        <v>-4174</v>
      </c>
      <c r="H2280" s="1145"/>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7815</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45" t="s">
        <v>7899</v>
      </c>
    </row>
    <row r="2284" spans="1:8" x14ac:dyDescent="0.25">
      <c r="A2284" s="112">
        <v>44711</v>
      </c>
      <c r="B2284" s="21" t="s">
        <v>7553</v>
      </c>
      <c r="C2284" s="13" t="s">
        <v>5680</v>
      </c>
      <c r="D2284" s="764"/>
      <c r="E2284" s="22"/>
      <c r="F2284" s="19">
        <v>5700</v>
      </c>
      <c r="G2284" s="14">
        <f t="shared" si="41"/>
        <v>-5700</v>
      </c>
      <c r="H2284" s="1145"/>
    </row>
    <row r="2285" spans="1:8" x14ac:dyDescent="0.25">
      <c r="A2285" s="112">
        <v>44711</v>
      </c>
      <c r="B2285" s="21" t="s">
        <v>7744</v>
      </c>
      <c r="C2285" s="13" t="s">
        <v>5680</v>
      </c>
      <c r="D2285" s="764"/>
      <c r="E2285" s="22"/>
      <c r="F2285" s="19">
        <v>74800</v>
      </c>
      <c r="G2285" s="14">
        <f t="shared" si="41"/>
        <v>-74800</v>
      </c>
      <c r="H2285" s="1145"/>
    </row>
    <row r="2286" spans="1:8" x14ac:dyDescent="0.25">
      <c r="A2286" s="112">
        <v>44711</v>
      </c>
      <c r="B2286" s="21" t="s">
        <v>7553</v>
      </c>
      <c r="C2286" s="13" t="s">
        <v>7240</v>
      </c>
      <c r="D2286" s="764"/>
      <c r="E2286" s="22"/>
      <c r="F2286" s="19">
        <v>50320</v>
      </c>
      <c r="G2286" s="14">
        <f t="shared" si="41"/>
        <v>-50320</v>
      </c>
      <c r="H2286" s="1145" t="s">
        <v>7900</v>
      </c>
    </row>
    <row r="2287" spans="1:8" x14ac:dyDescent="0.25">
      <c r="A2287" s="112">
        <v>44711</v>
      </c>
      <c r="B2287" s="21" t="s">
        <v>7655</v>
      </c>
      <c r="C2287" s="13" t="s">
        <v>7240</v>
      </c>
      <c r="D2287" s="764"/>
      <c r="E2287" s="22"/>
      <c r="F2287" s="19">
        <v>8180</v>
      </c>
      <c r="G2287" s="14">
        <f t="shared" si="41"/>
        <v>-8180</v>
      </c>
      <c r="H2287" s="1145"/>
    </row>
    <row r="2288" spans="1:8" x14ac:dyDescent="0.25">
      <c r="A2288" s="112">
        <v>44711</v>
      </c>
      <c r="B2288" s="21" t="s">
        <v>7815</v>
      </c>
      <c r="C2288" s="13" t="s">
        <v>7240</v>
      </c>
      <c r="D2288" s="764"/>
      <c r="E2288" s="22"/>
      <c r="F2288" s="19">
        <v>17000</v>
      </c>
      <c r="G2288" s="14">
        <f t="shared" si="41"/>
        <v>-17000</v>
      </c>
      <c r="H2288" s="1145"/>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45" t="s">
        <v>1156</v>
      </c>
    </row>
    <row r="2292" spans="1:8" x14ac:dyDescent="0.25">
      <c r="A2292" s="112">
        <v>44712</v>
      </c>
      <c r="B2292" s="21" t="s">
        <v>6407</v>
      </c>
      <c r="C2292" s="13" t="s">
        <v>3010</v>
      </c>
      <c r="D2292" s="764"/>
      <c r="E2292" s="22"/>
      <c r="F2292" s="19">
        <v>28567</v>
      </c>
      <c r="G2292" s="14">
        <f t="shared" si="41"/>
        <v>-28567</v>
      </c>
      <c r="H2292" s="1145"/>
    </row>
    <row r="2293" spans="1:8" x14ac:dyDescent="0.25">
      <c r="A2293" s="112">
        <v>44712</v>
      </c>
      <c r="B2293" s="21" t="s">
        <v>6509</v>
      </c>
      <c r="C2293" s="13" t="s">
        <v>3010</v>
      </c>
      <c r="D2293" s="764"/>
      <c r="E2293" s="22"/>
      <c r="F2293" s="19">
        <v>3053</v>
      </c>
      <c r="G2293" s="14">
        <f t="shared" si="41"/>
        <v>-3053</v>
      </c>
      <c r="H2293" s="1145"/>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7815</v>
      </c>
      <c r="C2295" s="13" t="s">
        <v>161</v>
      </c>
      <c r="D2295" s="764">
        <v>203</v>
      </c>
      <c r="E2295" s="22">
        <v>26506</v>
      </c>
      <c r="F2295" s="19"/>
      <c r="G2295" s="14">
        <f t="shared" si="41"/>
        <v>26506</v>
      </c>
      <c r="H2295" s="13"/>
    </row>
    <row r="2296" spans="1:8" x14ac:dyDescent="0.25">
      <c r="A2296" s="112">
        <v>44716</v>
      </c>
      <c r="B2296" s="21" t="s">
        <v>7815</v>
      </c>
      <c r="C2296" s="13" t="s">
        <v>161</v>
      </c>
      <c r="D2296" s="764">
        <v>224</v>
      </c>
      <c r="E2296" s="22">
        <v>9095</v>
      </c>
      <c r="F2296" s="19"/>
      <c r="G2296" s="14">
        <f>E2296-F2296</f>
        <v>9095</v>
      </c>
      <c r="H2296" s="13"/>
    </row>
    <row r="2297" spans="1:8" x14ac:dyDescent="0.25">
      <c r="A2297" s="112">
        <v>44719</v>
      </c>
      <c r="B2297" s="21" t="s">
        <v>7951</v>
      </c>
      <c r="C2297" s="13" t="s">
        <v>7952</v>
      </c>
      <c r="D2297" s="764" t="s">
        <v>8448</v>
      </c>
      <c r="E2297" s="22">
        <v>3360000</v>
      </c>
      <c r="F2297" s="19"/>
      <c r="G2297" s="14">
        <f>E2297-F2297</f>
        <v>3360000</v>
      </c>
      <c r="H2297" s="13"/>
    </row>
    <row r="2298" spans="1:8" x14ac:dyDescent="0.25">
      <c r="A2298" s="112">
        <v>44721</v>
      </c>
      <c r="B2298" s="21" t="s">
        <v>1399</v>
      </c>
      <c r="C2298" s="13" t="s">
        <v>166</v>
      </c>
      <c r="D2298" s="776" t="s">
        <v>7991</v>
      </c>
      <c r="E2298" s="22">
        <v>110000</v>
      </c>
      <c r="F2298" s="19"/>
      <c r="G2298" s="14">
        <f t="shared" si="41"/>
        <v>110000</v>
      </c>
      <c r="H2298" s="13"/>
    </row>
    <row r="2299" spans="1:8" x14ac:dyDescent="0.25">
      <c r="A2299" s="112">
        <v>44720</v>
      </c>
      <c r="B2299" s="21" t="s">
        <v>7553</v>
      </c>
      <c r="C2299" s="13" t="s">
        <v>7240</v>
      </c>
      <c r="D2299" s="764"/>
      <c r="E2299" s="22"/>
      <c r="F2299" s="19">
        <v>150000</v>
      </c>
      <c r="G2299" s="14">
        <f t="shared" si="41"/>
        <v>-150000</v>
      </c>
      <c r="H2299" s="690" t="s">
        <v>7946</v>
      </c>
    </row>
    <row r="2300" spans="1:8" x14ac:dyDescent="0.25">
      <c r="A2300" s="112">
        <v>44722</v>
      </c>
      <c r="B2300" s="21" t="s">
        <v>1399</v>
      </c>
      <c r="C2300" s="13" t="s">
        <v>166</v>
      </c>
      <c r="D2300" s="776" t="s">
        <v>7992</v>
      </c>
      <c r="E2300" s="22">
        <v>70000</v>
      </c>
      <c r="F2300" s="19"/>
      <c r="G2300" s="14">
        <f t="shared" si="41"/>
        <v>70000</v>
      </c>
      <c r="H2300" s="690"/>
    </row>
    <row r="2301" spans="1:8" x14ac:dyDescent="0.25">
      <c r="A2301" s="112">
        <v>44722</v>
      </c>
      <c r="B2301" s="21" t="s">
        <v>7951</v>
      </c>
      <c r="C2301" s="13" t="s">
        <v>7952</v>
      </c>
      <c r="D2301" s="776"/>
      <c r="E2301" s="22"/>
      <c r="F2301" s="19">
        <v>750000</v>
      </c>
      <c r="G2301" s="14">
        <f t="shared" si="41"/>
        <v>-750000</v>
      </c>
      <c r="H2301" s="690" t="s">
        <v>7953</v>
      </c>
    </row>
    <row r="2302" spans="1:8" x14ac:dyDescent="0.25">
      <c r="A2302" s="112">
        <v>44722</v>
      </c>
      <c r="B2302" s="21" t="s">
        <v>7951</v>
      </c>
      <c r="C2302" s="13" t="s">
        <v>7952</v>
      </c>
      <c r="D2302" s="776"/>
      <c r="E2302" s="22"/>
      <c r="F2302" s="19">
        <v>1000000</v>
      </c>
      <c r="G2302" s="14">
        <f t="shared" si="41"/>
        <v>-1000000</v>
      </c>
      <c r="H2302" s="690" t="s">
        <v>7954</v>
      </c>
    </row>
    <row r="2303" spans="1:8" ht="15.75" customHeight="1" x14ac:dyDescent="0.25">
      <c r="A2303" s="112">
        <v>44726</v>
      </c>
      <c r="B2303" s="21" t="s">
        <v>1399</v>
      </c>
      <c r="C2303" s="13" t="s">
        <v>166</v>
      </c>
      <c r="D2303" s="764"/>
      <c r="E2303" s="22"/>
      <c r="F2303" s="19">
        <v>155790</v>
      </c>
      <c r="G2303" s="14">
        <f t="shared" si="41"/>
        <v>-155790</v>
      </c>
      <c r="H2303" s="1186" t="s">
        <v>7993</v>
      </c>
    </row>
    <row r="2304" spans="1:8" x14ac:dyDescent="0.25">
      <c r="A2304" s="112">
        <v>44726</v>
      </c>
      <c r="B2304" s="21" t="s">
        <v>7919</v>
      </c>
      <c r="C2304" s="13" t="s">
        <v>166</v>
      </c>
      <c r="D2304" s="764"/>
      <c r="E2304" s="22"/>
      <c r="F2304" s="19">
        <v>132000</v>
      </c>
      <c r="G2304" s="14">
        <f t="shared" si="41"/>
        <v>-132000</v>
      </c>
      <c r="H2304" s="1186"/>
    </row>
    <row r="2305" spans="1:8" x14ac:dyDescent="0.25">
      <c r="A2305" s="112">
        <v>44726</v>
      </c>
      <c r="B2305" s="21" t="s">
        <v>7919</v>
      </c>
      <c r="C2305" s="13" t="s">
        <v>166</v>
      </c>
      <c r="D2305" s="764"/>
      <c r="E2305" s="22"/>
      <c r="F2305" s="19">
        <v>151650</v>
      </c>
      <c r="G2305" s="14">
        <f t="shared" si="41"/>
        <v>-151650</v>
      </c>
      <c r="H2305" s="1186"/>
    </row>
    <row r="2306" spans="1:8" x14ac:dyDescent="0.25">
      <c r="A2306" s="112">
        <v>44726</v>
      </c>
      <c r="B2306" s="21" t="s">
        <v>7919</v>
      </c>
      <c r="C2306" s="13" t="s">
        <v>166</v>
      </c>
      <c r="D2306" s="764"/>
      <c r="E2306" s="22"/>
      <c r="F2306" s="19">
        <f>500000-F2305-F2304-F2303</f>
        <v>60560</v>
      </c>
      <c r="G2306" s="14">
        <f t="shared" si="41"/>
        <v>-60560</v>
      </c>
      <c r="H2306" s="1186"/>
    </row>
    <row r="2307" spans="1:8" ht="15.75" customHeight="1" x14ac:dyDescent="0.25">
      <c r="A2307" s="112">
        <v>44726</v>
      </c>
      <c r="B2307" s="21" t="s">
        <v>2932</v>
      </c>
      <c r="C2307" s="13" t="s">
        <v>161</v>
      </c>
      <c r="D2307" s="764"/>
      <c r="E2307" s="22"/>
      <c r="F2307" s="19">
        <v>21337</v>
      </c>
      <c r="G2307" s="14">
        <f t="shared" si="41"/>
        <v>-21337</v>
      </c>
      <c r="H2307" s="1187" t="s">
        <v>7962</v>
      </c>
    </row>
    <row r="2308" spans="1:8" ht="15.75" customHeight="1" x14ac:dyDescent="0.25">
      <c r="A2308" s="112">
        <v>44726</v>
      </c>
      <c r="B2308" s="21" t="s">
        <v>7730</v>
      </c>
      <c r="C2308" s="13" t="s">
        <v>161</v>
      </c>
      <c r="D2308" s="764"/>
      <c r="E2308" s="22"/>
      <c r="F2308" s="19">
        <v>44651</v>
      </c>
      <c r="G2308" s="14">
        <f t="shared" si="41"/>
        <v>-44651</v>
      </c>
      <c r="H2308" s="1187"/>
    </row>
    <row r="2309" spans="1:8" ht="15.75" customHeight="1" x14ac:dyDescent="0.25">
      <c r="A2309" s="112">
        <v>44726</v>
      </c>
      <c r="B2309" s="21" t="s">
        <v>7744</v>
      </c>
      <c r="C2309" s="13" t="s">
        <v>161</v>
      </c>
      <c r="D2309" s="764"/>
      <c r="E2309" s="22"/>
      <c r="F2309" s="19">
        <v>33179</v>
      </c>
      <c r="G2309" s="14">
        <f t="shared" si="41"/>
        <v>-33179</v>
      </c>
      <c r="H2309" s="1187"/>
    </row>
    <row r="2310" spans="1:8" ht="16.5" customHeight="1" x14ac:dyDescent="0.25">
      <c r="A2310" s="112">
        <v>44726</v>
      </c>
      <c r="B2310" s="21" t="s">
        <v>7815</v>
      </c>
      <c r="C2310" s="13" t="s">
        <v>161</v>
      </c>
      <c r="D2310" s="764"/>
      <c r="E2310" s="22"/>
      <c r="F2310" s="19">
        <v>58530</v>
      </c>
      <c r="G2310" s="14">
        <f t="shared" si="41"/>
        <v>-58530</v>
      </c>
      <c r="H2310" s="1187"/>
    </row>
    <row r="2311" spans="1:8" ht="18.75" x14ac:dyDescent="0.25">
      <c r="A2311" s="112">
        <v>44726</v>
      </c>
      <c r="B2311" s="21" t="s">
        <v>7951</v>
      </c>
      <c r="C2311" s="13" t="s">
        <v>180</v>
      </c>
      <c r="D2311" s="776" t="s">
        <v>8024</v>
      </c>
      <c r="E2311" s="22">
        <v>28860</v>
      </c>
      <c r="F2311" s="19"/>
      <c r="G2311" s="14">
        <f t="shared" si="41"/>
        <v>28860</v>
      </c>
      <c r="H2311" s="748"/>
    </row>
    <row r="2312" spans="1:8" x14ac:dyDescent="0.25">
      <c r="A2312" s="112">
        <v>44727</v>
      </c>
      <c r="B2312" s="21" t="s">
        <v>1399</v>
      </c>
      <c r="C2312" s="13" t="s">
        <v>2195</v>
      </c>
      <c r="D2312" s="764">
        <v>11222</v>
      </c>
      <c r="E2312" s="22">
        <v>67780</v>
      </c>
      <c r="F2312" s="19"/>
      <c r="G2312" s="14">
        <f>E2312-F2312</f>
        <v>67780</v>
      </c>
      <c r="H2312" s="13"/>
    </row>
    <row r="2313" spans="1:8" x14ac:dyDescent="0.25">
      <c r="A2313" s="112">
        <v>44735</v>
      </c>
      <c r="B2313" s="21" t="s">
        <v>7919</v>
      </c>
      <c r="C2313" s="13" t="s">
        <v>7240</v>
      </c>
      <c r="D2313" s="764"/>
      <c r="E2313" s="22"/>
      <c r="F2313" s="19">
        <v>300000</v>
      </c>
      <c r="G2313" s="14">
        <f t="shared" ref="G2313:G2331" si="42">E2313-F2313</f>
        <v>-300000</v>
      </c>
      <c r="H2313" s="690" t="s">
        <v>7986</v>
      </c>
    </row>
    <row r="2314" spans="1:8" x14ac:dyDescent="0.25">
      <c r="A2314" s="112">
        <v>44739</v>
      </c>
      <c r="B2314" s="21" t="s">
        <v>1399</v>
      </c>
      <c r="C2314" s="13" t="s">
        <v>2195</v>
      </c>
      <c r="D2314" s="764">
        <v>11291</v>
      </c>
      <c r="E2314" s="22">
        <v>29640</v>
      </c>
      <c r="F2314" s="19"/>
      <c r="G2314" s="14">
        <f>E2314-F2314</f>
        <v>29640</v>
      </c>
      <c r="H2314" s="13"/>
    </row>
    <row r="2315" spans="1:8" x14ac:dyDescent="0.25">
      <c r="A2315" s="112">
        <v>44483</v>
      </c>
      <c r="B2315" s="21" t="s">
        <v>1399</v>
      </c>
      <c r="C2315" s="13" t="s">
        <v>1814</v>
      </c>
      <c r="D2315" s="776" t="s">
        <v>8174</v>
      </c>
      <c r="E2315" s="22">
        <v>7091</v>
      </c>
      <c r="F2315" s="19"/>
      <c r="G2315" s="14">
        <f>E2315-F2315</f>
        <v>7091</v>
      </c>
      <c r="H2315" s="13"/>
    </row>
    <row r="2316" spans="1:8" x14ac:dyDescent="0.25">
      <c r="A2316" s="112">
        <v>44483</v>
      </c>
      <c r="B2316" s="21" t="s">
        <v>1399</v>
      </c>
      <c r="C2316" s="13" t="s">
        <v>1814</v>
      </c>
      <c r="D2316" s="764"/>
      <c r="E2316" s="22"/>
      <c r="F2316" s="19">
        <v>24239</v>
      </c>
      <c r="G2316" s="14">
        <f>E2316-F2316</f>
        <v>-24239</v>
      </c>
      <c r="H2316" s="13" t="s">
        <v>8175</v>
      </c>
    </row>
    <row r="2317" spans="1:8" x14ac:dyDescent="0.25">
      <c r="A2317" s="112">
        <v>44740</v>
      </c>
      <c r="B2317" s="21" t="s">
        <v>1399</v>
      </c>
      <c r="C2317" s="13" t="s">
        <v>1814</v>
      </c>
      <c r="D2317" s="776" t="s">
        <v>8033</v>
      </c>
      <c r="E2317" s="22">
        <v>29720</v>
      </c>
      <c r="F2317" s="19"/>
      <c r="G2317" s="14">
        <f>E2317-F2317</f>
        <v>29720</v>
      </c>
      <c r="H2317" s="13"/>
    </row>
    <row r="2318" spans="1:8" x14ac:dyDescent="0.25">
      <c r="A2318" s="112">
        <v>44742</v>
      </c>
      <c r="B2318" s="21" t="s">
        <v>7919</v>
      </c>
      <c r="C2318" s="13" t="s">
        <v>166</v>
      </c>
      <c r="D2318" s="776" t="s">
        <v>8030</v>
      </c>
      <c r="E2318" s="22">
        <v>132000</v>
      </c>
      <c r="F2318" s="19"/>
      <c r="G2318" s="14">
        <f t="shared" si="42"/>
        <v>132000</v>
      </c>
      <c r="H2318" s="13"/>
    </row>
    <row r="2319" spans="1:8" x14ac:dyDescent="0.25">
      <c r="A2319" s="112">
        <v>44742</v>
      </c>
      <c r="B2319" s="21" t="s">
        <v>1399</v>
      </c>
      <c r="C2319" s="13" t="s">
        <v>166</v>
      </c>
      <c r="D2319" s="776" t="s">
        <v>8031</v>
      </c>
      <c r="E2319" s="22">
        <v>6642</v>
      </c>
      <c r="F2319" s="19"/>
      <c r="G2319" s="14">
        <f t="shared" si="42"/>
        <v>6642</v>
      </c>
      <c r="H2319" s="13"/>
    </row>
    <row r="2320" spans="1:8" x14ac:dyDescent="0.25">
      <c r="A2320" s="112">
        <v>44743</v>
      </c>
      <c r="B2320" s="21" t="s">
        <v>1399</v>
      </c>
      <c r="C2320" s="13" t="s">
        <v>166</v>
      </c>
      <c r="D2320" s="776" t="s">
        <v>8032</v>
      </c>
      <c r="E2320" s="22">
        <v>54000</v>
      </c>
      <c r="F2320" s="19"/>
      <c r="G2320" s="14">
        <f t="shared" si="42"/>
        <v>54000</v>
      </c>
      <c r="H2320" s="13"/>
    </row>
    <row r="2321" spans="1:8" x14ac:dyDescent="0.25">
      <c r="A2321" s="112">
        <v>44747</v>
      </c>
      <c r="B2321" s="21" t="s">
        <v>7951</v>
      </c>
      <c r="C2321" s="13" t="s">
        <v>5186</v>
      </c>
      <c r="D2321" s="764">
        <v>652</v>
      </c>
      <c r="E2321" s="22">
        <v>101236</v>
      </c>
      <c r="F2321" s="19"/>
      <c r="G2321" s="14">
        <f t="shared" si="42"/>
        <v>101236</v>
      </c>
      <c r="H2321" s="13"/>
    </row>
    <row r="2322" spans="1:8" x14ac:dyDescent="0.25">
      <c r="A2322" s="112">
        <v>44755</v>
      </c>
      <c r="B2322" s="21" t="s">
        <v>8041</v>
      </c>
      <c r="C2322" s="13" t="s">
        <v>7465</v>
      </c>
      <c r="D2322" s="764" t="s">
        <v>8449</v>
      </c>
      <c r="E2322" s="22">
        <v>9600</v>
      </c>
      <c r="F2322" s="19"/>
      <c r="G2322" s="14">
        <f t="shared" si="42"/>
        <v>9600</v>
      </c>
      <c r="H2322" s="13"/>
    </row>
    <row r="2323" spans="1:8" x14ac:dyDescent="0.25">
      <c r="A2323" s="112">
        <v>44737</v>
      </c>
      <c r="B2323" s="21" t="s">
        <v>7553</v>
      </c>
      <c r="C2323" s="13" t="s">
        <v>7240</v>
      </c>
      <c r="D2323" s="776" t="s">
        <v>8043</v>
      </c>
      <c r="E2323" s="22">
        <v>252840</v>
      </c>
      <c r="F2323" s="19"/>
      <c r="G2323" s="752">
        <f t="shared" si="42"/>
        <v>252840</v>
      </c>
      <c r="H2323" s="13"/>
    </row>
    <row r="2324" spans="1:8" x14ac:dyDescent="0.25">
      <c r="A2324" s="112">
        <v>44737</v>
      </c>
      <c r="B2324" s="21" t="s">
        <v>7919</v>
      </c>
      <c r="C2324" s="13" t="s">
        <v>7240</v>
      </c>
      <c r="D2324" s="776" t="s">
        <v>8044</v>
      </c>
      <c r="E2324" s="22">
        <v>635790</v>
      </c>
      <c r="F2324" s="19"/>
      <c r="G2324" s="14">
        <f t="shared" si="42"/>
        <v>635790</v>
      </c>
      <c r="H2324" s="13"/>
    </row>
    <row r="2325" spans="1:8" x14ac:dyDescent="0.25">
      <c r="A2325" s="112">
        <v>44737</v>
      </c>
      <c r="B2325" s="21" t="s">
        <v>8041</v>
      </c>
      <c r="C2325" s="13" t="s">
        <v>7240</v>
      </c>
      <c r="D2325" s="776" t="s">
        <v>8045</v>
      </c>
      <c r="E2325" s="22">
        <v>390960</v>
      </c>
      <c r="F2325" s="19"/>
      <c r="G2325" s="14">
        <f t="shared" si="42"/>
        <v>390960</v>
      </c>
      <c r="H2325" s="13"/>
    </row>
    <row r="2326" spans="1:8" x14ac:dyDescent="0.25">
      <c r="A2326" s="112">
        <v>44761</v>
      </c>
      <c r="B2326" s="21" t="s">
        <v>8041</v>
      </c>
      <c r="C2326" s="13" t="s">
        <v>161</v>
      </c>
      <c r="D2326" s="764" t="s">
        <v>8216</v>
      </c>
      <c r="E2326" s="22">
        <v>60383</v>
      </c>
      <c r="F2326" s="19"/>
      <c r="G2326" s="14">
        <f>E2326-F2326</f>
        <v>60383</v>
      </c>
      <c r="H2326" s="13"/>
    </row>
    <row r="2327" spans="1:8" x14ac:dyDescent="0.25">
      <c r="A2327" s="112">
        <v>44769</v>
      </c>
      <c r="B2327" s="21" t="s">
        <v>7553</v>
      </c>
      <c r="C2327" s="13" t="s">
        <v>7240</v>
      </c>
      <c r="D2327" s="764"/>
      <c r="E2327" s="22"/>
      <c r="F2327" s="19">
        <v>100000</v>
      </c>
      <c r="G2327" s="14">
        <f t="shared" si="42"/>
        <v>-100000</v>
      </c>
      <c r="H2327" s="690" t="s">
        <v>8066</v>
      </c>
    </row>
    <row r="2328" spans="1:8" x14ac:dyDescent="0.25">
      <c r="A2328" s="112">
        <v>44777</v>
      </c>
      <c r="B2328" s="21" t="s">
        <v>7110</v>
      </c>
      <c r="C2328" s="13" t="s">
        <v>5186</v>
      </c>
      <c r="D2328" s="764"/>
      <c r="E2328" s="22"/>
      <c r="F2328" s="19">
        <v>3700</v>
      </c>
      <c r="G2328" s="14">
        <f t="shared" si="42"/>
        <v>-3700</v>
      </c>
      <c r="H2328" s="13" t="s">
        <v>4976</v>
      </c>
    </row>
    <row r="2329" spans="1:8" x14ac:dyDescent="0.25">
      <c r="A2329" s="112">
        <v>44777</v>
      </c>
      <c r="B2329" s="21" t="s">
        <v>7951</v>
      </c>
      <c r="C2329" s="13" t="s">
        <v>5186</v>
      </c>
      <c r="D2329" s="764"/>
      <c r="E2329" s="22"/>
      <c r="F2329" s="19">
        <v>95400</v>
      </c>
      <c r="G2329" s="14">
        <f t="shared" si="42"/>
        <v>-95400</v>
      </c>
      <c r="H2329" s="690" t="s">
        <v>8100</v>
      </c>
    </row>
    <row r="2330" spans="1:8" x14ac:dyDescent="0.25">
      <c r="A2330" s="112">
        <v>44777</v>
      </c>
      <c r="B2330" s="21" t="s">
        <v>7951</v>
      </c>
      <c r="C2330" s="13" t="s">
        <v>5186</v>
      </c>
      <c r="D2330" s="764"/>
      <c r="E2330" s="22"/>
      <c r="F2330" s="19">
        <v>5836</v>
      </c>
      <c r="G2330" s="14">
        <f t="shared" si="42"/>
        <v>-5836</v>
      </c>
      <c r="H2330" s="13" t="s">
        <v>4976</v>
      </c>
    </row>
    <row r="2331" spans="1:8" x14ac:dyDescent="0.25">
      <c r="A2331" s="112">
        <v>44777</v>
      </c>
      <c r="B2331" s="21" t="s">
        <v>7951</v>
      </c>
      <c r="C2331" s="13" t="s">
        <v>7952</v>
      </c>
      <c r="D2331" s="764"/>
      <c r="E2331" s="22"/>
      <c r="F2331" s="19">
        <v>250000</v>
      </c>
      <c r="G2331" s="14">
        <f t="shared" si="42"/>
        <v>-250000</v>
      </c>
      <c r="H2331" s="13" t="s">
        <v>8128</v>
      </c>
    </row>
    <row r="2332" spans="1:8" x14ac:dyDescent="0.25">
      <c r="A2332" s="112">
        <v>44718</v>
      </c>
      <c r="B2332" s="21" t="s">
        <v>1399</v>
      </c>
      <c r="C2332" s="13" t="s">
        <v>5680</v>
      </c>
      <c r="D2332" s="776" t="s">
        <v>8103</v>
      </c>
      <c r="E2332" s="22">
        <v>337580</v>
      </c>
      <c r="F2332" s="19"/>
      <c r="G2332" s="752">
        <f t="shared" ref="G2332:G2357" si="43">E2332-F2332</f>
        <v>337580</v>
      </c>
      <c r="H2332" s="13"/>
    </row>
    <row r="2333" spans="1:8" s="730" customFormat="1" x14ac:dyDescent="0.25">
      <c r="A2333" s="112">
        <v>44765</v>
      </c>
      <c r="B2333" s="21" t="s">
        <v>6503</v>
      </c>
      <c r="C2333" s="13" t="s">
        <v>166</v>
      </c>
      <c r="D2333" s="776" t="s">
        <v>8684</v>
      </c>
      <c r="E2333" s="22">
        <v>17400</v>
      </c>
      <c r="F2333" s="19"/>
      <c r="G2333" s="752">
        <f t="shared" si="43"/>
        <v>17400</v>
      </c>
      <c r="H2333" s="753"/>
    </row>
    <row r="2334" spans="1:8" s="730" customFormat="1" x14ac:dyDescent="0.25">
      <c r="A2334" s="112">
        <v>44770</v>
      </c>
      <c r="B2334" s="21" t="s">
        <v>6503</v>
      </c>
      <c r="C2334" s="13" t="s">
        <v>166</v>
      </c>
      <c r="D2334" s="776" t="s">
        <v>8683</v>
      </c>
      <c r="E2334" s="22">
        <v>4000</v>
      </c>
      <c r="F2334" s="19"/>
      <c r="G2334" s="752">
        <f t="shared" si="43"/>
        <v>4000</v>
      </c>
      <c r="H2334" s="753"/>
    </row>
    <row r="2335" spans="1:8" x14ac:dyDescent="0.25">
      <c r="A2335" s="112">
        <v>44768</v>
      </c>
      <c r="B2335" s="21" t="s">
        <v>8041</v>
      </c>
      <c r="C2335" s="13" t="s">
        <v>8453</v>
      </c>
      <c r="D2335" s="764"/>
      <c r="E2335" s="22"/>
      <c r="F2335" s="19">
        <v>100000</v>
      </c>
      <c r="G2335" s="14">
        <f t="shared" si="43"/>
        <v>-100000</v>
      </c>
      <c r="H2335" s="13" t="s">
        <v>8082</v>
      </c>
    </row>
    <row r="2336" spans="1:8" x14ac:dyDescent="0.25">
      <c r="A2336" s="112">
        <v>44769</v>
      </c>
      <c r="B2336" s="21" t="s">
        <v>7919</v>
      </c>
      <c r="C2336" s="13" t="s">
        <v>437</v>
      </c>
      <c r="D2336" s="764">
        <v>23799</v>
      </c>
      <c r="E2336" s="22">
        <v>61200</v>
      </c>
      <c r="F2336" s="19"/>
      <c r="G2336" s="14">
        <f t="shared" si="43"/>
        <v>61200</v>
      </c>
      <c r="H2336" s="13"/>
    </row>
    <row r="2337" spans="1:8" x14ac:dyDescent="0.25">
      <c r="A2337" s="112">
        <v>44771</v>
      </c>
      <c r="B2337" s="21" t="s">
        <v>8041</v>
      </c>
      <c r="C2337" s="13" t="s">
        <v>8089</v>
      </c>
      <c r="D2337" s="764"/>
      <c r="E2337" s="22">
        <v>5250000</v>
      </c>
      <c r="F2337" s="19"/>
      <c r="G2337" s="752">
        <f t="shared" si="43"/>
        <v>5250000</v>
      </c>
      <c r="H2337" s="13"/>
    </row>
    <row r="2338" spans="1:8" ht="31.5" x14ac:dyDescent="0.25">
      <c r="A2338" s="112">
        <v>44771</v>
      </c>
      <c r="B2338" s="742" t="s">
        <v>8041</v>
      </c>
      <c r="C2338" s="749" t="s">
        <v>8089</v>
      </c>
      <c r="D2338" s="777"/>
      <c r="E2338" s="750"/>
      <c r="F2338" s="751">
        <v>2400000</v>
      </c>
      <c r="G2338" s="752">
        <f t="shared" si="43"/>
        <v>-2400000</v>
      </c>
      <c r="H2338" s="731" t="s">
        <v>8090</v>
      </c>
    </row>
    <row r="2339" spans="1:8" x14ac:dyDescent="0.25">
      <c r="A2339" s="112">
        <v>44771</v>
      </c>
      <c r="B2339" s="21" t="s">
        <v>7919</v>
      </c>
      <c r="C2339" s="13" t="s">
        <v>166</v>
      </c>
      <c r="D2339" s="764"/>
      <c r="E2339" s="22">
        <v>151650</v>
      </c>
      <c r="F2339" s="19"/>
      <c r="G2339" s="14">
        <f t="shared" si="43"/>
        <v>151650</v>
      </c>
      <c r="H2339" s="13"/>
    </row>
    <row r="2340" spans="1:8" x14ac:dyDescent="0.25">
      <c r="A2340" s="112">
        <v>44772</v>
      </c>
      <c r="B2340" s="21" t="s">
        <v>7919</v>
      </c>
      <c r="C2340" s="13" t="s">
        <v>169</v>
      </c>
      <c r="D2340" s="764"/>
      <c r="E2340" s="22">
        <v>42000</v>
      </c>
      <c r="F2340" s="19"/>
      <c r="G2340" s="14">
        <f t="shared" si="43"/>
        <v>42000</v>
      </c>
      <c r="H2340" s="13"/>
    </row>
    <row r="2341" spans="1:8" x14ac:dyDescent="0.25">
      <c r="A2341" s="112">
        <v>44775</v>
      </c>
      <c r="B2341" s="21" t="s">
        <v>7919</v>
      </c>
      <c r="C2341" s="13" t="s">
        <v>437</v>
      </c>
      <c r="D2341" s="764">
        <v>23816</v>
      </c>
      <c r="E2341" s="22">
        <v>60000</v>
      </c>
      <c r="F2341" s="19"/>
      <c r="G2341" s="14">
        <f t="shared" si="43"/>
        <v>60000</v>
      </c>
      <c r="H2341" s="13"/>
    </row>
    <row r="2342" spans="1:8" x14ac:dyDescent="0.25">
      <c r="A2342" s="112">
        <v>44775</v>
      </c>
      <c r="B2342" s="21" t="s">
        <v>8041</v>
      </c>
      <c r="C2342" s="13" t="s">
        <v>3010</v>
      </c>
      <c r="D2342" s="764"/>
      <c r="E2342" s="22">
        <v>74700</v>
      </c>
      <c r="F2342" s="19"/>
      <c r="G2342" s="14">
        <f t="shared" si="43"/>
        <v>74700</v>
      </c>
      <c r="H2342" s="13" t="s">
        <v>8299</v>
      </c>
    </row>
    <row r="2343" spans="1:8" x14ac:dyDescent="0.25">
      <c r="A2343" s="112">
        <v>44777</v>
      </c>
      <c r="B2343" s="21" t="s">
        <v>7919</v>
      </c>
      <c r="C2343" s="13" t="s">
        <v>7240</v>
      </c>
      <c r="D2343" s="764"/>
      <c r="E2343" s="22"/>
      <c r="F2343" s="19">
        <v>250000</v>
      </c>
      <c r="G2343" s="14">
        <f t="shared" si="43"/>
        <v>-250000</v>
      </c>
      <c r="H2343" s="13" t="s">
        <v>7916</v>
      </c>
    </row>
    <row r="2344" spans="1:8" x14ac:dyDescent="0.25">
      <c r="A2344" s="112">
        <v>44777</v>
      </c>
      <c r="B2344" s="21" t="s">
        <v>7919</v>
      </c>
      <c r="C2344" s="13" t="s">
        <v>164</v>
      </c>
      <c r="D2344" s="764">
        <v>392</v>
      </c>
      <c r="E2344" s="22">
        <v>44979</v>
      </c>
      <c r="F2344" s="19"/>
      <c r="G2344" s="14">
        <f t="shared" si="43"/>
        <v>44979</v>
      </c>
      <c r="H2344" s="13"/>
    </row>
    <row r="2345" spans="1:8" x14ac:dyDescent="0.25">
      <c r="A2345" s="112">
        <v>44777</v>
      </c>
      <c r="B2345" s="21" t="s">
        <v>7919</v>
      </c>
      <c r="C2345" s="13" t="s">
        <v>164</v>
      </c>
      <c r="D2345" s="764">
        <v>396</v>
      </c>
      <c r="E2345" s="22">
        <v>455</v>
      </c>
      <c r="F2345" s="19"/>
      <c r="G2345" s="14">
        <f t="shared" si="43"/>
        <v>455</v>
      </c>
      <c r="H2345" s="13"/>
    </row>
    <row r="2346" spans="1:8" x14ac:dyDescent="0.25">
      <c r="A2346" s="112">
        <v>44779</v>
      </c>
      <c r="B2346" s="21" t="s">
        <v>7919</v>
      </c>
      <c r="C2346" s="13" t="s">
        <v>164</v>
      </c>
      <c r="D2346" s="764">
        <v>425</v>
      </c>
      <c r="E2346" s="22">
        <v>13280</v>
      </c>
      <c r="F2346" s="19"/>
      <c r="G2346" s="14">
        <f t="shared" si="43"/>
        <v>13280</v>
      </c>
      <c r="H2346" s="13"/>
    </row>
    <row r="2347" spans="1:8" x14ac:dyDescent="0.25">
      <c r="A2347" s="112">
        <v>44783</v>
      </c>
      <c r="B2347" s="21" t="s">
        <v>7919</v>
      </c>
      <c r="C2347" s="13" t="s">
        <v>7240</v>
      </c>
      <c r="D2347" s="764">
        <v>14</v>
      </c>
      <c r="E2347" s="22">
        <v>296380</v>
      </c>
      <c r="F2347" s="19"/>
      <c r="G2347" s="14">
        <f t="shared" si="43"/>
        <v>296380</v>
      </c>
      <c r="H2347" s="13"/>
    </row>
    <row r="2348" spans="1:8" x14ac:dyDescent="0.25">
      <c r="A2348" s="112">
        <v>44784</v>
      </c>
      <c r="B2348" s="21" t="s">
        <v>7919</v>
      </c>
      <c r="C2348" s="13" t="s">
        <v>437</v>
      </c>
      <c r="D2348" s="764">
        <v>23826</v>
      </c>
      <c r="E2348" s="22">
        <v>61200</v>
      </c>
      <c r="F2348" s="19"/>
      <c r="G2348" s="14">
        <f t="shared" si="43"/>
        <v>61200</v>
      </c>
      <c r="H2348" s="13"/>
    </row>
    <row r="2349" spans="1:8" x14ac:dyDescent="0.25">
      <c r="A2349" s="112">
        <v>44784</v>
      </c>
      <c r="B2349" s="21" t="s">
        <v>7919</v>
      </c>
      <c r="C2349" s="13" t="s">
        <v>166</v>
      </c>
      <c r="D2349" s="764" t="s">
        <v>8217</v>
      </c>
      <c r="E2349" s="22">
        <v>46000</v>
      </c>
      <c r="F2349" s="19"/>
      <c r="G2349" s="14">
        <f t="shared" si="43"/>
        <v>46000</v>
      </c>
      <c r="H2349" s="13"/>
    </row>
    <row r="2350" spans="1:8" x14ac:dyDescent="0.25">
      <c r="A2350" s="112">
        <v>44785</v>
      </c>
      <c r="B2350" s="21" t="s">
        <v>8041</v>
      </c>
      <c r="C2350" s="13" t="s">
        <v>169</v>
      </c>
      <c r="D2350" s="764"/>
      <c r="E2350" s="22">
        <v>114000</v>
      </c>
      <c r="F2350" s="19"/>
      <c r="G2350" s="14">
        <f t="shared" si="43"/>
        <v>114000</v>
      </c>
      <c r="H2350" s="13"/>
    </row>
    <row r="2351" spans="1:8" x14ac:dyDescent="0.25">
      <c r="A2351" s="112">
        <v>44789</v>
      </c>
      <c r="B2351" s="21" t="s">
        <v>8041</v>
      </c>
      <c r="C2351" s="13" t="s">
        <v>161</v>
      </c>
      <c r="D2351" s="764" t="s">
        <v>8309</v>
      </c>
      <c r="E2351" s="22">
        <v>52499</v>
      </c>
      <c r="F2351" s="19"/>
      <c r="G2351" s="14">
        <f t="shared" si="43"/>
        <v>52499</v>
      </c>
      <c r="H2351" s="13"/>
    </row>
    <row r="2352" spans="1:8" x14ac:dyDescent="0.25">
      <c r="A2352" s="112">
        <v>44793</v>
      </c>
      <c r="B2352" s="21" t="s">
        <v>7919</v>
      </c>
      <c r="C2352" s="13" t="s">
        <v>169</v>
      </c>
      <c r="D2352" s="764">
        <v>273</v>
      </c>
      <c r="E2352" s="22">
        <v>126250</v>
      </c>
      <c r="F2352" s="19"/>
      <c r="G2352" s="752">
        <f t="shared" si="43"/>
        <v>126250</v>
      </c>
      <c r="H2352" s="13"/>
    </row>
    <row r="2353" spans="1:8" x14ac:dyDescent="0.25">
      <c r="A2353" s="112">
        <v>44793</v>
      </c>
      <c r="B2353" s="21" t="s">
        <v>7919</v>
      </c>
      <c r="C2353" s="13" t="s">
        <v>164</v>
      </c>
      <c r="D2353" s="764" t="s">
        <v>8213</v>
      </c>
      <c r="E2353" s="22">
        <v>58635</v>
      </c>
      <c r="F2353" s="19"/>
      <c r="G2353" s="14">
        <f t="shared" si="43"/>
        <v>58635</v>
      </c>
      <c r="H2353" s="13"/>
    </row>
    <row r="2354" spans="1:8" x14ac:dyDescent="0.25">
      <c r="A2354" s="112">
        <v>44793</v>
      </c>
      <c r="B2354" s="21" t="s">
        <v>1399</v>
      </c>
      <c r="C2354" s="13" t="s">
        <v>164</v>
      </c>
      <c r="D2354" s="764"/>
      <c r="E2354" s="22">
        <v>10762</v>
      </c>
      <c r="F2354" s="19"/>
      <c r="G2354" s="14">
        <f t="shared" si="43"/>
        <v>10762</v>
      </c>
      <c r="H2354" s="13" t="s">
        <v>8214</v>
      </c>
    </row>
    <row r="2355" spans="1:8" ht="15.75" customHeight="1" x14ac:dyDescent="0.25">
      <c r="A2355" s="112">
        <v>44795</v>
      </c>
      <c r="B2355" s="21" t="s">
        <v>7919</v>
      </c>
      <c r="C2355" s="13" t="s">
        <v>169</v>
      </c>
      <c r="D2355" s="764" t="s">
        <v>8326</v>
      </c>
      <c r="E2355" s="22">
        <v>10750</v>
      </c>
      <c r="F2355" s="19"/>
      <c r="G2355" s="752">
        <f t="shared" si="43"/>
        <v>10750</v>
      </c>
      <c r="H2355" s="13"/>
    </row>
    <row r="2356" spans="1:8" ht="15.75" customHeight="1" x14ac:dyDescent="0.25">
      <c r="A2356" s="112">
        <v>44795</v>
      </c>
      <c r="B2356" s="21" t="s">
        <v>7919</v>
      </c>
      <c r="C2356" s="13" t="s">
        <v>166</v>
      </c>
      <c r="D2356" s="764" t="s">
        <v>8218</v>
      </c>
      <c r="E2356" s="22">
        <v>115000</v>
      </c>
      <c r="F2356" s="19"/>
      <c r="G2356" s="14">
        <f t="shared" si="43"/>
        <v>115000</v>
      </c>
      <c r="H2356" s="13"/>
    </row>
    <row r="2357" spans="1:8" x14ac:dyDescent="0.25">
      <c r="A2357" s="112">
        <v>44796</v>
      </c>
      <c r="B2357" s="21" t="s">
        <v>7919</v>
      </c>
      <c r="C2357" s="13" t="s">
        <v>169</v>
      </c>
      <c r="D2357" s="764">
        <v>287</v>
      </c>
      <c r="E2357" s="22">
        <v>10750</v>
      </c>
      <c r="F2357" s="19"/>
      <c r="G2357" s="752">
        <f t="shared" si="43"/>
        <v>10750</v>
      </c>
      <c r="H2357" s="13"/>
    </row>
    <row r="2358" spans="1:8" x14ac:dyDescent="0.25">
      <c r="A2358" s="112">
        <v>44797</v>
      </c>
      <c r="B2358" s="21" t="s">
        <v>6953</v>
      </c>
      <c r="C2358" s="13" t="s">
        <v>169</v>
      </c>
      <c r="D2358" s="764"/>
      <c r="E2358" s="22"/>
      <c r="F2358" s="19">
        <v>19000</v>
      </c>
      <c r="G2358" s="752">
        <f t="shared" ref="G2358:G2383" si="44">E2358-F2358</f>
        <v>-19000</v>
      </c>
      <c r="H2358" s="13" t="s">
        <v>7874</v>
      </c>
    </row>
    <row r="2359" spans="1:8" x14ac:dyDescent="0.25">
      <c r="A2359" s="112">
        <v>44797</v>
      </c>
      <c r="B2359" s="21" t="s">
        <v>6516</v>
      </c>
      <c r="C2359" s="13" t="s">
        <v>169</v>
      </c>
      <c r="D2359" s="764"/>
      <c r="E2359" s="22"/>
      <c r="F2359" s="19">
        <v>16410</v>
      </c>
      <c r="G2359" s="752">
        <f t="shared" si="44"/>
        <v>-16410</v>
      </c>
      <c r="H2359" s="13" t="s">
        <v>7874</v>
      </c>
    </row>
    <row r="2360" spans="1:8" x14ac:dyDescent="0.25">
      <c r="A2360" s="112">
        <v>44797</v>
      </c>
      <c r="B2360" s="21" t="s">
        <v>7919</v>
      </c>
      <c r="C2360" s="13" t="s">
        <v>169</v>
      </c>
      <c r="D2360" s="764"/>
      <c r="E2360" s="22"/>
      <c r="F2360" s="19">
        <v>42000</v>
      </c>
      <c r="G2360" s="752">
        <f t="shared" si="44"/>
        <v>-42000</v>
      </c>
      <c r="H2360" s="13" t="s">
        <v>7874</v>
      </c>
    </row>
    <row r="2361" spans="1:8" x14ac:dyDescent="0.25">
      <c r="A2361" s="112">
        <v>44797</v>
      </c>
      <c r="B2361" s="21" t="s">
        <v>8041</v>
      </c>
      <c r="C2361" s="13" t="s">
        <v>169</v>
      </c>
      <c r="D2361" s="764"/>
      <c r="E2361" s="22"/>
      <c r="F2361" s="19">
        <v>114000</v>
      </c>
      <c r="G2361" s="752">
        <f t="shared" si="44"/>
        <v>-114000</v>
      </c>
      <c r="H2361" s="13" t="s">
        <v>7874</v>
      </c>
    </row>
    <row r="2362" spans="1:8" x14ac:dyDescent="0.25">
      <c r="A2362" s="112">
        <v>44798</v>
      </c>
      <c r="B2362" s="21" t="s">
        <v>7919</v>
      </c>
      <c r="C2362" s="13" t="s">
        <v>169</v>
      </c>
      <c r="D2362" s="764" t="s">
        <v>8219</v>
      </c>
      <c r="E2362" s="22">
        <v>5885</v>
      </c>
      <c r="F2362" s="19"/>
      <c r="G2362" s="14">
        <f t="shared" si="44"/>
        <v>5885</v>
      </c>
      <c r="H2362" s="13"/>
    </row>
    <row r="2363" spans="1:8" x14ac:dyDescent="0.25">
      <c r="A2363" s="112">
        <v>44800</v>
      </c>
      <c r="B2363" s="21" t="s">
        <v>7919</v>
      </c>
      <c r="C2363" s="13" t="s">
        <v>7240</v>
      </c>
      <c r="D2363" s="764"/>
      <c r="E2363" s="22"/>
      <c r="F2363" s="19">
        <v>30000</v>
      </c>
      <c r="G2363" s="752">
        <f t="shared" si="44"/>
        <v>-30000</v>
      </c>
      <c r="H2363" s="13" t="s">
        <v>1156</v>
      </c>
    </row>
    <row r="2364" spans="1:8" ht="18.75" x14ac:dyDescent="0.25">
      <c r="A2364" s="112">
        <v>44802</v>
      </c>
      <c r="B2364" s="21" t="s">
        <v>1399</v>
      </c>
      <c r="C2364" s="13" t="s">
        <v>2195</v>
      </c>
      <c r="D2364" s="764"/>
      <c r="E2364" s="22"/>
      <c r="F2364" s="19">
        <v>91480</v>
      </c>
      <c r="G2364" s="752">
        <f t="shared" si="44"/>
        <v>-91480</v>
      </c>
      <c r="H2364" s="754" t="s">
        <v>8209</v>
      </c>
    </row>
    <row r="2365" spans="1:8" ht="18.75" x14ac:dyDescent="0.25">
      <c r="A2365" s="112">
        <v>44802</v>
      </c>
      <c r="B2365" s="21" t="s">
        <v>6503</v>
      </c>
      <c r="C2365" s="13" t="s">
        <v>2195</v>
      </c>
      <c r="D2365" s="764"/>
      <c r="E2365" s="22"/>
      <c r="F2365" s="19">
        <v>48520</v>
      </c>
      <c r="G2365" s="752">
        <f t="shared" si="44"/>
        <v>-48520</v>
      </c>
      <c r="H2365" s="754"/>
    </row>
    <row r="2366" spans="1:8" x14ac:dyDescent="0.25">
      <c r="A2366" s="112">
        <v>44802</v>
      </c>
      <c r="B2366" s="21" t="s">
        <v>8041</v>
      </c>
      <c r="C2366" s="13" t="s">
        <v>3010</v>
      </c>
      <c r="D2366" s="764"/>
      <c r="E2366" s="22">
        <v>27000</v>
      </c>
      <c r="F2366" s="19"/>
      <c r="G2366" s="14">
        <f t="shared" si="44"/>
        <v>27000</v>
      </c>
      <c r="H2366" s="13" t="s">
        <v>8300</v>
      </c>
    </row>
    <row r="2367" spans="1:8" x14ac:dyDescent="0.25">
      <c r="A2367" s="112">
        <v>44802</v>
      </c>
      <c r="B2367" s="21" t="s">
        <v>8041</v>
      </c>
      <c r="C2367" s="13" t="s">
        <v>3010</v>
      </c>
      <c r="D2367" s="764"/>
      <c r="E2367" s="22">
        <v>129999</v>
      </c>
      <c r="F2367" s="19"/>
      <c r="G2367" s="14">
        <f t="shared" si="44"/>
        <v>129999</v>
      </c>
      <c r="H2367" s="13"/>
    </row>
    <row r="2368" spans="1:8" x14ac:dyDescent="0.25">
      <c r="A2368" s="112">
        <v>44803</v>
      </c>
      <c r="B2368" s="21" t="s">
        <v>7919</v>
      </c>
      <c r="C2368" s="13" t="s">
        <v>7240</v>
      </c>
      <c r="D2368" s="764"/>
      <c r="E2368" s="22">
        <v>-62900</v>
      </c>
      <c r="F2368" s="19"/>
      <c r="G2368" s="752">
        <f t="shared" si="44"/>
        <v>-62900</v>
      </c>
      <c r="H2368" s="13" t="s">
        <v>8211</v>
      </c>
    </row>
    <row r="2369" spans="1:8" x14ac:dyDescent="0.25">
      <c r="A2369" s="112">
        <v>44803</v>
      </c>
      <c r="B2369" s="21" t="s">
        <v>7919</v>
      </c>
      <c r="C2369" s="13" t="s">
        <v>7240</v>
      </c>
      <c r="D2369" s="764"/>
      <c r="E2369" s="22">
        <v>47040</v>
      </c>
      <c r="F2369" s="19"/>
      <c r="G2369" s="752">
        <f t="shared" si="44"/>
        <v>47040</v>
      </c>
      <c r="H2369" s="13" t="s">
        <v>8212</v>
      </c>
    </row>
    <row r="2370" spans="1:8" x14ac:dyDescent="0.25">
      <c r="A2370" s="112">
        <v>44803</v>
      </c>
      <c r="B2370" s="21" t="s">
        <v>7553</v>
      </c>
      <c r="C2370" s="13" t="s">
        <v>7240</v>
      </c>
      <c r="D2370" s="764"/>
      <c r="E2370" s="22"/>
      <c r="F2370" s="19">
        <v>2840</v>
      </c>
      <c r="G2370" s="752">
        <f t="shared" si="44"/>
        <v>-2840</v>
      </c>
      <c r="H2370" s="13" t="s">
        <v>3917</v>
      </c>
    </row>
    <row r="2371" spans="1:8" x14ac:dyDescent="0.25">
      <c r="A2371" s="112">
        <v>44803</v>
      </c>
      <c r="B2371" s="21" t="s">
        <v>7919</v>
      </c>
      <c r="C2371" s="13" t="s">
        <v>7240</v>
      </c>
      <c r="D2371" s="776">
        <v>15</v>
      </c>
      <c r="E2371" s="22">
        <v>111730</v>
      </c>
      <c r="F2371" s="19"/>
      <c r="G2371" s="752">
        <f t="shared" si="44"/>
        <v>111730</v>
      </c>
      <c r="H2371" s="13"/>
    </row>
    <row r="2372" spans="1:8" x14ac:dyDescent="0.25">
      <c r="A2372" s="112">
        <v>44803</v>
      </c>
      <c r="B2372" s="21" t="s">
        <v>7919</v>
      </c>
      <c r="C2372" s="13" t="s">
        <v>7240</v>
      </c>
      <c r="D2372" s="764"/>
      <c r="E2372" s="22"/>
      <c r="F2372" s="19">
        <v>100000</v>
      </c>
      <c r="G2372" s="14">
        <f t="shared" si="44"/>
        <v>-100000</v>
      </c>
      <c r="H2372" s="13" t="s">
        <v>8233</v>
      </c>
    </row>
    <row r="2373" spans="1:8" x14ac:dyDescent="0.25">
      <c r="A2373" s="112">
        <v>44803</v>
      </c>
      <c r="B2373" s="21" t="s">
        <v>7919</v>
      </c>
      <c r="C2373" s="13" t="s">
        <v>7240</v>
      </c>
      <c r="D2373" s="764"/>
      <c r="E2373" s="22"/>
      <c r="F2373" s="19">
        <v>100000</v>
      </c>
      <c r="G2373" s="14">
        <f t="shared" si="44"/>
        <v>-100000</v>
      </c>
      <c r="H2373" s="13" t="s">
        <v>8234</v>
      </c>
    </row>
    <row r="2374" spans="1:8" x14ac:dyDescent="0.25">
      <c r="A2374" s="112">
        <v>44803</v>
      </c>
      <c r="B2374" s="21" t="s">
        <v>7919</v>
      </c>
      <c r="C2374" s="13" t="s">
        <v>7240</v>
      </c>
      <c r="D2374" s="764"/>
      <c r="E2374" s="22"/>
      <c r="F2374" s="19">
        <v>139000</v>
      </c>
      <c r="G2374" s="14">
        <f t="shared" si="44"/>
        <v>-139000</v>
      </c>
      <c r="H2374" s="13" t="s">
        <v>8235</v>
      </c>
    </row>
    <row r="2375" spans="1:8" x14ac:dyDescent="0.25">
      <c r="A2375" s="112">
        <v>44805</v>
      </c>
      <c r="B2375" s="21" t="s">
        <v>7919</v>
      </c>
      <c r="C2375" s="13" t="s">
        <v>169</v>
      </c>
      <c r="D2375" s="764" t="s">
        <v>8327</v>
      </c>
      <c r="E2375" s="22">
        <v>68150</v>
      </c>
      <c r="F2375" s="19"/>
      <c r="G2375" s="14">
        <f t="shared" si="44"/>
        <v>68150</v>
      </c>
      <c r="H2375" s="13"/>
    </row>
    <row r="2376" spans="1:8" x14ac:dyDescent="0.25">
      <c r="A2376" s="112">
        <v>44807</v>
      </c>
      <c r="B2376" s="21" t="s">
        <v>8041</v>
      </c>
      <c r="C2376" s="13" t="s">
        <v>3010</v>
      </c>
      <c r="D2376" s="764"/>
      <c r="E2376" s="22"/>
      <c r="F2376" s="19">
        <v>22500</v>
      </c>
      <c r="G2376" s="14">
        <f t="shared" si="44"/>
        <v>-22500</v>
      </c>
      <c r="H2376" s="13" t="s">
        <v>1156</v>
      </c>
    </row>
    <row r="2377" spans="1:8" x14ac:dyDescent="0.25">
      <c r="A2377" s="112">
        <v>44811</v>
      </c>
      <c r="B2377" s="21" t="s">
        <v>10148</v>
      </c>
      <c r="C2377" s="13" t="s">
        <v>5680</v>
      </c>
      <c r="D2377" s="764"/>
      <c r="E2377" s="22"/>
      <c r="F2377" s="19">
        <v>131000</v>
      </c>
      <c r="G2377" s="14">
        <f t="shared" si="44"/>
        <v>-131000</v>
      </c>
      <c r="H2377" s="13" t="s">
        <v>3917</v>
      </c>
    </row>
    <row r="2378" spans="1:8" x14ac:dyDescent="0.25">
      <c r="A2378" s="112">
        <v>44809</v>
      </c>
      <c r="B2378" s="21" t="s">
        <v>1399</v>
      </c>
      <c r="C2378" s="13" t="s">
        <v>5680</v>
      </c>
      <c r="D2378" s="764"/>
      <c r="E2378" s="22"/>
      <c r="F2378" s="19">
        <v>150000</v>
      </c>
      <c r="G2378" s="14">
        <f t="shared" si="44"/>
        <v>-150000</v>
      </c>
      <c r="H2378" s="13" t="s">
        <v>8238</v>
      </c>
    </row>
    <row r="2379" spans="1:8" x14ac:dyDescent="0.25">
      <c r="A2379" s="112">
        <v>44809</v>
      </c>
      <c r="B2379" s="21" t="s">
        <v>8041</v>
      </c>
      <c r="C2379" s="13" t="s">
        <v>3010</v>
      </c>
      <c r="D2379" s="764"/>
      <c r="E2379" s="22">
        <v>27000</v>
      </c>
      <c r="F2379" s="19"/>
      <c r="G2379" s="14">
        <f t="shared" si="44"/>
        <v>27000</v>
      </c>
      <c r="H2379" s="13" t="s">
        <v>1156</v>
      </c>
    </row>
    <row r="2380" spans="1:8" x14ac:dyDescent="0.25">
      <c r="A2380" s="112">
        <v>44809</v>
      </c>
      <c r="B2380" s="21" t="s">
        <v>8041</v>
      </c>
      <c r="C2380" s="13" t="s">
        <v>3010</v>
      </c>
      <c r="D2380" s="764"/>
      <c r="E2380" s="22">
        <v>45323</v>
      </c>
      <c r="F2380" s="19"/>
      <c r="G2380" s="14">
        <f t="shared" si="44"/>
        <v>45323</v>
      </c>
      <c r="H2380" s="13"/>
    </row>
    <row r="2381" spans="1:8" x14ac:dyDescent="0.25">
      <c r="A2381" s="112">
        <v>44809</v>
      </c>
      <c r="B2381" s="21" t="s">
        <v>8041</v>
      </c>
      <c r="C2381" s="13" t="s">
        <v>7465</v>
      </c>
      <c r="D2381" s="764" t="s">
        <v>8310</v>
      </c>
      <c r="E2381" s="22">
        <v>59395</v>
      </c>
      <c r="F2381" s="19"/>
      <c r="G2381" s="14">
        <f t="shared" si="44"/>
        <v>59395</v>
      </c>
      <c r="H2381" s="13"/>
    </row>
    <row r="2382" spans="1:8" x14ac:dyDescent="0.25">
      <c r="A2382" s="112">
        <v>44809</v>
      </c>
      <c r="B2382" s="21" t="s">
        <v>8041</v>
      </c>
      <c r="C2382" s="13" t="s">
        <v>7465</v>
      </c>
      <c r="D2382" s="764" t="s">
        <v>8311</v>
      </c>
      <c r="E2382" s="22">
        <v>935180</v>
      </c>
      <c r="F2382" s="19"/>
      <c r="G2382" s="14">
        <f t="shared" si="44"/>
        <v>935180</v>
      </c>
      <c r="H2382" s="13"/>
    </row>
    <row r="2383" spans="1:8" x14ac:dyDescent="0.25">
      <c r="A2383" s="112">
        <v>44809</v>
      </c>
      <c r="B2383" s="21" t="s">
        <v>8041</v>
      </c>
      <c r="C2383" s="13" t="s">
        <v>7465</v>
      </c>
      <c r="D2383" s="764" t="s">
        <v>8312</v>
      </c>
      <c r="E2383" s="22">
        <v>28800</v>
      </c>
      <c r="F2383" s="19"/>
      <c r="G2383" s="14">
        <f t="shared" si="44"/>
        <v>28800</v>
      </c>
      <c r="H2383" s="13"/>
    </row>
    <row r="2384" spans="1:8" x14ac:dyDescent="0.25">
      <c r="A2384" s="112">
        <v>44809</v>
      </c>
      <c r="B2384" s="21" t="s">
        <v>8041</v>
      </c>
      <c r="C2384" s="13" t="s">
        <v>7465</v>
      </c>
      <c r="D2384" s="764" t="s">
        <v>8313</v>
      </c>
      <c r="E2384" s="22">
        <v>421212</v>
      </c>
      <c r="F2384" s="19"/>
      <c r="G2384" s="14">
        <f t="shared" ref="G2384:G2406" si="45">E2384-F2384</f>
        <v>421212</v>
      </c>
      <c r="H2384" s="13"/>
    </row>
    <row r="2385" spans="1:8" x14ac:dyDescent="0.25">
      <c r="A2385" s="112">
        <v>44809</v>
      </c>
      <c r="B2385" s="21" t="s">
        <v>8041</v>
      </c>
      <c r="C2385" s="13" t="s">
        <v>7465</v>
      </c>
      <c r="D2385" s="764" t="s">
        <v>8314</v>
      </c>
      <c r="E2385" s="22">
        <v>371865</v>
      </c>
      <c r="F2385" s="19"/>
      <c r="G2385" s="14">
        <f t="shared" si="45"/>
        <v>371865</v>
      </c>
      <c r="H2385" s="13"/>
    </row>
    <row r="2386" spans="1:8" x14ac:dyDescent="0.25">
      <c r="A2386" s="112">
        <v>44809</v>
      </c>
      <c r="B2386" s="21" t="s">
        <v>7951</v>
      </c>
      <c r="C2386" s="13" t="s">
        <v>7952</v>
      </c>
      <c r="D2386" s="764"/>
      <c r="E2386" s="22"/>
      <c r="F2386" s="19">
        <v>400000</v>
      </c>
      <c r="G2386" s="14">
        <f t="shared" si="45"/>
        <v>-400000</v>
      </c>
      <c r="H2386" s="13" t="s">
        <v>8264</v>
      </c>
    </row>
    <row r="2387" spans="1:8" x14ac:dyDescent="0.25">
      <c r="A2387" s="112">
        <v>44811</v>
      </c>
      <c r="B2387" s="21" t="s">
        <v>8041</v>
      </c>
      <c r="C2387" s="13" t="s">
        <v>8453</v>
      </c>
      <c r="D2387" s="764" t="s">
        <v>8454</v>
      </c>
      <c r="E2387" s="22">
        <v>200000</v>
      </c>
      <c r="F2387" s="19"/>
      <c r="G2387" s="14">
        <f t="shared" si="45"/>
        <v>200000</v>
      </c>
      <c r="H2387" s="13" t="s">
        <v>8517</v>
      </c>
    </row>
    <row r="2388" spans="1:8" x14ac:dyDescent="0.25">
      <c r="A2388" s="112">
        <v>44811</v>
      </c>
      <c r="B2388" s="21" t="s">
        <v>1399</v>
      </c>
      <c r="C2388" s="13" t="s">
        <v>7240</v>
      </c>
      <c r="D2388" s="764" t="s">
        <v>8363</v>
      </c>
      <c r="E2388" s="22">
        <v>854151</v>
      </c>
      <c r="F2388" s="19"/>
      <c r="G2388" s="14">
        <f t="shared" si="45"/>
        <v>854151</v>
      </c>
      <c r="H2388" s="13"/>
    </row>
    <row r="2389" spans="1:8" x14ac:dyDescent="0.25">
      <c r="A2389" s="112">
        <v>44816</v>
      </c>
      <c r="B2389" s="21" t="s">
        <v>6509</v>
      </c>
      <c r="C2389" s="13" t="s">
        <v>3010</v>
      </c>
      <c r="D2389" s="764"/>
      <c r="E2389" s="22"/>
      <c r="F2389" s="19">
        <v>4661</v>
      </c>
      <c r="G2389" s="14">
        <f t="shared" si="45"/>
        <v>-4661</v>
      </c>
      <c r="H2389" s="13" t="s">
        <v>3917</v>
      </c>
    </row>
    <row r="2390" spans="1:8" x14ac:dyDescent="0.25">
      <c r="A2390" s="112">
        <v>44816</v>
      </c>
      <c r="B2390" s="21" t="s">
        <v>8041</v>
      </c>
      <c r="C2390" s="13" t="s">
        <v>7465</v>
      </c>
      <c r="D2390" s="764" t="s">
        <v>8400</v>
      </c>
      <c r="E2390" s="22">
        <v>20800</v>
      </c>
      <c r="F2390" s="19"/>
      <c r="G2390" s="14">
        <f t="shared" si="45"/>
        <v>20800</v>
      </c>
      <c r="H2390" s="13"/>
    </row>
    <row r="2391" spans="1:8" x14ac:dyDescent="0.25">
      <c r="A2391" s="112">
        <v>44818</v>
      </c>
      <c r="B2391" s="21" t="s">
        <v>8041</v>
      </c>
      <c r="C2391" s="13" t="s">
        <v>180</v>
      </c>
      <c r="D2391" s="764" t="s">
        <v>8364</v>
      </c>
      <c r="E2391" s="22">
        <v>100800</v>
      </c>
      <c r="F2391" s="19"/>
      <c r="G2391" s="14">
        <f t="shared" si="45"/>
        <v>100800</v>
      </c>
      <c r="H2391" s="13"/>
    </row>
    <row r="2392" spans="1:8" x14ac:dyDescent="0.25">
      <c r="A2392" s="112">
        <v>44818</v>
      </c>
      <c r="B2392" s="21" t="s">
        <v>8041</v>
      </c>
      <c r="C2392" s="13" t="s">
        <v>7465</v>
      </c>
      <c r="D2392" s="764" t="s">
        <v>8315</v>
      </c>
      <c r="E2392" s="22">
        <v>274016</v>
      </c>
      <c r="F2392" s="19"/>
      <c r="G2392" s="14">
        <f t="shared" si="45"/>
        <v>274016</v>
      </c>
      <c r="H2392" s="13"/>
    </row>
    <row r="2393" spans="1:8" x14ac:dyDescent="0.25">
      <c r="A2393" s="112">
        <v>44819</v>
      </c>
      <c r="B2393" s="21" t="s">
        <v>7951</v>
      </c>
      <c r="C2393" s="13" t="s">
        <v>7465</v>
      </c>
      <c r="D2393" s="764" t="s">
        <v>8316</v>
      </c>
      <c r="E2393" s="22">
        <v>111043</v>
      </c>
      <c r="F2393" s="19"/>
      <c r="G2393" s="14">
        <f t="shared" si="45"/>
        <v>111043</v>
      </c>
      <c r="H2393" s="13"/>
    </row>
    <row r="2394" spans="1:8" x14ac:dyDescent="0.25">
      <c r="A2394" s="112">
        <v>44819</v>
      </c>
      <c r="B2394" s="21" t="s">
        <v>7919</v>
      </c>
      <c r="C2394" s="13" t="s">
        <v>8391</v>
      </c>
      <c r="D2394" s="764" t="s">
        <v>8392</v>
      </c>
      <c r="E2394" s="22">
        <v>455186</v>
      </c>
      <c r="F2394" s="19"/>
      <c r="G2394" s="14">
        <f t="shared" si="45"/>
        <v>455186</v>
      </c>
      <c r="H2394" s="13"/>
    </row>
    <row r="2395" spans="1:8" x14ac:dyDescent="0.25">
      <c r="A2395" s="112">
        <v>44819</v>
      </c>
      <c r="B2395" s="21" t="s">
        <v>8041</v>
      </c>
      <c r="C2395" s="13" t="s">
        <v>8391</v>
      </c>
      <c r="D2395" s="764" t="s">
        <v>8393</v>
      </c>
      <c r="E2395" s="22">
        <v>47092</v>
      </c>
      <c r="F2395" s="19"/>
      <c r="G2395" s="14">
        <f t="shared" si="45"/>
        <v>47092</v>
      </c>
      <c r="H2395" s="13"/>
    </row>
    <row r="2396" spans="1:8" x14ac:dyDescent="0.25">
      <c r="A2396" s="112">
        <v>44820</v>
      </c>
      <c r="B2396" s="21" t="s">
        <v>8075</v>
      </c>
      <c r="C2396" s="13" t="s">
        <v>166</v>
      </c>
      <c r="D2396" s="764" t="s">
        <v>8361</v>
      </c>
      <c r="E2396" s="22">
        <v>31200</v>
      </c>
      <c r="F2396" s="19"/>
      <c r="G2396" s="14">
        <f t="shared" si="45"/>
        <v>31200</v>
      </c>
      <c r="H2396" s="13"/>
    </row>
    <row r="2397" spans="1:8" x14ac:dyDescent="0.25">
      <c r="A2397" s="112">
        <v>44820</v>
      </c>
      <c r="B2397" s="21" t="s">
        <v>7919</v>
      </c>
      <c r="C2397" s="13" t="s">
        <v>180</v>
      </c>
      <c r="D2397" s="764" t="s">
        <v>8365</v>
      </c>
      <c r="E2397" s="22">
        <v>59880</v>
      </c>
      <c r="F2397" s="19"/>
      <c r="G2397" s="14">
        <f t="shared" si="45"/>
        <v>59880</v>
      </c>
      <c r="H2397" s="13"/>
    </row>
    <row r="2398" spans="1:8" x14ac:dyDescent="0.25">
      <c r="A2398" s="112">
        <v>44823</v>
      </c>
      <c r="B2398" s="21" t="s">
        <v>2932</v>
      </c>
      <c r="C2398" s="13" t="s">
        <v>6765</v>
      </c>
      <c r="D2398" s="764" t="s">
        <v>8398</v>
      </c>
      <c r="E2398" s="22">
        <v>76350</v>
      </c>
      <c r="F2398" s="19"/>
      <c r="G2398" s="14">
        <f t="shared" si="45"/>
        <v>76350</v>
      </c>
      <c r="H2398" s="13"/>
    </row>
    <row r="2399" spans="1:8" x14ac:dyDescent="0.25">
      <c r="A2399" s="112">
        <v>44827</v>
      </c>
      <c r="B2399" s="21" t="s">
        <v>8041</v>
      </c>
      <c r="C2399" s="13" t="s">
        <v>7465</v>
      </c>
      <c r="D2399" s="764" t="s">
        <v>8450</v>
      </c>
      <c r="E2399" s="22">
        <v>41600</v>
      </c>
      <c r="F2399" s="19"/>
      <c r="G2399" s="14">
        <f t="shared" si="45"/>
        <v>41600</v>
      </c>
      <c r="H2399" s="13"/>
    </row>
    <row r="2400" spans="1:8" x14ac:dyDescent="0.25">
      <c r="A2400" s="112">
        <v>44827</v>
      </c>
      <c r="B2400" s="21" t="s">
        <v>8041</v>
      </c>
      <c r="C2400" s="13" t="s">
        <v>7465</v>
      </c>
      <c r="D2400" s="764" t="s">
        <v>8451</v>
      </c>
      <c r="E2400" s="22">
        <v>255657</v>
      </c>
      <c r="F2400" s="19"/>
      <c r="G2400" s="14">
        <f t="shared" si="45"/>
        <v>255657</v>
      </c>
      <c r="H2400" s="13"/>
    </row>
    <row r="2401" spans="1:8" x14ac:dyDescent="0.25">
      <c r="A2401" s="112">
        <v>44827</v>
      </c>
      <c r="B2401" s="21" t="s">
        <v>8075</v>
      </c>
      <c r="C2401" s="13" t="s">
        <v>162</v>
      </c>
      <c r="D2401" s="764" t="s">
        <v>8383</v>
      </c>
      <c r="E2401" s="22">
        <v>17510</v>
      </c>
      <c r="F2401" s="19"/>
      <c r="G2401" s="14">
        <f t="shared" si="45"/>
        <v>17510</v>
      </c>
      <c r="H2401" s="13" t="s">
        <v>8385</v>
      </c>
    </row>
    <row r="2402" spans="1:8" x14ac:dyDescent="0.25">
      <c r="A2402" s="112">
        <v>44828</v>
      </c>
      <c r="B2402" s="21" t="s">
        <v>3945</v>
      </c>
      <c r="C2402" s="13" t="s">
        <v>437</v>
      </c>
      <c r="D2402" s="764" t="s">
        <v>8362</v>
      </c>
      <c r="E2402" s="22">
        <v>68000</v>
      </c>
      <c r="F2402" s="19"/>
      <c r="G2402" s="14">
        <f t="shared" si="45"/>
        <v>68000</v>
      </c>
      <c r="H2402" s="13"/>
    </row>
    <row r="2403" spans="1:8" ht="15.75" customHeight="1" x14ac:dyDescent="0.25">
      <c r="A2403" s="112">
        <v>44831</v>
      </c>
      <c r="B2403" s="21" t="s">
        <v>7919</v>
      </c>
      <c r="C2403" s="13" t="s">
        <v>7240</v>
      </c>
      <c r="D2403" s="764"/>
      <c r="E2403" s="22"/>
      <c r="F2403" s="19">
        <v>109040</v>
      </c>
      <c r="G2403" s="14">
        <f t="shared" si="45"/>
        <v>-109040</v>
      </c>
      <c r="H2403" s="755" t="s">
        <v>8367</v>
      </c>
    </row>
    <row r="2404" spans="1:8" x14ac:dyDescent="0.25">
      <c r="A2404" s="112">
        <v>44831</v>
      </c>
      <c r="B2404" s="21" t="s">
        <v>8041</v>
      </c>
      <c r="C2404" s="13" t="s">
        <v>7240</v>
      </c>
      <c r="D2404" s="764"/>
      <c r="E2404" s="22"/>
      <c r="F2404" s="19">
        <v>390960</v>
      </c>
      <c r="G2404" s="14">
        <f t="shared" si="45"/>
        <v>-390960</v>
      </c>
      <c r="H2404" s="755"/>
    </row>
    <row r="2405" spans="1:8" x14ac:dyDescent="0.25">
      <c r="A2405" s="112">
        <v>44833</v>
      </c>
      <c r="B2405" s="21" t="s">
        <v>8041</v>
      </c>
      <c r="C2405" s="13" t="s">
        <v>7465</v>
      </c>
      <c r="D2405" s="764" t="s">
        <v>8452</v>
      </c>
      <c r="E2405" s="22">
        <v>232416</v>
      </c>
      <c r="F2405" s="19"/>
      <c r="G2405" s="14">
        <f t="shared" si="45"/>
        <v>232416</v>
      </c>
      <c r="H2405" s="756"/>
    </row>
    <row r="2406" spans="1:8" x14ac:dyDescent="0.25">
      <c r="A2406" s="112">
        <v>44835</v>
      </c>
      <c r="B2406" s="21" t="s">
        <v>7919</v>
      </c>
      <c r="C2406" s="13" t="s">
        <v>7465</v>
      </c>
      <c r="D2406" s="764" t="s">
        <v>8401</v>
      </c>
      <c r="E2406" s="22">
        <v>651281</v>
      </c>
      <c r="F2406" s="19"/>
      <c r="G2406" s="14">
        <f t="shared" si="45"/>
        <v>651281</v>
      </c>
      <c r="H2406" s="13"/>
    </row>
    <row r="2407" spans="1:8" x14ac:dyDescent="0.25">
      <c r="A2407" s="112">
        <v>44835</v>
      </c>
      <c r="B2407" s="21" t="s">
        <v>7919</v>
      </c>
      <c r="C2407" s="13" t="s">
        <v>437</v>
      </c>
      <c r="D2407" s="764" t="s">
        <v>8402</v>
      </c>
      <c r="E2407" s="22">
        <v>42000</v>
      </c>
      <c r="F2407" s="19"/>
      <c r="G2407" s="14">
        <f t="shared" ref="G2407:G2429" si="46">E2407-F2407</f>
        <v>42000</v>
      </c>
      <c r="H2407" s="13"/>
    </row>
    <row r="2408" spans="1:8" x14ac:dyDescent="0.25">
      <c r="A2408" s="112">
        <v>44837</v>
      </c>
      <c r="B2408" s="21" t="s">
        <v>8075</v>
      </c>
      <c r="C2408" s="13" t="s">
        <v>8391</v>
      </c>
      <c r="D2408" s="764" t="s">
        <v>7681</v>
      </c>
      <c r="E2408" s="22">
        <v>9067</v>
      </c>
      <c r="F2408" s="19"/>
      <c r="G2408" s="14">
        <f t="shared" si="46"/>
        <v>9067</v>
      </c>
      <c r="H2408" s="13"/>
    </row>
    <row r="2409" spans="1:8" x14ac:dyDescent="0.25">
      <c r="A2409" s="112">
        <v>44837</v>
      </c>
      <c r="B2409" s="21" t="s">
        <v>8041</v>
      </c>
      <c r="C2409" s="13" t="s">
        <v>8391</v>
      </c>
      <c r="D2409" s="764" t="s">
        <v>8102</v>
      </c>
      <c r="E2409" s="22">
        <v>154641</v>
      </c>
      <c r="F2409" s="19"/>
      <c r="G2409" s="14">
        <f t="shared" si="46"/>
        <v>154641</v>
      </c>
      <c r="H2409" s="13"/>
    </row>
    <row r="2410" spans="1:8" x14ac:dyDescent="0.25">
      <c r="A2410" s="112">
        <v>44837</v>
      </c>
      <c r="B2410" s="21" t="s">
        <v>7919</v>
      </c>
      <c r="C2410" s="13" t="s">
        <v>8391</v>
      </c>
      <c r="D2410" s="764" t="s">
        <v>8394</v>
      </c>
      <c r="E2410" s="22">
        <v>118082</v>
      </c>
      <c r="F2410" s="19"/>
      <c r="G2410" s="14">
        <f t="shared" si="46"/>
        <v>118082</v>
      </c>
      <c r="H2410" s="13"/>
    </row>
    <row r="2411" spans="1:8" s="730" customFormat="1" ht="31.5" x14ac:dyDescent="0.25">
      <c r="A2411" s="112">
        <v>44837</v>
      </c>
      <c r="B2411" s="742" t="s">
        <v>7919</v>
      </c>
      <c r="C2411" s="749" t="s">
        <v>8391</v>
      </c>
      <c r="D2411" s="777"/>
      <c r="E2411" s="750"/>
      <c r="F2411" s="751">
        <v>343867</v>
      </c>
      <c r="G2411" s="752">
        <f t="shared" si="46"/>
        <v>-343867</v>
      </c>
      <c r="H2411" s="755" t="s">
        <v>8395</v>
      </c>
    </row>
    <row r="2412" spans="1:8" x14ac:dyDescent="0.25">
      <c r="A2412" s="112">
        <v>44837</v>
      </c>
      <c r="B2412" s="21" t="s">
        <v>8041</v>
      </c>
      <c r="C2412" s="749" t="s">
        <v>8391</v>
      </c>
      <c r="D2412" s="764"/>
      <c r="E2412" s="22"/>
      <c r="F2412" s="19">
        <v>167000</v>
      </c>
      <c r="G2412" s="752">
        <f t="shared" si="46"/>
        <v>-167000</v>
      </c>
      <c r="H2412" s="13" t="s">
        <v>8396</v>
      </c>
    </row>
    <row r="2413" spans="1:8" x14ac:dyDescent="0.25">
      <c r="A2413" s="112">
        <v>44838</v>
      </c>
      <c r="B2413" s="21" t="s">
        <v>7919</v>
      </c>
      <c r="C2413" s="13" t="s">
        <v>169</v>
      </c>
      <c r="D2413" s="764" t="s">
        <v>8409</v>
      </c>
      <c r="E2413" s="22">
        <v>2400</v>
      </c>
      <c r="F2413" s="19"/>
      <c r="G2413" s="752">
        <f t="shared" si="46"/>
        <v>2400</v>
      </c>
      <c r="H2413" s="13" t="s">
        <v>8410</v>
      </c>
    </row>
    <row r="2414" spans="1:8" x14ac:dyDescent="0.25">
      <c r="A2414" s="112">
        <v>44838</v>
      </c>
      <c r="B2414" s="21" t="s">
        <v>7919</v>
      </c>
      <c r="C2414" s="13" t="s">
        <v>7465</v>
      </c>
      <c r="D2414" s="764" t="s">
        <v>8492</v>
      </c>
      <c r="E2414" s="22">
        <v>14601</v>
      </c>
      <c r="F2414" s="19"/>
      <c r="G2414" s="752">
        <f t="shared" si="46"/>
        <v>14601</v>
      </c>
      <c r="H2414" s="13"/>
    </row>
    <row r="2415" spans="1:8" x14ac:dyDescent="0.25">
      <c r="A2415" s="112">
        <v>44840</v>
      </c>
      <c r="B2415" s="21" t="s">
        <v>8041</v>
      </c>
      <c r="C2415" s="13" t="s">
        <v>5186</v>
      </c>
      <c r="D2415" s="764"/>
      <c r="E2415" s="22"/>
      <c r="F2415" s="19">
        <v>300000</v>
      </c>
      <c r="G2415" s="752">
        <f t="shared" si="46"/>
        <v>-300000</v>
      </c>
      <c r="H2415" s="13" t="s">
        <v>8419</v>
      </c>
    </row>
    <row r="2416" spans="1:8" x14ac:dyDescent="0.25">
      <c r="A2416" s="112">
        <v>44841</v>
      </c>
      <c r="B2416" s="21" t="s">
        <v>8041</v>
      </c>
      <c r="C2416" s="13" t="s">
        <v>8453</v>
      </c>
      <c r="D2416" s="764" t="s">
        <v>8455</v>
      </c>
      <c r="E2416" s="22">
        <v>120000</v>
      </c>
      <c r="F2416" s="19"/>
      <c r="G2416" s="752">
        <f t="shared" si="46"/>
        <v>120000</v>
      </c>
      <c r="H2416" s="13" t="s">
        <v>8456</v>
      </c>
    </row>
    <row r="2417" spans="1:8" x14ac:dyDescent="0.25">
      <c r="A2417" s="112">
        <v>44845</v>
      </c>
      <c r="B2417" s="21" t="s">
        <v>8336</v>
      </c>
      <c r="C2417" s="13" t="s">
        <v>2195</v>
      </c>
      <c r="D2417" s="764" t="s">
        <v>8468</v>
      </c>
      <c r="E2417" s="22">
        <v>150728</v>
      </c>
      <c r="F2417" s="19"/>
      <c r="G2417" s="752">
        <f t="shared" si="46"/>
        <v>150728</v>
      </c>
      <c r="H2417" s="13" t="s">
        <v>8469</v>
      </c>
    </row>
    <row r="2418" spans="1:8" x14ac:dyDescent="0.25">
      <c r="A2418" s="112">
        <v>44846</v>
      </c>
      <c r="B2418" s="21" t="s">
        <v>8041</v>
      </c>
      <c r="C2418" s="13" t="s">
        <v>8453</v>
      </c>
      <c r="D2418" s="764" t="s">
        <v>8466</v>
      </c>
      <c r="E2418" s="22">
        <v>162000</v>
      </c>
      <c r="F2418" s="19"/>
      <c r="G2418" s="752">
        <f t="shared" si="46"/>
        <v>162000</v>
      </c>
      <c r="H2418" s="13" t="s">
        <v>8467</v>
      </c>
    </row>
    <row r="2419" spans="1:8" x14ac:dyDescent="0.25">
      <c r="A2419" s="112">
        <v>44847</v>
      </c>
      <c r="B2419" s="21" t="s">
        <v>8336</v>
      </c>
      <c r="C2419" s="13" t="s">
        <v>7240</v>
      </c>
      <c r="D2419" s="764"/>
      <c r="E2419" s="22"/>
      <c r="F2419" s="19">
        <v>300000</v>
      </c>
      <c r="G2419" s="752">
        <f t="shared" si="46"/>
        <v>-300000</v>
      </c>
      <c r="H2419" s="13" t="s">
        <v>8477</v>
      </c>
    </row>
    <row r="2420" spans="1:8" x14ac:dyDescent="0.25">
      <c r="A2420" s="112">
        <v>44848</v>
      </c>
      <c r="B2420" s="21" t="s">
        <v>8041</v>
      </c>
      <c r="C2420" s="13" t="s">
        <v>161</v>
      </c>
      <c r="D2420" s="764"/>
      <c r="E2420" s="22"/>
      <c r="F2420" s="19">
        <v>52499</v>
      </c>
      <c r="G2420" s="752">
        <f t="shared" si="46"/>
        <v>-52499</v>
      </c>
      <c r="H2420" s="13" t="s">
        <v>8474</v>
      </c>
    </row>
    <row r="2421" spans="1:8" x14ac:dyDescent="0.25">
      <c r="A2421" s="112">
        <v>44848</v>
      </c>
      <c r="B2421" s="21" t="s">
        <v>7919</v>
      </c>
      <c r="C2421" s="13" t="s">
        <v>169</v>
      </c>
      <c r="D2421" s="764"/>
      <c r="E2421" s="22"/>
      <c r="F2421" s="19">
        <v>224000</v>
      </c>
      <c r="G2421" s="752">
        <f t="shared" si="46"/>
        <v>-224000</v>
      </c>
      <c r="H2421" s="13" t="s">
        <v>8478</v>
      </c>
    </row>
    <row r="2422" spans="1:8" x14ac:dyDescent="0.25">
      <c r="A2422" s="112">
        <v>44848</v>
      </c>
      <c r="B2422" s="21" t="s">
        <v>8041</v>
      </c>
      <c r="C2422" s="13" t="s">
        <v>5186</v>
      </c>
      <c r="D2422" s="764" t="s">
        <v>8520</v>
      </c>
      <c r="E2422" s="22">
        <v>861760</v>
      </c>
      <c r="F2422" s="19"/>
      <c r="G2422" s="752">
        <f t="shared" si="46"/>
        <v>861760</v>
      </c>
      <c r="H2422" s="13"/>
    </row>
    <row r="2423" spans="1:8" x14ac:dyDescent="0.25">
      <c r="A2423" s="112">
        <v>44849</v>
      </c>
      <c r="B2423" s="21" t="s">
        <v>7919</v>
      </c>
      <c r="C2423" s="13" t="s">
        <v>169</v>
      </c>
      <c r="D2423" s="764" t="s">
        <v>8475</v>
      </c>
      <c r="E2423" s="22">
        <v>30588</v>
      </c>
      <c r="F2423" s="19"/>
      <c r="G2423" s="752">
        <f t="shared" si="46"/>
        <v>30588</v>
      </c>
      <c r="H2423" s="13" t="s">
        <v>8476</v>
      </c>
    </row>
    <row r="2424" spans="1:8" x14ac:dyDescent="0.25">
      <c r="A2424" s="112">
        <v>44851</v>
      </c>
      <c r="B2424" s="21" t="s">
        <v>7919</v>
      </c>
      <c r="C2424" s="13" t="s">
        <v>166</v>
      </c>
      <c r="D2424" s="764" t="s">
        <v>8518</v>
      </c>
      <c r="E2424" s="22">
        <v>46700</v>
      </c>
      <c r="F2424" s="19"/>
      <c r="G2424" s="752">
        <f t="shared" si="46"/>
        <v>46700</v>
      </c>
      <c r="H2424" s="13" t="s">
        <v>8519</v>
      </c>
    </row>
    <row r="2425" spans="1:8" x14ac:dyDescent="0.25">
      <c r="A2425" s="112">
        <v>44852</v>
      </c>
      <c r="B2425" s="21" t="s">
        <v>8075</v>
      </c>
      <c r="C2425" s="13" t="s">
        <v>5186</v>
      </c>
      <c r="D2425" s="764" t="s">
        <v>8521</v>
      </c>
      <c r="E2425" s="22">
        <v>63132</v>
      </c>
      <c r="F2425" s="19"/>
      <c r="G2425" s="752">
        <f t="shared" si="46"/>
        <v>63132</v>
      </c>
      <c r="H2425" s="13"/>
    </row>
    <row r="2426" spans="1:8" x14ac:dyDescent="0.25">
      <c r="A2426" s="112">
        <v>44852</v>
      </c>
      <c r="B2426" s="21" t="s">
        <v>8041</v>
      </c>
      <c r="C2426" s="13" t="s">
        <v>7465</v>
      </c>
      <c r="D2426" s="764" t="s">
        <v>8543</v>
      </c>
      <c r="E2426" s="22">
        <v>85219</v>
      </c>
      <c r="F2426" s="19"/>
      <c r="G2426" s="752">
        <f t="shared" si="46"/>
        <v>85219</v>
      </c>
      <c r="H2426" s="13"/>
    </row>
    <row r="2427" spans="1:8" x14ac:dyDescent="0.25">
      <c r="A2427" s="112">
        <v>44854</v>
      </c>
      <c r="B2427" s="21" t="s">
        <v>8041</v>
      </c>
      <c r="C2427" s="13" t="s">
        <v>7465</v>
      </c>
      <c r="D2427" s="764"/>
      <c r="E2427" s="22"/>
      <c r="F2427" s="19">
        <v>300000</v>
      </c>
      <c r="G2427" s="752">
        <f t="shared" si="46"/>
        <v>-300000</v>
      </c>
      <c r="H2427" s="13" t="s">
        <v>8506</v>
      </c>
    </row>
    <row r="2428" spans="1:8" x14ac:dyDescent="0.25">
      <c r="A2428" s="112">
        <v>44854</v>
      </c>
      <c r="B2428" s="21" t="s">
        <v>8041</v>
      </c>
      <c r="C2428" s="13" t="s">
        <v>7465</v>
      </c>
      <c r="D2428" s="764"/>
      <c r="E2428" s="22"/>
      <c r="F2428" s="19">
        <v>460000</v>
      </c>
      <c r="G2428" s="752">
        <f t="shared" si="46"/>
        <v>-460000</v>
      </c>
      <c r="H2428" s="13" t="s">
        <v>8507</v>
      </c>
    </row>
    <row r="2429" spans="1:8" x14ac:dyDescent="0.25">
      <c r="A2429" s="112">
        <v>44854</v>
      </c>
      <c r="B2429" s="21" t="s">
        <v>8041</v>
      </c>
      <c r="C2429" s="13" t="s">
        <v>8453</v>
      </c>
      <c r="D2429" s="764"/>
      <c r="E2429" s="22"/>
      <c r="F2429" s="19">
        <v>200000</v>
      </c>
      <c r="G2429" s="14">
        <f t="shared" si="46"/>
        <v>-200000</v>
      </c>
      <c r="H2429" s="13" t="s">
        <v>8508</v>
      </c>
    </row>
    <row r="2430" spans="1:8" x14ac:dyDescent="0.25">
      <c r="A2430" s="112">
        <v>44854</v>
      </c>
      <c r="B2430" s="21" t="s">
        <v>8041</v>
      </c>
      <c r="C2430" s="13" t="s">
        <v>8391</v>
      </c>
      <c r="D2430" s="764" t="s">
        <v>7682</v>
      </c>
      <c r="E2430" s="22">
        <v>77950</v>
      </c>
      <c r="F2430" s="19"/>
      <c r="G2430" s="14">
        <f t="shared" ref="G2430:G2478" si="47">E2430-F2430</f>
        <v>77950</v>
      </c>
      <c r="H2430" s="13"/>
    </row>
    <row r="2431" spans="1:8" x14ac:dyDescent="0.25">
      <c r="A2431" s="112">
        <v>44854</v>
      </c>
      <c r="B2431" s="21" t="s">
        <v>7919</v>
      </c>
      <c r="C2431" s="13" t="s">
        <v>8391</v>
      </c>
      <c r="D2431" s="764" t="s">
        <v>8522</v>
      </c>
      <c r="E2431" s="22">
        <v>113397</v>
      </c>
      <c r="F2431" s="19"/>
      <c r="G2431" s="14">
        <f t="shared" si="47"/>
        <v>113397</v>
      </c>
      <c r="H2431" s="13"/>
    </row>
    <row r="2432" spans="1:8" x14ac:dyDescent="0.25">
      <c r="A2432" s="112">
        <v>44854</v>
      </c>
      <c r="B2432" s="21" t="s">
        <v>7919</v>
      </c>
      <c r="C2432" s="13" t="s">
        <v>169</v>
      </c>
      <c r="D2432" s="764" t="s">
        <v>8523</v>
      </c>
      <c r="E2432" s="22">
        <v>4000</v>
      </c>
      <c r="F2432" s="19"/>
      <c r="G2432" s="752">
        <f t="shared" si="47"/>
        <v>4000</v>
      </c>
      <c r="H2432" s="13" t="s">
        <v>8524</v>
      </c>
    </row>
    <row r="2433" spans="1:8" x14ac:dyDescent="0.25">
      <c r="A2433" s="112">
        <v>44855</v>
      </c>
      <c r="B2433" s="21" t="s">
        <v>8336</v>
      </c>
      <c r="C2433" s="13" t="s">
        <v>7465</v>
      </c>
      <c r="D2433" s="764" t="s">
        <v>8869</v>
      </c>
      <c r="E2433" s="22">
        <v>196262</v>
      </c>
      <c r="F2433" s="19"/>
      <c r="G2433" s="14">
        <f t="shared" si="47"/>
        <v>196262</v>
      </c>
      <c r="H2433" s="13"/>
    </row>
    <row r="2434" spans="1:8" x14ac:dyDescent="0.25">
      <c r="A2434" s="112">
        <v>44858</v>
      </c>
      <c r="B2434" s="21" t="s">
        <v>8041</v>
      </c>
      <c r="C2434" s="13" t="s">
        <v>5186</v>
      </c>
      <c r="D2434" s="764"/>
      <c r="E2434" s="22"/>
      <c r="F2434" s="19">
        <v>300950</v>
      </c>
      <c r="G2434" s="14">
        <f t="shared" si="47"/>
        <v>-300950</v>
      </c>
      <c r="H2434" s="13" t="s">
        <v>8534</v>
      </c>
    </row>
    <row r="2435" spans="1:8" x14ac:dyDescent="0.25">
      <c r="A2435" s="112">
        <v>44859</v>
      </c>
      <c r="B2435" s="21" t="s">
        <v>7919</v>
      </c>
      <c r="C2435" s="13" t="s">
        <v>8391</v>
      </c>
      <c r="D2435" s="764"/>
      <c r="E2435" s="22"/>
      <c r="F2435" s="19">
        <v>200000</v>
      </c>
      <c r="G2435" s="14">
        <f t="shared" si="47"/>
        <v>-200000</v>
      </c>
      <c r="H2435" s="13" t="s">
        <v>8535</v>
      </c>
    </row>
    <row r="2436" spans="1:8" x14ac:dyDescent="0.25">
      <c r="A2436" s="112">
        <v>44859</v>
      </c>
      <c r="B2436" s="21" t="s">
        <v>7919</v>
      </c>
      <c r="C2436" s="13" t="s">
        <v>162</v>
      </c>
      <c r="D2436" s="764" t="s">
        <v>8553</v>
      </c>
      <c r="E2436" s="22">
        <v>27990</v>
      </c>
      <c r="F2436" s="19"/>
      <c r="G2436" s="14">
        <f t="shared" si="47"/>
        <v>27990</v>
      </c>
      <c r="H2436" s="13" t="s">
        <v>8554</v>
      </c>
    </row>
    <row r="2437" spans="1:8" x14ac:dyDescent="0.25">
      <c r="A2437" s="112">
        <v>44859</v>
      </c>
      <c r="B2437" s="21" t="s">
        <v>7919</v>
      </c>
      <c r="C2437" s="13" t="s">
        <v>166</v>
      </c>
      <c r="D2437" s="764"/>
      <c r="E2437" s="22"/>
      <c r="F2437" s="19">
        <v>147140</v>
      </c>
      <c r="G2437" s="14">
        <f t="shared" si="47"/>
        <v>-147140</v>
      </c>
      <c r="H2437" s="1184" t="s">
        <v>8538</v>
      </c>
    </row>
    <row r="2438" spans="1:8" x14ac:dyDescent="0.25">
      <c r="A2438" s="112">
        <v>44859</v>
      </c>
      <c r="B2438" s="21" t="s">
        <v>8075</v>
      </c>
      <c r="C2438" s="13" t="s">
        <v>166</v>
      </c>
      <c r="D2438" s="764"/>
      <c r="E2438" s="22"/>
      <c r="F2438" s="19">
        <v>31200</v>
      </c>
      <c r="G2438" s="14">
        <f t="shared" si="47"/>
        <v>-31200</v>
      </c>
      <c r="H2438" s="1184"/>
    </row>
    <row r="2439" spans="1:8" x14ac:dyDescent="0.25">
      <c r="A2439" s="112">
        <v>44859</v>
      </c>
      <c r="B2439" s="21" t="s">
        <v>8556</v>
      </c>
      <c r="C2439" s="13" t="s">
        <v>166</v>
      </c>
      <c r="D2439" s="764"/>
      <c r="E2439" s="22"/>
      <c r="F2439" s="19">
        <v>109718</v>
      </c>
      <c r="G2439" s="14">
        <f t="shared" si="47"/>
        <v>-109718</v>
      </c>
      <c r="H2439" s="1184"/>
    </row>
    <row r="2440" spans="1:8" x14ac:dyDescent="0.25">
      <c r="A2440" s="112">
        <v>44860</v>
      </c>
      <c r="B2440" s="21" t="s">
        <v>6503</v>
      </c>
      <c r="C2440" s="13" t="s">
        <v>2195</v>
      </c>
      <c r="D2440" s="764" t="s">
        <v>8581</v>
      </c>
      <c r="E2440" s="22">
        <v>23920</v>
      </c>
      <c r="F2440" s="19"/>
      <c r="G2440" s="14">
        <f t="shared" si="47"/>
        <v>23920</v>
      </c>
      <c r="H2440" s="744"/>
    </row>
    <row r="2441" spans="1:8" x14ac:dyDescent="0.25">
      <c r="A2441" s="112">
        <v>44860</v>
      </c>
      <c r="B2441" s="21" t="s">
        <v>1399</v>
      </c>
      <c r="C2441" s="13" t="s">
        <v>2195</v>
      </c>
      <c r="D2441" s="764"/>
      <c r="E2441" s="22"/>
      <c r="F2441" s="19"/>
      <c r="G2441" s="14">
        <f t="shared" si="47"/>
        <v>0</v>
      </c>
      <c r="H2441" s="13"/>
    </row>
    <row r="2442" spans="1:8" x14ac:dyDescent="0.25">
      <c r="A2442" s="112">
        <v>44860</v>
      </c>
      <c r="B2442" s="21" t="s">
        <v>8336</v>
      </c>
      <c r="C2442" s="13" t="s">
        <v>2195</v>
      </c>
      <c r="D2442" s="764"/>
      <c r="E2442" s="22"/>
      <c r="F2442" s="19">
        <v>728</v>
      </c>
      <c r="G2442" s="14">
        <f t="shared" si="47"/>
        <v>-728</v>
      </c>
      <c r="H2442" s="13" t="s">
        <v>7874</v>
      </c>
    </row>
    <row r="2443" spans="1:8" x14ac:dyDescent="0.25">
      <c r="A2443" s="112">
        <v>44860</v>
      </c>
      <c r="B2443" s="21" t="s">
        <v>8336</v>
      </c>
      <c r="C2443" s="13" t="s">
        <v>2195</v>
      </c>
      <c r="D2443" s="764"/>
      <c r="E2443" s="22"/>
      <c r="F2443" s="19">
        <v>150000</v>
      </c>
      <c r="G2443" s="14">
        <f t="shared" si="47"/>
        <v>-150000</v>
      </c>
      <c r="H2443" s="1177" t="s">
        <v>8551</v>
      </c>
    </row>
    <row r="2444" spans="1:8" x14ac:dyDescent="0.25">
      <c r="A2444" s="112">
        <v>44860</v>
      </c>
      <c r="B2444" s="21" t="s">
        <v>6503</v>
      </c>
      <c r="C2444" s="13" t="s">
        <v>2195</v>
      </c>
      <c r="D2444" s="764"/>
      <c r="E2444" s="22"/>
      <c r="F2444" s="19">
        <v>23920</v>
      </c>
      <c r="G2444" s="14">
        <f t="shared" si="47"/>
        <v>-23920</v>
      </c>
      <c r="H2444" s="1177"/>
    </row>
    <row r="2445" spans="1:8" x14ac:dyDescent="0.25">
      <c r="A2445" s="112">
        <v>44860</v>
      </c>
      <c r="B2445" s="21" t="s">
        <v>8556</v>
      </c>
      <c r="C2445" s="13" t="s">
        <v>2195</v>
      </c>
      <c r="D2445" s="764"/>
      <c r="E2445" s="22"/>
      <c r="F2445" s="19">
        <v>11080</v>
      </c>
      <c r="G2445" s="14">
        <f t="shared" si="47"/>
        <v>-11080</v>
      </c>
      <c r="H2445" s="1177"/>
    </row>
    <row r="2446" spans="1:8" x14ac:dyDescent="0.25">
      <c r="A2446" s="112">
        <v>44860</v>
      </c>
      <c r="B2446" s="21" t="s">
        <v>8556</v>
      </c>
      <c r="C2446" s="13" t="s">
        <v>166</v>
      </c>
      <c r="D2446" s="764" t="s">
        <v>8577</v>
      </c>
      <c r="E2446" s="22">
        <v>125000</v>
      </c>
      <c r="F2446" s="19"/>
      <c r="G2446" s="14">
        <f t="shared" si="47"/>
        <v>125000</v>
      </c>
      <c r="H2446" s="756" t="s">
        <v>8579</v>
      </c>
    </row>
    <row r="2447" spans="1:8" x14ac:dyDescent="0.25">
      <c r="A2447" s="112">
        <v>44860</v>
      </c>
      <c r="B2447" s="21" t="s">
        <v>7919</v>
      </c>
      <c r="C2447" s="13" t="s">
        <v>8453</v>
      </c>
      <c r="D2447" s="764" t="s">
        <v>8738</v>
      </c>
      <c r="E2447" s="22">
        <v>42000</v>
      </c>
      <c r="F2447" s="19"/>
      <c r="G2447" s="14">
        <f t="shared" si="47"/>
        <v>42000</v>
      </c>
      <c r="H2447" s="756" t="s">
        <v>8739</v>
      </c>
    </row>
    <row r="2448" spans="1:8" x14ac:dyDescent="0.25">
      <c r="A2448" s="112">
        <v>44862</v>
      </c>
      <c r="B2448" s="21" t="s">
        <v>7919</v>
      </c>
      <c r="C2448" s="13" t="s">
        <v>166</v>
      </c>
      <c r="D2448" s="764" t="s">
        <v>8578</v>
      </c>
      <c r="E2448" s="22">
        <v>25000</v>
      </c>
      <c r="F2448" s="19"/>
      <c r="G2448" s="14">
        <f t="shared" si="47"/>
        <v>25000</v>
      </c>
      <c r="H2448" s="756" t="s">
        <v>8580</v>
      </c>
    </row>
    <row r="2449" spans="1:8" x14ac:dyDescent="0.25">
      <c r="A2449" s="112">
        <v>44861</v>
      </c>
      <c r="B2449" s="21" t="s">
        <v>7951</v>
      </c>
      <c r="C2449" s="13" t="s">
        <v>7952</v>
      </c>
      <c r="D2449" s="764"/>
      <c r="E2449" s="22"/>
      <c r="F2449" s="19">
        <v>495000</v>
      </c>
      <c r="G2449" s="14">
        <f t="shared" si="47"/>
        <v>-495000</v>
      </c>
      <c r="H2449" s="13" t="s">
        <v>8547</v>
      </c>
    </row>
    <row r="2450" spans="1:8" x14ac:dyDescent="0.25">
      <c r="A2450" s="112">
        <v>44861</v>
      </c>
      <c r="B2450" s="21" t="s">
        <v>8041</v>
      </c>
      <c r="C2450" s="13" t="s">
        <v>3010</v>
      </c>
      <c r="D2450" s="764"/>
      <c r="E2450" s="22"/>
      <c r="F2450" s="19">
        <v>150000</v>
      </c>
      <c r="G2450" s="14">
        <f t="shared" si="47"/>
        <v>-150000</v>
      </c>
      <c r="H2450" s="13" t="s">
        <v>8550</v>
      </c>
    </row>
    <row r="2451" spans="1:8" x14ac:dyDescent="0.25">
      <c r="A2451" s="112">
        <v>44862</v>
      </c>
      <c r="B2451" s="21" t="s">
        <v>8336</v>
      </c>
      <c r="C2451" s="13" t="s">
        <v>7240</v>
      </c>
      <c r="D2451" s="764"/>
      <c r="E2451" s="22"/>
      <c r="F2451" s="19">
        <v>192000</v>
      </c>
      <c r="G2451" s="14">
        <f t="shared" si="47"/>
        <v>-192000</v>
      </c>
      <c r="H2451" s="13" t="s">
        <v>8552</v>
      </c>
    </row>
    <row r="2452" spans="1:8" x14ac:dyDescent="0.25">
      <c r="A2452" s="112">
        <v>44863</v>
      </c>
      <c r="B2452" s="21" t="s">
        <v>8529</v>
      </c>
      <c r="C2452" s="13" t="s">
        <v>166</v>
      </c>
      <c r="D2452" s="764" t="s">
        <v>8651</v>
      </c>
      <c r="E2452" s="22">
        <v>24000</v>
      </c>
      <c r="F2452" s="19"/>
      <c r="G2452" s="14">
        <f t="shared" si="47"/>
        <v>24000</v>
      </c>
      <c r="H2452" s="13" t="s">
        <v>8650</v>
      </c>
    </row>
    <row r="2453" spans="1:8" x14ac:dyDescent="0.25">
      <c r="A2453" s="112">
        <v>44865</v>
      </c>
      <c r="B2453" s="21" t="s">
        <v>8556</v>
      </c>
      <c r="C2453" s="13" t="s">
        <v>8391</v>
      </c>
      <c r="D2453" s="764" t="s">
        <v>7749</v>
      </c>
      <c r="E2453" s="22">
        <v>315599</v>
      </c>
      <c r="F2453" s="19"/>
      <c r="G2453" s="14">
        <f t="shared" si="47"/>
        <v>315599</v>
      </c>
      <c r="H2453" s="13"/>
    </row>
    <row r="2454" spans="1:8" x14ac:dyDescent="0.25">
      <c r="A2454" s="112">
        <v>44865</v>
      </c>
      <c r="B2454" s="21" t="s">
        <v>8041</v>
      </c>
      <c r="C2454" s="13" t="s">
        <v>8391</v>
      </c>
      <c r="D2454" s="764" t="s">
        <v>7812</v>
      </c>
      <c r="E2454" s="22">
        <v>17676</v>
      </c>
      <c r="F2454" s="19"/>
      <c r="G2454" s="14">
        <f t="shared" si="47"/>
        <v>17676</v>
      </c>
      <c r="H2454" s="13"/>
    </row>
    <row r="2455" spans="1:8" x14ac:dyDescent="0.25">
      <c r="A2455" s="112">
        <v>44865</v>
      </c>
      <c r="B2455" s="21" t="s">
        <v>7919</v>
      </c>
      <c r="C2455" s="13" t="s">
        <v>8391</v>
      </c>
      <c r="D2455" s="764" t="s">
        <v>8588</v>
      </c>
      <c r="E2455" s="22">
        <v>8421</v>
      </c>
      <c r="F2455" s="19"/>
      <c r="G2455" s="14">
        <f t="shared" si="47"/>
        <v>8421</v>
      </c>
      <c r="H2455" s="13"/>
    </row>
    <row r="2456" spans="1:8" x14ac:dyDescent="0.25">
      <c r="A2456" s="112">
        <v>44865</v>
      </c>
      <c r="B2456" s="21" t="s">
        <v>8529</v>
      </c>
      <c r="C2456" s="13" t="s">
        <v>8391</v>
      </c>
      <c r="D2456" s="764" t="s">
        <v>8044</v>
      </c>
      <c r="E2456" s="22">
        <v>112292</v>
      </c>
      <c r="F2456" s="19"/>
      <c r="G2456" s="14">
        <f t="shared" si="47"/>
        <v>112292</v>
      </c>
      <c r="H2456" s="13"/>
    </row>
    <row r="2457" spans="1:8" x14ac:dyDescent="0.25">
      <c r="A2457" s="112">
        <v>44865</v>
      </c>
      <c r="B2457" s="21" t="s">
        <v>1399</v>
      </c>
      <c r="C2457" s="13" t="s">
        <v>7240</v>
      </c>
      <c r="D2457" s="764"/>
      <c r="E2457" s="22"/>
      <c r="F2457" s="19">
        <v>50000</v>
      </c>
      <c r="G2457" s="14">
        <f t="shared" si="47"/>
        <v>-50000</v>
      </c>
      <c r="H2457" s="13" t="s">
        <v>1156</v>
      </c>
    </row>
    <row r="2458" spans="1:8" x14ac:dyDescent="0.25">
      <c r="A2458" s="112">
        <v>44866</v>
      </c>
      <c r="B2458" s="21" t="s">
        <v>6503</v>
      </c>
      <c r="C2458" s="13" t="s">
        <v>164</v>
      </c>
      <c r="D2458" s="764" t="s">
        <v>8213</v>
      </c>
      <c r="E2458" s="22">
        <v>7017</v>
      </c>
      <c r="F2458" s="19"/>
      <c r="G2458" s="14">
        <f t="shared" si="47"/>
        <v>7017</v>
      </c>
      <c r="H2458" s="13"/>
    </row>
    <row r="2459" spans="1:8" x14ac:dyDescent="0.25">
      <c r="A2459" s="112">
        <v>44866</v>
      </c>
      <c r="B2459" s="21" t="s">
        <v>8556</v>
      </c>
      <c r="C2459" s="13" t="s">
        <v>2195</v>
      </c>
      <c r="D2459" s="764" t="s">
        <v>8584</v>
      </c>
      <c r="E2459" s="22">
        <v>27000</v>
      </c>
      <c r="F2459" s="19"/>
      <c r="G2459" s="14">
        <f t="shared" si="47"/>
        <v>27000</v>
      </c>
      <c r="H2459" s="13"/>
    </row>
    <row r="2460" spans="1:8" x14ac:dyDescent="0.25">
      <c r="A2460" s="112">
        <v>44867</v>
      </c>
      <c r="B2460" s="21" t="s">
        <v>8075</v>
      </c>
      <c r="C2460" s="13" t="s">
        <v>8391</v>
      </c>
      <c r="D2460" s="764" t="s">
        <v>8045</v>
      </c>
      <c r="E2460" s="22">
        <v>4429</v>
      </c>
      <c r="F2460" s="19"/>
      <c r="G2460" s="14">
        <f t="shared" si="47"/>
        <v>4429</v>
      </c>
      <c r="H2460" s="13"/>
    </row>
    <row r="2461" spans="1:8" x14ac:dyDescent="0.25">
      <c r="A2461" s="112">
        <v>44867</v>
      </c>
      <c r="B2461" s="21" t="s">
        <v>7919</v>
      </c>
      <c r="C2461" s="13" t="s">
        <v>5186</v>
      </c>
      <c r="D2461" s="764" t="s">
        <v>8586</v>
      </c>
      <c r="E2461" s="22">
        <v>37944</v>
      </c>
      <c r="F2461" s="19"/>
      <c r="G2461" s="14">
        <f t="shared" si="47"/>
        <v>37944</v>
      </c>
      <c r="H2461" s="13" t="s">
        <v>8587</v>
      </c>
    </row>
    <row r="2462" spans="1:8" x14ac:dyDescent="0.25">
      <c r="A2462" s="112">
        <v>44868</v>
      </c>
      <c r="B2462" s="21" t="s">
        <v>8336</v>
      </c>
      <c r="C2462" s="13" t="s">
        <v>7240</v>
      </c>
      <c r="D2462" s="764" t="s">
        <v>8585</v>
      </c>
      <c r="E2462" s="22">
        <v>1054245</v>
      </c>
      <c r="F2462" s="19"/>
      <c r="G2462" s="14">
        <f t="shared" si="47"/>
        <v>1054245</v>
      </c>
      <c r="H2462" s="13"/>
    </row>
    <row r="2463" spans="1:8" x14ac:dyDescent="0.25">
      <c r="A2463" s="112">
        <v>44870</v>
      </c>
      <c r="B2463" s="21" t="s">
        <v>8336</v>
      </c>
      <c r="C2463" s="13" t="s">
        <v>7240</v>
      </c>
      <c r="D2463" s="764"/>
      <c r="E2463" s="22"/>
      <c r="F2463" s="19">
        <v>200000</v>
      </c>
      <c r="G2463" s="14">
        <f t="shared" si="47"/>
        <v>-200000</v>
      </c>
      <c r="H2463" s="13" t="s">
        <v>8621</v>
      </c>
    </row>
    <row r="2464" spans="1:8" x14ac:dyDescent="0.25">
      <c r="A2464" s="112">
        <v>44870</v>
      </c>
      <c r="B2464" s="21" t="s">
        <v>8336</v>
      </c>
      <c r="C2464" s="13" t="s">
        <v>7240</v>
      </c>
      <c r="D2464" s="764"/>
      <c r="E2464" s="22"/>
      <c r="F2464" s="19">
        <v>100000</v>
      </c>
      <c r="G2464" s="14">
        <f t="shared" si="47"/>
        <v>-100000</v>
      </c>
      <c r="H2464" s="13" t="s">
        <v>8622</v>
      </c>
    </row>
    <row r="2465" spans="1:8" x14ac:dyDescent="0.25">
      <c r="A2465" s="112">
        <v>44870</v>
      </c>
      <c r="B2465" s="21" t="s">
        <v>8336</v>
      </c>
      <c r="C2465" s="13" t="s">
        <v>7240</v>
      </c>
      <c r="D2465" s="764"/>
      <c r="E2465" s="22"/>
      <c r="F2465" s="19">
        <v>278000</v>
      </c>
      <c r="G2465" s="14">
        <f t="shared" si="47"/>
        <v>-278000</v>
      </c>
      <c r="H2465" s="712" t="s">
        <v>8632</v>
      </c>
    </row>
    <row r="2466" spans="1:8" x14ac:dyDescent="0.25">
      <c r="A2466" s="112">
        <v>44872</v>
      </c>
      <c r="B2466" s="21" t="s">
        <v>8075</v>
      </c>
      <c r="C2466" s="13" t="s">
        <v>162</v>
      </c>
      <c r="D2466" s="764" t="s">
        <v>8623</v>
      </c>
      <c r="E2466" s="22">
        <v>17510</v>
      </c>
      <c r="F2466" s="19"/>
      <c r="G2466" s="14">
        <f t="shared" si="47"/>
        <v>17510</v>
      </c>
      <c r="H2466" s="13"/>
    </row>
    <row r="2467" spans="1:8" x14ac:dyDescent="0.25">
      <c r="A2467" s="112">
        <v>44872</v>
      </c>
      <c r="B2467" s="21" t="s">
        <v>7730</v>
      </c>
      <c r="C2467" s="13" t="s">
        <v>162</v>
      </c>
      <c r="D2467" s="764"/>
      <c r="E2467" s="22"/>
      <c r="F2467" s="19">
        <v>15000</v>
      </c>
      <c r="G2467" s="14">
        <f t="shared" si="47"/>
        <v>-15000</v>
      </c>
      <c r="H2467" s="1155" t="s">
        <v>8624</v>
      </c>
    </row>
    <row r="2468" spans="1:8" x14ac:dyDescent="0.25">
      <c r="A2468" s="112">
        <v>44872</v>
      </c>
      <c r="B2468" s="21" t="s">
        <v>7815</v>
      </c>
      <c r="C2468" s="13" t="s">
        <v>162</v>
      </c>
      <c r="D2468" s="764"/>
      <c r="E2468" s="22"/>
      <c r="F2468" s="19">
        <v>35000</v>
      </c>
      <c r="G2468" s="14">
        <f t="shared" si="47"/>
        <v>-35000</v>
      </c>
      <c r="H2468" s="1155"/>
    </row>
    <row r="2469" spans="1:8" x14ac:dyDescent="0.25">
      <c r="A2469" s="112">
        <v>44872</v>
      </c>
      <c r="B2469" s="21" t="s">
        <v>7919</v>
      </c>
      <c r="C2469" s="13" t="s">
        <v>162</v>
      </c>
      <c r="D2469" s="764"/>
      <c r="E2469" s="22"/>
      <c r="F2469" s="19">
        <v>26000</v>
      </c>
      <c r="G2469" s="14">
        <f t="shared" si="47"/>
        <v>-26000</v>
      </c>
      <c r="H2469" s="1155"/>
    </row>
    <row r="2470" spans="1:8" x14ac:dyDescent="0.25">
      <c r="A2470" s="112">
        <v>44872</v>
      </c>
      <c r="B2470" s="21" t="s">
        <v>8075</v>
      </c>
      <c r="C2470" s="13" t="s">
        <v>162</v>
      </c>
      <c r="D2470" s="764"/>
      <c r="E2470" s="22"/>
      <c r="F2470" s="19">
        <v>32000</v>
      </c>
      <c r="G2470" s="14">
        <f t="shared" si="47"/>
        <v>-32000</v>
      </c>
      <c r="H2470" s="1155"/>
    </row>
    <row r="2471" spans="1:8" x14ac:dyDescent="0.25">
      <c r="A2471" s="112">
        <v>44872</v>
      </c>
      <c r="B2471" s="21" t="s">
        <v>7730</v>
      </c>
      <c r="C2471" s="13" t="s">
        <v>162</v>
      </c>
      <c r="D2471" s="764"/>
      <c r="E2471" s="22"/>
      <c r="F2471" s="19">
        <v>3000</v>
      </c>
      <c r="G2471" s="14">
        <f t="shared" si="47"/>
        <v>-3000</v>
      </c>
      <c r="H2471" s="13" t="s">
        <v>7874</v>
      </c>
    </row>
    <row r="2472" spans="1:8" x14ac:dyDescent="0.25">
      <c r="A2472" s="112">
        <v>44872</v>
      </c>
      <c r="B2472" s="21" t="s">
        <v>7815</v>
      </c>
      <c r="C2472" s="13" t="s">
        <v>162</v>
      </c>
      <c r="D2472" s="764"/>
      <c r="E2472" s="22"/>
      <c r="F2472" s="19">
        <v>1000</v>
      </c>
      <c r="G2472" s="14">
        <f t="shared" si="47"/>
        <v>-1000</v>
      </c>
      <c r="H2472" s="13" t="s">
        <v>7874</v>
      </c>
    </row>
    <row r="2473" spans="1:8" x14ac:dyDescent="0.25">
      <c r="A2473" s="112">
        <v>44872</v>
      </c>
      <c r="B2473" s="21" t="s">
        <v>7919</v>
      </c>
      <c r="C2473" s="13" t="s">
        <v>162</v>
      </c>
      <c r="D2473" s="764"/>
      <c r="E2473" s="22"/>
      <c r="F2473" s="19">
        <v>1990</v>
      </c>
      <c r="G2473" s="14">
        <f t="shared" si="47"/>
        <v>-1990</v>
      </c>
      <c r="H2473" s="13" t="s">
        <v>7874</v>
      </c>
    </row>
    <row r="2474" spans="1:8" x14ac:dyDescent="0.25">
      <c r="A2474" s="112">
        <v>44872</v>
      </c>
      <c r="B2474" s="21" t="s">
        <v>8075</v>
      </c>
      <c r="C2474" s="13" t="s">
        <v>162</v>
      </c>
      <c r="D2474" s="764"/>
      <c r="E2474" s="22"/>
      <c r="F2474" s="19">
        <v>3020</v>
      </c>
      <c r="G2474" s="14">
        <f t="shared" si="47"/>
        <v>-3020</v>
      </c>
      <c r="H2474" s="13" t="s">
        <v>7874</v>
      </c>
    </row>
    <row r="2475" spans="1:8" x14ac:dyDescent="0.25">
      <c r="A2475" s="112">
        <v>44873</v>
      </c>
      <c r="B2475" s="21" t="s">
        <v>8336</v>
      </c>
      <c r="C2475" s="13" t="s">
        <v>2195</v>
      </c>
      <c r="D2475" s="764" t="s">
        <v>8648</v>
      </c>
      <c r="E2475" s="22">
        <v>90000</v>
      </c>
      <c r="F2475" s="19"/>
      <c r="G2475" s="14">
        <f t="shared" si="47"/>
        <v>90000</v>
      </c>
      <c r="H2475" s="13" t="s">
        <v>8649</v>
      </c>
    </row>
    <row r="2476" spans="1:8" x14ac:dyDescent="0.25">
      <c r="A2476" s="112">
        <v>44876</v>
      </c>
      <c r="B2476" s="21" t="s">
        <v>7951</v>
      </c>
      <c r="C2476" s="13" t="s">
        <v>7952</v>
      </c>
      <c r="D2476" s="764"/>
      <c r="E2476" s="22"/>
      <c r="F2476" s="19">
        <v>300000</v>
      </c>
      <c r="G2476" s="14">
        <f t="shared" si="47"/>
        <v>-300000</v>
      </c>
      <c r="H2476" s="13" t="s">
        <v>8629</v>
      </c>
    </row>
    <row r="2477" spans="1:8" x14ac:dyDescent="0.25">
      <c r="A2477" s="112">
        <v>44876</v>
      </c>
      <c r="B2477" s="21" t="s">
        <v>7919</v>
      </c>
      <c r="C2477" s="13" t="s">
        <v>164</v>
      </c>
      <c r="D2477" s="764"/>
      <c r="E2477" s="22"/>
      <c r="F2477" s="19">
        <v>50000</v>
      </c>
      <c r="G2477" s="14">
        <f t="shared" si="47"/>
        <v>-50000</v>
      </c>
      <c r="H2477" s="13" t="s">
        <v>1156</v>
      </c>
    </row>
    <row r="2478" spans="1:8" x14ac:dyDescent="0.25">
      <c r="A2478" s="112">
        <v>44879</v>
      </c>
      <c r="B2478" s="21" t="s">
        <v>8336</v>
      </c>
      <c r="C2478" s="13" t="s">
        <v>169</v>
      </c>
      <c r="D2478" s="764" t="s">
        <v>8652</v>
      </c>
      <c r="E2478" s="22">
        <v>57500</v>
      </c>
      <c r="F2478" s="19"/>
      <c r="G2478" s="14">
        <f t="shared" si="47"/>
        <v>57500</v>
      </c>
      <c r="H2478" s="13" t="s">
        <v>8653</v>
      </c>
    </row>
    <row r="2479" spans="1:8" x14ac:dyDescent="0.25">
      <c r="A2479" s="112">
        <v>44880</v>
      </c>
      <c r="B2479" s="21" t="s">
        <v>8556</v>
      </c>
      <c r="C2479" s="13" t="s">
        <v>2195</v>
      </c>
      <c r="D2479" s="764" t="s">
        <v>8680</v>
      </c>
      <c r="E2479" s="22">
        <v>2530</v>
      </c>
      <c r="F2479" s="19"/>
      <c r="G2479" s="14">
        <f t="shared" ref="G2479:G2709" si="48">E2479-F2479</f>
        <v>2530</v>
      </c>
      <c r="H2479" s="13" t="s">
        <v>8681</v>
      </c>
    </row>
    <row r="2480" spans="1:8" x14ac:dyDescent="0.25">
      <c r="A2480" s="112">
        <v>44881</v>
      </c>
      <c r="B2480" s="21" t="s">
        <v>8041</v>
      </c>
      <c r="C2480" s="13" t="s">
        <v>5186</v>
      </c>
      <c r="D2480" s="764" t="s">
        <v>8671</v>
      </c>
      <c r="E2480" s="22">
        <v>93600</v>
      </c>
      <c r="F2480" s="19"/>
      <c r="G2480" s="14">
        <f t="shared" si="48"/>
        <v>93600</v>
      </c>
      <c r="H2480" s="13" t="s">
        <v>8672</v>
      </c>
    </row>
    <row r="2481" spans="1:8" x14ac:dyDescent="0.25">
      <c r="A2481" s="112">
        <v>44881</v>
      </c>
      <c r="B2481" s="21" t="s">
        <v>8041</v>
      </c>
      <c r="C2481" s="13" t="s">
        <v>5186</v>
      </c>
      <c r="D2481" s="764"/>
      <c r="E2481" s="22"/>
      <c r="F2481" s="19">
        <v>93600</v>
      </c>
      <c r="G2481" s="14">
        <f t="shared" si="48"/>
        <v>-93600</v>
      </c>
      <c r="H2481" s="13" t="s">
        <v>8674</v>
      </c>
    </row>
    <row r="2482" spans="1:8" x14ac:dyDescent="0.25">
      <c r="A2482" s="112">
        <v>44881</v>
      </c>
      <c r="B2482" s="21" t="s">
        <v>8654</v>
      </c>
      <c r="C2482" s="13" t="s">
        <v>8391</v>
      </c>
      <c r="D2482" s="764" t="s">
        <v>8043</v>
      </c>
      <c r="E2482" s="22">
        <v>472224</v>
      </c>
      <c r="F2482" s="19"/>
      <c r="G2482" s="14">
        <f t="shared" si="48"/>
        <v>472224</v>
      </c>
      <c r="H2482" s="13"/>
    </row>
    <row r="2483" spans="1:8" x14ac:dyDescent="0.25">
      <c r="A2483" s="112">
        <v>44881</v>
      </c>
      <c r="B2483" s="21" t="s">
        <v>8336</v>
      </c>
      <c r="C2483" s="13" t="s">
        <v>169</v>
      </c>
      <c r="D2483" s="764" t="s">
        <v>8729</v>
      </c>
      <c r="E2483" s="22">
        <v>13900</v>
      </c>
      <c r="F2483" s="19"/>
      <c r="G2483" s="14">
        <f t="shared" si="48"/>
        <v>13900</v>
      </c>
      <c r="H2483" s="13" t="s">
        <v>8730</v>
      </c>
    </row>
    <row r="2484" spans="1:8" x14ac:dyDescent="0.25">
      <c r="A2484" s="112">
        <v>44882</v>
      </c>
      <c r="B2484" s="21" t="s">
        <v>8529</v>
      </c>
      <c r="C2484" s="13" t="s">
        <v>166</v>
      </c>
      <c r="D2484" s="764" t="s">
        <v>8799</v>
      </c>
      <c r="E2484" s="22">
        <v>30800</v>
      </c>
      <c r="F2484" s="19"/>
      <c r="G2484" s="14">
        <f t="shared" si="48"/>
        <v>30800</v>
      </c>
      <c r="H2484" s="13"/>
    </row>
    <row r="2485" spans="1:8" x14ac:dyDescent="0.25">
      <c r="A2485" s="112">
        <v>44882</v>
      </c>
      <c r="B2485" s="21" t="s">
        <v>7815</v>
      </c>
      <c r="C2485" s="13" t="s">
        <v>161</v>
      </c>
      <c r="D2485" s="764"/>
      <c r="E2485" s="22"/>
      <c r="F2485" s="19">
        <v>9000</v>
      </c>
      <c r="G2485" s="14">
        <f t="shared" si="48"/>
        <v>-9000</v>
      </c>
      <c r="H2485" s="1155" t="s">
        <v>8673</v>
      </c>
    </row>
    <row r="2486" spans="1:8" x14ac:dyDescent="0.25">
      <c r="A2486" s="112">
        <v>44882</v>
      </c>
      <c r="B2486" s="21" t="s">
        <v>8041</v>
      </c>
      <c r="C2486" s="13" t="s">
        <v>161</v>
      </c>
      <c r="D2486" s="764"/>
      <c r="E2486" s="22"/>
      <c r="F2486" s="19">
        <v>60000</v>
      </c>
      <c r="G2486" s="14">
        <f t="shared" si="48"/>
        <v>-60000</v>
      </c>
      <c r="H2486" s="1155"/>
    </row>
    <row r="2487" spans="1:8" x14ac:dyDescent="0.25">
      <c r="A2487" s="112">
        <v>44882</v>
      </c>
      <c r="B2487" s="21" t="s">
        <v>7815</v>
      </c>
      <c r="C2487" s="13" t="s">
        <v>161</v>
      </c>
      <c r="D2487" s="764"/>
      <c r="E2487" s="22"/>
      <c r="F2487" s="19">
        <v>95</v>
      </c>
      <c r="G2487" s="14">
        <f t="shared" si="48"/>
        <v>-95</v>
      </c>
      <c r="H2487" s="1155" t="s">
        <v>4976</v>
      </c>
    </row>
    <row r="2488" spans="1:8" x14ac:dyDescent="0.25">
      <c r="A2488" s="112">
        <v>44882</v>
      </c>
      <c r="B2488" s="21" t="s">
        <v>8041</v>
      </c>
      <c r="C2488" s="13" t="s">
        <v>161</v>
      </c>
      <c r="D2488" s="764"/>
      <c r="E2488" s="22"/>
      <c r="F2488" s="19">
        <v>383</v>
      </c>
      <c r="G2488" s="14">
        <f t="shared" si="48"/>
        <v>-383</v>
      </c>
      <c r="H2488" s="1155"/>
    </row>
    <row r="2489" spans="1:8" x14ac:dyDescent="0.25">
      <c r="A2489" s="112">
        <v>44882</v>
      </c>
      <c r="B2489" s="21" t="s">
        <v>7919</v>
      </c>
      <c r="C2489" s="13" t="s">
        <v>8391</v>
      </c>
      <c r="D2489" s="764"/>
      <c r="E2489" s="22"/>
      <c r="F2489" s="19">
        <v>100000</v>
      </c>
      <c r="G2489" s="14">
        <f t="shared" si="48"/>
        <v>-100000</v>
      </c>
      <c r="H2489" s="1146" t="s">
        <v>8632</v>
      </c>
    </row>
    <row r="2490" spans="1:8" x14ac:dyDescent="0.25">
      <c r="A2490" s="112">
        <v>44882</v>
      </c>
      <c r="B2490" s="21" t="s">
        <v>8041</v>
      </c>
      <c r="C2490" s="13" t="s">
        <v>8391</v>
      </c>
      <c r="D2490" s="764"/>
      <c r="E2490" s="22"/>
      <c r="F2490" s="19">
        <v>100000</v>
      </c>
      <c r="G2490" s="14">
        <f t="shared" si="48"/>
        <v>-100000</v>
      </c>
      <c r="H2490" s="1146"/>
    </row>
    <row r="2491" spans="1:8" x14ac:dyDescent="0.25">
      <c r="A2491" s="112">
        <v>44882</v>
      </c>
      <c r="B2491" s="21" t="s">
        <v>8556</v>
      </c>
      <c r="C2491" s="13" t="s">
        <v>8391</v>
      </c>
      <c r="D2491" s="764"/>
      <c r="E2491" s="22"/>
      <c r="F2491" s="19">
        <v>200000</v>
      </c>
      <c r="G2491" s="14">
        <f t="shared" si="48"/>
        <v>-200000</v>
      </c>
      <c r="H2491" s="1146"/>
    </row>
    <row r="2492" spans="1:8" x14ac:dyDescent="0.25">
      <c r="A2492" s="112">
        <v>44882</v>
      </c>
      <c r="B2492" s="21" t="s">
        <v>8529</v>
      </c>
      <c r="C2492" s="13" t="s">
        <v>8391</v>
      </c>
      <c r="D2492" s="764"/>
      <c r="E2492" s="22"/>
      <c r="F2492" s="19">
        <v>100000</v>
      </c>
      <c r="G2492" s="14">
        <f t="shared" si="48"/>
        <v>-100000</v>
      </c>
      <c r="H2492" s="1146"/>
    </row>
    <row r="2493" spans="1:8" x14ac:dyDescent="0.25">
      <c r="A2493" s="112">
        <v>44884</v>
      </c>
      <c r="B2493" s="21" t="s">
        <v>8654</v>
      </c>
      <c r="C2493" s="13" t="s">
        <v>8391</v>
      </c>
      <c r="D2493" s="764" t="s">
        <v>8693</v>
      </c>
      <c r="E2493" s="22">
        <v>259749</v>
      </c>
      <c r="F2493" s="19"/>
      <c r="G2493" s="14">
        <f t="shared" si="48"/>
        <v>259749</v>
      </c>
      <c r="H2493" s="13"/>
    </row>
    <row r="2494" spans="1:8" x14ac:dyDescent="0.25">
      <c r="A2494" s="112">
        <v>44884</v>
      </c>
      <c r="B2494" s="21" t="s">
        <v>8654</v>
      </c>
      <c r="C2494" s="13" t="s">
        <v>166</v>
      </c>
      <c r="D2494" s="764" t="s">
        <v>8732</v>
      </c>
      <c r="E2494" s="22">
        <v>602000</v>
      </c>
      <c r="F2494" s="19"/>
      <c r="G2494" s="14">
        <f t="shared" si="48"/>
        <v>602000</v>
      </c>
      <c r="H2494" s="13" t="s">
        <v>8733</v>
      </c>
    </row>
    <row r="2495" spans="1:8" x14ac:dyDescent="0.25">
      <c r="A2495" s="112">
        <v>44884</v>
      </c>
      <c r="B2495" s="21" t="s">
        <v>8529</v>
      </c>
      <c r="C2495" s="13" t="s">
        <v>8391</v>
      </c>
      <c r="D2495" s="764" t="s">
        <v>8694</v>
      </c>
      <c r="E2495" s="22">
        <v>60270</v>
      </c>
      <c r="F2495" s="19"/>
      <c r="G2495" s="14">
        <f t="shared" si="48"/>
        <v>60270</v>
      </c>
      <c r="H2495" s="13"/>
    </row>
    <row r="2496" spans="1:8" x14ac:dyDescent="0.25">
      <c r="A2496" s="112">
        <v>44884</v>
      </c>
      <c r="B2496" s="21" t="s">
        <v>8336</v>
      </c>
      <c r="C2496" s="13" t="s">
        <v>2195</v>
      </c>
      <c r="D2496" s="764" t="s">
        <v>8737</v>
      </c>
      <c r="E2496" s="22">
        <v>40500</v>
      </c>
      <c r="F2496" s="19"/>
      <c r="G2496" s="14">
        <f t="shared" si="48"/>
        <v>40500</v>
      </c>
      <c r="H2496" s="13"/>
    </row>
    <row r="2497" spans="1:8" x14ac:dyDescent="0.25">
      <c r="A2497" s="112">
        <v>44884</v>
      </c>
      <c r="B2497" s="21" t="s">
        <v>6503</v>
      </c>
      <c r="C2497" s="13" t="s">
        <v>164</v>
      </c>
      <c r="D2497" s="764" t="s">
        <v>8213</v>
      </c>
      <c r="E2497" s="22">
        <v>2311</v>
      </c>
      <c r="F2497" s="19"/>
      <c r="G2497" s="14">
        <f t="shared" si="48"/>
        <v>2311</v>
      </c>
      <c r="H2497" s="13"/>
    </row>
    <row r="2498" spans="1:8" x14ac:dyDescent="0.25">
      <c r="A2498" s="112">
        <v>44886</v>
      </c>
      <c r="B2498" s="21" t="s">
        <v>8654</v>
      </c>
      <c r="C2498" s="13" t="s">
        <v>8391</v>
      </c>
      <c r="D2498" s="764" t="s">
        <v>8695</v>
      </c>
      <c r="E2498" s="22">
        <v>448149</v>
      </c>
      <c r="F2498" s="19"/>
      <c r="G2498" s="14">
        <f t="shared" si="48"/>
        <v>448149</v>
      </c>
      <c r="H2498" s="13"/>
    </row>
    <row r="2499" spans="1:8" x14ac:dyDescent="0.25">
      <c r="A2499" s="112">
        <v>44886</v>
      </c>
      <c r="B2499" s="21" t="s">
        <v>8041</v>
      </c>
      <c r="C2499" s="13" t="s">
        <v>8391</v>
      </c>
      <c r="D2499" s="764" t="s">
        <v>8363</v>
      </c>
      <c r="E2499" s="22">
        <v>20236</v>
      </c>
      <c r="F2499" s="19"/>
      <c r="G2499" s="14">
        <f t="shared" si="48"/>
        <v>20236</v>
      </c>
      <c r="H2499" s="13"/>
    </row>
    <row r="2500" spans="1:8" x14ac:dyDescent="0.25">
      <c r="A2500" s="112">
        <v>44887</v>
      </c>
      <c r="B2500" s="21" t="s">
        <v>8041</v>
      </c>
      <c r="C2500" s="13" t="s">
        <v>8453</v>
      </c>
      <c r="D2500" s="764"/>
      <c r="E2500" s="22"/>
      <c r="F2500" s="19">
        <v>100000</v>
      </c>
      <c r="G2500" s="14">
        <f t="shared" si="48"/>
        <v>-100000</v>
      </c>
      <c r="H2500" s="13" t="s">
        <v>1156</v>
      </c>
    </row>
    <row r="2501" spans="1:8" x14ac:dyDescent="0.25">
      <c r="A2501" s="112">
        <v>44887</v>
      </c>
      <c r="B2501" s="21" t="s">
        <v>8041</v>
      </c>
      <c r="C2501" s="13" t="s">
        <v>3010</v>
      </c>
      <c r="D2501" s="764"/>
      <c r="E2501" s="22"/>
      <c r="F2501" s="19">
        <v>50000</v>
      </c>
      <c r="G2501" s="14">
        <f t="shared" si="48"/>
        <v>-50000</v>
      </c>
      <c r="H2501" s="13" t="s">
        <v>8703</v>
      </c>
    </row>
    <row r="2502" spans="1:8" x14ac:dyDescent="0.25">
      <c r="A2502" s="112">
        <v>44888</v>
      </c>
      <c r="B2502" s="21" t="s">
        <v>8336</v>
      </c>
      <c r="C2502" s="13" t="s">
        <v>8705</v>
      </c>
      <c r="D2502" s="764"/>
      <c r="E2502" s="22">
        <v>300000</v>
      </c>
      <c r="F2502" s="19"/>
      <c r="G2502" s="14">
        <f t="shared" si="48"/>
        <v>300000</v>
      </c>
      <c r="H2502" s="13" t="s">
        <v>8706</v>
      </c>
    </row>
    <row r="2503" spans="1:8" x14ac:dyDescent="0.25">
      <c r="A2503" s="112">
        <v>44888</v>
      </c>
      <c r="B2503" s="21" t="s">
        <v>8336</v>
      </c>
      <c r="C2503" s="13" t="s">
        <v>8705</v>
      </c>
      <c r="D2503" s="764"/>
      <c r="E2503" s="22"/>
      <c r="F2503" s="19">
        <v>200000</v>
      </c>
      <c r="G2503" s="14">
        <f t="shared" si="48"/>
        <v>-200000</v>
      </c>
      <c r="H2503" s="13" t="s">
        <v>7916</v>
      </c>
    </row>
    <row r="2504" spans="1:8" x14ac:dyDescent="0.25">
      <c r="A2504" s="112">
        <v>44887</v>
      </c>
      <c r="B2504" s="21" t="s">
        <v>1399</v>
      </c>
      <c r="C2504" s="13" t="s">
        <v>7240</v>
      </c>
      <c r="D2504" s="764"/>
      <c r="E2504" s="22"/>
      <c r="F2504" s="19">
        <v>250000</v>
      </c>
      <c r="G2504" s="14">
        <f t="shared" si="48"/>
        <v>-250000</v>
      </c>
      <c r="H2504" s="13" t="s">
        <v>8715</v>
      </c>
    </row>
    <row r="2505" spans="1:8" x14ac:dyDescent="0.25">
      <c r="A2505" s="112">
        <v>44887</v>
      </c>
      <c r="B2505" s="21" t="s">
        <v>8556</v>
      </c>
      <c r="C2505" s="13" t="s">
        <v>7240</v>
      </c>
      <c r="D2505" s="764"/>
      <c r="E2505" s="22"/>
      <c r="F2505" s="19">
        <v>250000</v>
      </c>
      <c r="G2505" s="14">
        <f t="shared" si="48"/>
        <v>-250000</v>
      </c>
      <c r="H2505" s="13" t="s">
        <v>8716</v>
      </c>
    </row>
    <row r="2506" spans="1:8" x14ac:dyDescent="0.25">
      <c r="A2506" s="112">
        <v>44887</v>
      </c>
      <c r="B2506" s="21" t="s">
        <v>8041</v>
      </c>
      <c r="C2506" s="13" t="s">
        <v>5186</v>
      </c>
      <c r="D2506" s="764"/>
      <c r="E2506" s="22"/>
      <c r="F2506" s="19">
        <v>200000</v>
      </c>
      <c r="G2506" s="14">
        <f t="shared" si="48"/>
        <v>-200000</v>
      </c>
      <c r="H2506" s="13" t="s">
        <v>8717</v>
      </c>
    </row>
    <row r="2507" spans="1:8" x14ac:dyDescent="0.25">
      <c r="A2507" s="112">
        <v>44888</v>
      </c>
      <c r="B2507" s="21" t="s">
        <v>7919</v>
      </c>
      <c r="C2507" s="13" t="s">
        <v>180</v>
      </c>
      <c r="D2507" s="764"/>
      <c r="E2507" s="22"/>
      <c r="F2507" s="19">
        <v>59000</v>
      </c>
      <c r="G2507" s="14">
        <f t="shared" si="48"/>
        <v>-59000</v>
      </c>
      <c r="H2507" s="1145" t="s">
        <v>8718</v>
      </c>
    </row>
    <row r="2508" spans="1:8" x14ac:dyDescent="0.25">
      <c r="A2508" s="112">
        <v>44888</v>
      </c>
      <c r="B2508" s="21" t="s">
        <v>7951</v>
      </c>
      <c r="C2508" s="13" t="s">
        <v>180</v>
      </c>
      <c r="D2508" s="764"/>
      <c r="E2508" s="22"/>
      <c r="F2508" s="19">
        <v>28000</v>
      </c>
      <c r="G2508" s="14">
        <f t="shared" si="48"/>
        <v>-28000</v>
      </c>
      <c r="H2508" s="1145"/>
    </row>
    <row r="2509" spans="1:8" x14ac:dyDescent="0.25">
      <c r="A2509" s="112">
        <v>44888</v>
      </c>
      <c r="B2509" s="21" t="s">
        <v>8041</v>
      </c>
      <c r="C2509" s="13" t="s">
        <v>180</v>
      </c>
      <c r="D2509" s="764"/>
      <c r="E2509" s="22"/>
      <c r="F2509" s="19">
        <v>100000</v>
      </c>
      <c r="G2509" s="14">
        <f t="shared" si="48"/>
        <v>-100000</v>
      </c>
      <c r="H2509" s="1145"/>
    </row>
    <row r="2510" spans="1:8" x14ac:dyDescent="0.25">
      <c r="A2510" s="112">
        <v>44888</v>
      </c>
      <c r="B2510" s="21" t="s">
        <v>7919</v>
      </c>
      <c r="C2510" s="13" t="s">
        <v>180</v>
      </c>
      <c r="D2510" s="764"/>
      <c r="E2510" s="22"/>
      <c r="F2510" s="19">
        <v>880</v>
      </c>
      <c r="G2510" s="14">
        <f t="shared" si="48"/>
        <v>-880</v>
      </c>
      <c r="H2510" s="13" t="s">
        <v>4976</v>
      </c>
    </row>
    <row r="2511" spans="1:8" x14ac:dyDescent="0.25">
      <c r="A2511" s="112">
        <v>44888</v>
      </c>
      <c r="B2511" s="21" t="s">
        <v>7951</v>
      </c>
      <c r="C2511" s="13" t="s">
        <v>180</v>
      </c>
      <c r="D2511" s="764"/>
      <c r="E2511" s="22"/>
      <c r="F2511" s="19">
        <v>860</v>
      </c>
      <c r="G2511" s="14">
        <f t="shared" si="48"/>
        <v>-860</v>
      </c>
      <c r="H2511" s="13" t="s">
        <v>4976</v>
      </c>
    </row>
    <row r="2512" spans="1:8" x14ac:dyDescent="0.25">
      <c r="A2512" s="112">
        <v>44888</v>
      </c>
      <c r="B2512" s="21" t="s">
        <v>8041</v>
      </c>
      <c r="C2512" s="13" t="s">
        <v>180</v>
      </c>
      <c r="D2512" s="764"/>
      <c r="E2512" s="22"/>
      <c r="F2512" s="19">
        <v>800</v>
      </c>
      <c r="G2512" s="14">
        <f t="shared" si="48"/>
        <v>-800</v>
      </c>
      <c r="H2512" s="13" t="s">
        <v>4976</v>
      </c>
    </row>
    <row r="2513" spans="1:8" s="730" customFormat="1" ht="31.5" x14ac:dyDescent="0.25">
      <c r="A2513" s="112">
        <v>44888</v>
      </c>
      <c r="B2513" s="742" t="s">
        <v>8041</v>
      </c>
      <c r="C2513" s="749" t="s">
        <v>7465</v>
      </c>
      <c r="D2513" s="777"/>
      <c r="E2513" s="750"/>
      <c r="F2513" s="751">
        <v>550000</v>
      </c>
      <c r="G2513" s="752">
        <f t="shared" si="48"/>
        <v>-550000</v>
      </c>
      <c r="H2513" s="755" t="s">
        <v>8714</v>
      </c>
    </row>
    <row r="2514" spans="1:8" x14ac:dyDescent="0.25">
      <c r="A2514" s="112">
        <v>44888</v>
      </c>
      <c r="B2514" s="21" t="s">
        <v>8654</v>
      </c>
      <c r="C2514" s="13" t="s">
        <v>2195</v>
      </c>
      <c r="D2514" s="764" t="s">
        <v>8740</v>
      </c>
      <c r="E2514" s="22">
        <v>28000</v>
      </c>
      <c r="F2514" s="19"/>
      <c r="G2514" s="14">
        <f t="shared" si="48"/>
        <v>28000</v>
      </c>
      <c r="H2514" s="13" t="s">
        <v>8741</v>
      </c>
    </row>
    <row r="2515" spans="1:8" x14ac:dyDescent="0.25">
      <c r="A2515" s="112">
        <v>44888</v>
      </c>
      <c r="B2515" s="21" t="s">
        <v>8529</v>
      </c>
      <c r="C2515" s="13" t="s">
        <v>166</v>
      </c>
      <c r="D2515" s="764" t="s">
        <v>8796</v>
      </c>
      <c r="E2515" s="22">
        <v>8160</v>
      </c>
      <c r="F2515" s="19"/>
      <c r="G2515" s="14">
        <f t="shared" si="48"/>
        <v>8160</v>
      </c>
      <c r="H2515" s="13"/>
    </row>
    <row r="2516" spans="1:8" x14ac:dyDescent="0.25">
      <c r="A2516" s="112">
        <v>44888</v>
      </c>
      <c r="B2516" s="21" t="s">
        <v>8336</v>
      </c>
      <c r="C2516" s="13" t="s">
        <v>7465</v>
      </c>
      <c r="D2516" s="764" t="s">
        <v>8856</v>
      </c>
      <c r="E2516" s="22">
        <v>1450496</v>
      </c>
      <c r="F2516" s="19"/>
      <c r="G2516" s="14">
        <f t="shared" si="48"/>
        <v>1450496</v>
      </c>
      <c r="H2516" s="13"/>
    </row>
    <row r="2517" spans="1:8" x14ac:dyDescent="0.25">
      <c r="A2517" s="112">
        <v>44889</v>
      </c>
      <c r="B2517" s="21" t="s">
        <v>8654</v>
      </c>
      <c r="C2517" s="13" t="s">
        <v>8391</v>
      </c>
      <c r="D2517" s="764" t="s">
        <v>8585</v>
      </c>
      <c r="E2517" s="22">
        <v>451515</v>
      </c>
      <c r="F2517" s="19"/>
      <c r="G2517" s="14">
        <f t="shared" si="48"/>
        <v>451515</v>
      </c>
      <c r="H2517" s="13"/>
    </row>
    <row r="2518" spans="1:8" x14ac:dyDescent="0.25">
      <c r="A2518" s="112">
        <v>44889</v>
      </c>
      <c r="B2518" s="21" t="s">
        <v>8654</v>
      </c>
      <c r="C2518" s="13" t="s">
        <v>8391</v>
      </c>
      <c r="D2518" s="764" t="s">
        <v>8734</v>
      </c>
      <c r="E2518" s="22">
        <v>118979</v>
      </c>
      <c r="F2518" s="19"/>
      <c r="G2518" s="14">
        <f t="shared" si="48"/>
        <v>118979</v>
      </c>
      <c r="H2518" s="13"/>
    </row>
    <row r="2519" spans="1:8" x14ac:dyDescent="0.25">
      <c r="A2519" s="112">
        <v>44889</v>
      </c>
      <c r="B2519" s="21" t="s">
        <v>8654</v>
      </c>
      <c r="C2519" s="13" t="s">
        <v>166</v>
      </c>
      <c r="D2519" s="764" t="s">
        <v>8797</v>
      </c>
      <c r="E2519" s="22">
        <v>364000</v>
      </c>
      <c r="F2519" s="19"/>
      <c r="G2519" s="14">
        <f t="shared" si="48"/>
        <v>364000</v>
      </c>
      <c r="H2519" s="13"/>
    </row>
    <row r="2520" spans="1:8" x14ac:dyDescent="0.25">
      <c r="A2520" s="112">
        <v>44890</v>
      </c>
      <c r="B2520" s="21" t="s">
        <v>8654</v>
      </c>
      <c r="C2520" s="13" t="s">
        <v>8391</v>
      </c>
      <c r="D2520" s="764" t="s">
        <v>8735</v>
      </c>
      <c r="E2520" s="22">
        <v>206663</v>
      </c>
      <c r="F2520" s="19"/>
      <c r="G2520" s="14">
        <f t="shared" si="48"/>
        <v>206663</v>
      </c>
      <c r="H2520" s="13"/>
    </row>
    <row r="2521" spans="1:8" x14ac:dyDescent="0.25">
      <c r="A2521" s="112">
        <v>44890</v>
      </c>
      <c r="B2521" s="21" t="s">
        <v>8041</v>
      </c>
      <c r="C2521" s="13" t="s">
        <v>8391</v>
      </c>
      <c r="D2521" s="764" t="s">
        <v>8736</v>
      </c>
      <c r="E2521" s="22">
        <v>128076</v>
      </c>
      <c r="F2521" s="19"/>
      <c r="G2521" s="14">
        <f t="shared" si="48"/>
        <v>128076</v>
      </c>
      <c r="H2521" s="13"/>
    </row>
    <row r="2522" spans="1:8" x14ac:dyDescent="0.25">
      <c r="A2522" s="112">
        <v>44889</v>
      </c>
      <c r="B2522" s="21" t="s">
        <v>7919</v>
      </c>
      <c r="C2522" s="13" t="s">
        <v>8391</v>
      </c>
      <c r="D2522" s="764"/>
      <c r="E2522" s="22"/>
      <c r="F2522" s="19">
        <v>51219</v>
      </c>
      <c r="G2522" s="14">
        <f t="shared" si="48"/>
        <v>-51219</v>
      </c>
      <c r="H2522" s="1140" t="s">
        <v>8632</v>
      </c>
    </row>
    <row r="2523" spans="1:8" x14ac:dyDescent="0.25">
      <c r="A2523" s="112">
        <v>44889</v>
      </c>
      <c r="B2523" s="21" t="s">
        <v>8041</v>
      </c>
      <c r="C2523" s="13" t="s">
        <v>8391</v>
      </c>
      <c r="D2523" s="764"/>
      <c r="E2523" s="22"/>
      <c r="F2523" s="19">
        <v>50117</v>
      </c>
      <c r="G2523" s="14">
        <f t="shared" si="48"/>
        <v>-50117</v>
      </c>
      <c r="H2523" s="1140"/>
    </row>
    <row r="2524" spans="1:8" x14ac:dyDescent="0.25">
      <c r="A2524" s="112">
        <v>44889</v>
      </c>
      <c r="B2524" s="21" t="s">
        <v>8075</v>
      </c>
      <c r="C2524" s="13" t="s">
        <v>8391</v>
      </c>
      <c r="D2524" s="764"/>
      <c r="E2524" s="22"/>
      <c r="F2524" s="19">
        <v>13496</v>
      </c>
      <c r="G2524" s="14">
        <f t="shared" si="48"/>
        <v>-13496</v>
      </c>
      <c r="H2524" s="1140"/>
    </row>
    <row r="2525" spans="1:8" x14ac:dyDescent="0.25">
      <c r="A2525" s="112">
        <v>44889</v>
      </c>
      <c r="B2525" s="21" t="s">
        <v>8556</v>
      </c>
      <c r="C2525" s="13" t="s">
        <v>8391</v>
      </c>
      <c r="D2525" s="764"/>
      <c r="E2525" s="22"/>
      <c r="F2525" s="19">
        <v>115599</v>
      </c>
      <c r="G2525" s="14">
        <f t="shared" si="48"/>
        <v>-115599</v>
      </c>
      <c r="H2525" s="1140"/>
    </row>
    <row r="2526" spans="1:8" x14ac:dyDescent="0.25">
      <c r="A2526" s="112">
        <v>44889</v>
      </c>
      <c r="B2526" s="21" t="s">
        <v>8529</v>
      </c>
      <c r="C2526" s="13" t="s">
        <v>8391</v>
      </c>
      <c r="D2526" s="764"/>
      <c r="E2526" s="22"/>
      <c r="F2526" s="19">
        <v>72562</v>
      </c>
      <c r="G2526" s="14">
        <f t="shared" si="48"/>
        <v>-72562</v>
      </c>
      <c r="H2526" s="1140"/>
    </row>
    <row r="2527" spans="1:8" x14ac:dyDescent="0.25">
      <c r="A2527" s="112">
        <v>44889</v>
      </c>
      <c r="B2527" s="21" t="s">
        <v>8654</v>
      </c>
      <c r="C2527" s="13" t="s">
        <v>8391</v>
      </c>
      <c r="D2527" s="764"/>
      <c r="E2527" s="22"/>
      <c r="F2527" s="19">
        <f>500000-F2526-F2525-F2524-F2523-F2522</f>
        <v>197007</v>
      </c>
      <c r="G2527" s="14">
        <f t="shared" si="48"/>
        <v>-197007</v>
      </c>
      <c r="H2527" s="1140"/>
    </row>
    <row r="2528" spans="1:8" x14ac:dyDescent="0.25">
      <c r="A2528" s="112">
        <v>44891</v>
      </c>
      <c r="B2528" s="21" t="s">
        <v>8336</v>
      </c>
      <c r="C2528" s="13" t="s">
        <v>169</v>
      </c>
      <c r="D2528" s="764" t="s">
        <v>8731</v>
      </c>
      <c r="E2528" s="22">
        <v>4000</v>
      </c>
      <c r="F2528" s="19"/>
      <c r="G2528" s="14">
        <f t="shared" si="48"/>
        <v>4000</v>
      </c>
      <c r="H2528" s="13" t="s">
        <v>8728</v>
      </c>
    </row>
    <row r="2529" spans="1:8" x14ac:dyDescent="0.25">
      <c r="A2529" s="112">
        <v>44891</v>
      </c>
      <c r="B2529" s="21" t="s">
        <v>8336</v>
      </c>
      <c r="C2529" s="13" t="s">
        <v>2195</v>
      </c>
      <c r="D2529" s="764" t="s">
        <v>8742</v>
      </c>
      <c r="E2529" s="22">
        <v>15000</v>
      </c>
      <c r="F2529" s="19"/>
      <c r="G2529" s="14">
        <f t="shared" si="48"/>
        <v>15000</v>
      </c>
      <c r="H2529" s="13" t="s">
        <v>8744</v>
      </c>
    </row>
    <row r="2530" spans="1:8" x14ac:dyDescent="0.25">
      <c r="A2530" s="112">
        <v>44891</v>
      </c>
      <c r="B2530" s="21" t="s">
        <v>8336</v>
      </c>
      <c r="C2530" s="13" t="s">
        <v>2195</v>
      </c>
      <c r="D2530" s="764" t="s">
        <v>8743</v>
      </c>
      <c r="E2530" s="22">
        <v>25200</v>
      </c>
      <c r="F2530" s="19"/>
      <c r="G2530" s="14">
        <f t="shared" si="48"/>
        <v>25200</v>
      </c>
      <c r="H2530" s="13" t="s">
        <v>8745</v>
      </c>
    </row>
    <row r="2531" spans="1:8" x14ac:dyDescent="0.25">
      <c r="A2531" s="112">
        <v>44893</v>
      </c>
      <c r="B2531" s="50" t="s">
        <v>8336</v>
      </c>
      <c r="C2531" s="7" t="s">
        <v>166</v>
      </c>
      <c r="D2531" s="778" t="s">
        <v>8798</v>
      </c>
      <c r="E2531" s="299">
        <v>52000</v>
      </c>
      <c r="F2531" s="213"/>
      <c r="G2531" s="14">
        <f t="shared" si="48"/>
        <v>52000</v>
      </c>
    </row>
    <row r="2532" spans="1:8" x14ac:dyDescent="0.25">
      <c r="A2532" s="112">
        <v>44893</v>
      </c>
      <c r="B2532" s="50" t="s">
        <v>8654</v>
      </c>
      <c r="C2532" s="7" t="s">
        <v>8391</v>
      </c>
      <c r="D2532" s="778" t="s">
        <v>8804</v>
      </c>
      <c r="E2532" s="299">
        <v>295403</v>
      </c>
      <c r="F2532" s="213"/>
      <c r="G2532" s="14">
        <f t="shared" si="48"/>
        <v>295403</v>
      </c>
    </row>
    <row r="2533" spans="1:8" x14ac:dyDescent="0.25">
      <c r="A2533" s="112">
        <v>44895</v>
      </c>
      <c r="B2533" s="50" t="s">
        <v>8336</v>
      </c>
      <c r="C2533" s="13" t="s">
        <v>5186</v>
      </c>
      <c r="D2533" s="778" t="s">
        <v>8793</v>
      </c>
      <c r="E2533" s="299">
        <v>61900</v>
      </c>
      <c r="F2533" s="213"/>
      <c r="G2533" s="14">
        <f t="shared" si="48"/>
        <v>61900</v>
      </c>
    </row>
    <row r="2534" spans="1:8" x14ac:dyDescent="0.25">
      <c r="A2534" s="112">
        <v>44895</v>
      </c>
      <c r="B2534" s="50" t="s">
        <v>8041</v>
      </c>
      <c r="C2534" s="13" t="s">
        <v>5186</v>
      </c>
      <c r="D2534" s="778" t="s">
        <v>8792</v>
      </c>
      <c r="E2534" s="299">
        <v>19520</v>
      </c>
      <c r="F2534" s="213"/>
      <c r="G2534" s="14">
        <f t="shared" si="48"/>
        <v>19520</v>
      </c>
    </row>
    <row r="2535" spans="1:8" x14ac:dyDescent="0.25">
      <c r="A2535" s="112">
        <v>44896</v>
      </c>
      <c r="B2535" s="50" t="s">
        <v>7919</v>
      </c>
      <c r="C2535" s="7" t="s">
        <v>437</v>
      </c>
      <c r="D2535" s="778"/>
      <c r="E2535" s="299"/>
      <c r="F2535" s="213">
        <v>100000</v>
      </c>
      <c r="G2535" s="14">
        <f t="shared" si="48"/>
        <v>-100000</v>
      </c>
      <c r="H2535" s="7" t="s">
        <v>8714</v>
      </c>
    </row>
    <row r="2536" spans="1:8" x14ac:dyDescent="0.25">
      <c r="A2536" s="112">
        <v>44897</v>
      </c>
      <c r="B2536" s="50" t="s">
        <v>7919</v>
      </c>
      <c r="C2536" s="7" t="s">
        <v>437</v>
      </c>
      <c r="D2536" s="778"/>
      <c r="E2536" s="299"/>
      <c r="F2536" s="213">
        <v>100000</v>
      </c>
      <c r="G2536" s="14">
        <f t="shared" si="48"/>
        <v>-100000</v>
      </c>
      <c r="H2536" s="7" t="s">
        <v>8714</v>
      </c>
    </row>
    <row r="2537" spans="1:8" x14ac:dyDescent="0.25">
      <c r="A2537" s="112">
        <v>44896</v>
      </c>
      <c r="B2537" s="50" t="s">
        <v>8336</v>
      </c>
      <c r="C2537" s="7" t="s">
        <v>7465</v>
      </c>
      <c r="D2537" s="778" t="s">
        <v>8854</v>
      </c>
      <c r="E2537" s="299">
        <v>4000</v>
      </c>
      <c r="F2537" s="213"/>
      <c r="G2537" s="14">
        <f t="shared" si="48"/>
        <v>4000</v>
      </c>
    </row>
    <row r="2538" spans="1:8" x14ac:dyDescent="0.25">
      <c r="A2538" s="112">
        <v>44896</v>
      </c>
      <c r="B2538" s="50" t="s">
        <v>8336</v>
      </c>
      <c r="C2538" s="7" t="s">
        <v>7465</v>
      </c>
      <c r="D2538" s="778" t="s">
        <v>8855</v>
      </c>
      <c r="E2538" s="299">
        <v>100742</v>
      </c>
      <c r="F2538" s="213"/>
      <c r="G2538" s="14">
        <f t="shared" si="48"/>
        <v>100742</v>
      </c>
    </row>
    <row r="2539" spans="1:8" x14ac:dyDescent="0.25">
      <c r="A2539" s="112">
        <v>44896</v>
      </c>
      <c r="B2539" s="50" t="s">
        <v>8336</v>
      </c>
      <c r="C2539" s="7" t="s">
        <v>7465</v>
      </c>
      <c r="D2539" s="778" t="s">
        <v>8858</v>
      </c>
      <c r="E2539" s="299">
        <v>294393</v>
      </c>
      <c r="F2539" s="213"/>
      <c r="G2539" s="14">
        <f t="shared" si="48"/>
        <v>294393</v>
      </c>
    </row>
    <row r="2540" spans="1:8" x14ac:dyDescent="0.25">
      <c r="A2540" s="112">
        <v>44896</v>
      </c>
      <c r="B2540" s="50" t="s">
        <v>8654</v>
      </c>
      <c r="C2540" s="7" t="s">
        <v>2195</v>
      </c>
      <c r="D2540" s="778" t="s">
        <v>8800</v>
      </c>
      <c r="E2540" s="299">
        <v>42000</v>
      </c>
      <c r="F2540" s="213"/>
      <c r="G2540" s="14">
        <f t="shared" si="48"/>
        <v>42000</v>
      </c>
      <c r="H2540" s="13" t="s">
        <v>8802</v>
      </c>
    </row>
    <row r="2541" spans="1:8" x14ac:dyDescent="0.25">
      <c r="A2541" s="112">
        <v>44897</v>
      </c>
      <c r="B2541" s="50" t="s">
        <v>8654</v>
      </c>
      <c r="C2541" s="7" t="s">
        <v>2195</v>
      </c>
      <c r="D2541" s="778" t="s">
        <v>8801</v>
      </c>
      <c r="E2541" s="299">
        <v>10000</v>
      </c>
      <c r="F2541" s="213"/>
      <c r="G2541" s="14">
        <f t="shared" si="48"/>
        <v>10000</v>
      </c>
      <c r="H2541" s="7" t="s">
        <v>8803</v>
      </c>
    </row>
    <row r="2542" spans="1:8" x14ac:dyDescent="0.25">
      <c r="A2542" s="112">
        <v>44897</v>
      </c>
      <c r="B2542" s="50" t="s">
        <v>8556</v>
      </c>
      <c r="C2542" s="7" t="s">
        <v>7465</v>
      </c>
      <c r="D2542" s="778" t="s">
        <v>8859</v>
      </c>
      <c r="E2542" s="299">
        <v>157044</v>
      </c>
      <c r="F2542" s="213"/>
      <c r="G2542" s="14">
        <f t="shared" si="48"/>
        <v>157044</v>
      </c>
    </row>
    <row r="2543" spans="1:8" x14ac:dyDescent="0.25">
      <c r="A2543" s="112">
        <v>44897</v>
      </c>
      <c r="B2543" s="50" t="s">
        <v>8556</v>
      </c>
      <c r="C2543" s="7" t="s">
        <v>7465</v>
      </c>
      <c r="D2543" s="778" t="s">
        <v>8860</v>
      </c>
      <c r="E2543" s="299">
        <v>55248</v>
      </c>
      <c r="F2543" s="213"/>
      <c r="G2543" s="14">
        <f t="shared" si="48"/>
        <v>55248</v>
      </c>
    </row>
    <row r="2544" spans="1:8" x14ac:dyDescent="0.25">
      <c r="A2544" s="112">
        <v>44897</v>
      </c>
      <c r="B2544" s="50" t="s">
        <v>8336</v>
      </c>
      <c r="C2544" s="7" t="s">
        <v>7465</v>
      </c>
      <c r="D2544" s="778"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6" t="s">
        <v>8862</v>
      </c>
      <c r="E2546" s="8">
        <v>350364</v>
      </c>
      <c r="G2546" s="14">
        <f t="shared" si="48"/>
        <v>350364</v>
      </c>
    </row>
    <row r="2547" spans="1:8" x14ac:dyDescent="0.25">
      <c r="A2547" s="112">
        <v>44898</v>
      </c>
      <c r="B2547" s="10" t="s">
        <v>8041</v>
      </c>
      <c r="C2547" s="11" t="s">
        <v>161</v>
      </c>
      <c r="D2547" s="766" t="s">
        <v>9048</v>
      </c>
      <c r="E2547" s="8">
        <v>33213</v>
      </c>
      <c r="G2547" s="14">
        <f t="shared" si="48"/>
        <v>33213</v>
      </c>
      <c r="H2547" s="7" t="s">
        <v>9049</v>
      </c>
    </row>
    <row r="2548" spans="1:8" x14ac:dyDescent="0.25">
      <c r="A2548" s="112">
        <v>44900</v>
      </c>
      <c r="B2548" s="10" t="s">
        <v>3945</v>
      </c>
      <c r="C2548" s="13" t="s">
        <v>5186</v>
      </c>
      <c r="D2548" s="766" t="s">
        <v>8794</v>
      </c>
      <c r="E2548" s="8">
        <v>21600</v>
      </c>
      <c r="G2548" s="14">
        <f t="shared" si="48"/>
        <v>21600</v>
      </c>
      <c r="H2548" s="7" t="s">
        <v>8795</v>
      </c>
    </row>
    <row r="2549" spans="1:8" x14ac:dyDescent="0.25">
      <c r="A2549" s="112">
        <v>44900</v>
      </c>
      <c r="B2549" s="10" t="s">
        <v>8654</v>
      </c>
      <c r="C2549" s="11" t="s">
        <v>8391</v>
      </c>
      <c r="D2549" s="766" t="s">
        <v>8805</v>
      </c>
      <c r="E2549" s="8">
        <v>333027</v>
      </c>
      <c r="G2549" s="6">
        <f t="shared" si="48"/>
        <v>333027</v>
      </c>
    </row>
    <row r="2550" spans="1:8" x14ac:dyDescent="0.25">
      <c r="A2550" s="112">
        <v>44901</v>
      </c>
      <c r="B2550" s="10" t="s">
        <v>1399</v>
      </c>
      <c r="C2550" s="11" t="s">
        <v>437</v>
      </c>
      <c r="D2550" s="766" t="s">
        <v>8852</v>
      </c>
      <c r="E2550" s="8">
        <v>1900</v>
      </c>
      <c r="G2550" s="6">
        <f t="shared" si="48"/>
        <v>1900</v>
      </c>
      <c r="H2550" s="7" t="s">
        <v>8853</v>
      </c>
    </row>
    <row r="2551" spans="1:8" x14ac:dyDescent="0.25">
      <c r="A2551" s="112">
        <v>44901</v>
      </c>
      <c r="B2551" s="10" t="s">
        <v>8336</v>
      </c>
      <c r="C2551" s="11" t="s">
        <v>7465</v>
      </c>
      <c r="D2551" s="766" t="s">
        <v>8857</v>
      </c>
      <c r="E2551" s="8">
        <v>100742</v>
      </c>
      <c r="G2551" s="6">
        <f t="shared" si="48"/>
        <v>100742</v>
      </c>
    </row>
    <row r="2552" spans="1:8" x14ac:dyDescent="0.25">
      <c r="A2552" s="112">
        <v>44901</v>
      </c>
      <c r="B2552" s="10" t="s">
        <v>8336</v>
      </c>
      <c r="C2552" s="11" t="s">
        <v>7465</v>
      </c>
      <c r="D2552" s="766" t="s">
        <v>8863</v>
      </c>
      <c r="E2552" s="8">
        <v>147250</v>
      </c>
      <c r="G2552" s="6">
        <f t="shared" si="48"/>
        <v>147250</v>
      </c>
    </row>
    <row r="2553" spans="1:8" x14ac:dyDescent="0.25">
      <c r="A2553" s="112">
        <v>44902</v>
      </c>
      <c r="B2553" s="10" t="s">
        <v>1399</v>
      </c>
      <c r="C2553" s="11" t="s">
        <v>2195</v>
      </c>
      <c r="F2553" s="9">
        <v>5940</v>
      </c>
      <c r="G2553" s="6">
        <f t="shared" si="48"/>
        <v>-5940</v>
      </c>
      <c r="H2553" s="1154" t="s">
        <v>8821</v>
      </c>
    </row>
    <row r="2554" spans="1:8" x14ac:dyDescent="0.25">
      <c r="A2554" s="112">
        <v>44902</v>
      </c>
      <c r="B2554" s="10" t="s">
        <v>8336</v>
      </c>
      <c r="C2554" s="11" t="s">
        <v>2195</v>
      </c>
      <c r="F2554" s="9">
        <v>39210</v>
      </c>
      <c r="G2554" s="6">
        <f t="shared" si="48"/>
        <v>-39210</v>
      </c>
      <c r="H2554" s="1154"/>
    </row>
    <row r="2555" spans="1:8" x14ac:dyDescent="0.25">
      <c r="A2555" s="112">
        <v>44902</v>
      </c>
      <c r="B2555" s="10" t="s">
        <v>8556</v>
      </c>
      <c r="C2555" s="11" t="s">
        <v>2195</v>
      </c>
      <c r="F2555" s="9">
        <v>18450</v>
      </c>
      <c r="G2555" s="6">
        <f t="shared" si="48"/>
        <v>-18450</v>
      </c>
      <c r="H2555" s="1154"/>
    </row>
    <row r="2556" spans="1:8" x14ac:dyDescent="0.25">
      <c r="A2556" s="112">
        <v>44902</v>
      </c>
      <c r="B2556" s="10" t="s">
        <v>8654</v>
      </c>
      <c r="C2556" s="11" t="s">
        <v>2195</v>
      </c>
      <c r="F2556" s="9">
        <v>80000</v>
      </c>
      <c r="G2556" s="6">
        <f t="shared" si="48"/>
        <v>-80000</v>
      </c>
      <c r="H2556" s="1154"/>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7"/>
      <c r="E2563" s="750"/>
      <c r="F2563" s="751">
        <v>24400</v>
      </c>
      <c r="G2563" s="752">
        <f t="shared" si="48"/>
        <v>-24400</v>
      </c>
      <c r="H2563" s="1144" t="s">
        <v>8848</v>
      </c>
    </row>
    <row r="2564" spans="1:8" x14ac:dyDescent="0.25">
      <c r="A2564" s="112">
        <v>44907</v>
      </c>
      <c r="B2564" s="742" t="s">
        <v>3945</v>
      </c>
      <c r="C2564" s="749" t="s">
        <v>437</v>
      </c>
      <c r="D2564" s="777"/>
      <c r="E2564" s="750"/>
      <c r="F2564" s="751">
        <v>68000</v>
      </c>
      <c r="G2564" s="752">
        <f t="shared" si="48"/>
        <v>-68000</v>
      </c>
      <c r="H2564" s="1144"/>
    </row>
    <row r="2565" spans="1:8" x14ac:dyDescent="0.25">
      <c r="A2565" s="112">
        <v>44907</v>
      </c>
      <c r="B2565" s="742" t="s">
        <v>1399</v>
      </c>
      <c r="C2565" s="749" t="s">
        <v>437</v>
      </c>
      <c r="D2565" s="777"/>
      <c r="E2565" s="750"/>
      <c r="F2565" s="751">
        <v>7600</v>
      </c>
      <c r="G2565" s="752">
        <f t="shared" si="48"/>
        <v>-7600</v>
      </c>
      <c r="H2565" s="1144"/>
    </row>
    <row r="2566" spans="1:8" x14ac:dyDescent="0.25">
      <c r="A2566" s="112">
        <v>44907</v>
      </c>
      <c r="B2566" s="742" t="s">
        <v>8336</v>
      </c>
      <c r="C2566" s="749" t="s">
        <v>7240</v>
      </c>
      <c r="D2566" s="777" t="s">
        <v>8734</v>
      </c>
      <c r="E2566" s="750">
        <v>1603139</v>
      </c>
      <c r="F2566" s="751"/>
      <c r="G2566" s="752">
        <f t="shared" si="48"/>
        <v>1603139</v>
      </c>
      <c r="H2566" s="749"/>
    </row>
    <row r="2567" spans="1:8" x14ac:dyDescent="0.25">
      <c r="A2567" s="112">
        <v>44907</v>
      </c>
      <c r="B2567" s="742" t="s">
        <v>1399</v>
      </c>
      <c r="C2567" s="749" t="s">
        <v>7240</v>
      </c>
      <c r="D2567" s="777" t="s">
        <v>8735</v>
      </c>
      <c r="E2567" s="750">
        <v>38000</v>
      </c>
      <c r="F2567" s="751"/>
      <c r="G2567" s="752">
        <f t="shared" si="48"/>
        <v>38000</v>
      </c>
      <c r="H2567" s="749"/>
    </row>
    <row r="2568" spans="1:8" x14ac:dyDescent="0.25">
      <c r="A2568" s="112">
        <v>44909</v>
      </c>
      <c r="B2568" s="742" t="s">
        <v>8336</v>
      </c>
      <c r="C2568" s="13" t="s">
        <v>5186</v>
      </c>
      <c r="D2568" s="777" t="s">
        <v>8851</v>
      </c>
      <c r="E2568" s="750">
        <v>29568</v>
      </c>
      <c r="F2568" s="751"/>
      <c r="G2568" s="752">
        <f t="shared" si="48"/>
        <v>29568</v>
      </c>
      <c r="H2568" s="749"/>
    </row>
    <row r="2569" spans="1:8" x14ac:dyDescent="0.25">
      <c r="A2569" s="112">
        <v>44909</v>
      </c>
      <c r="B2569" s="742" t="s">
        <v>8041</v>
      </c>
      <c r="C2569" s="13" t="s">
        <v>5186</v>
      </c>
      <c r="D2569" s="777" t="s">
        <v>8851</v>
      </c>
      <c r="E2569" s="750">
        <v>5040</v>
      </c>
      <c r="F2569" s="751"/>
      <c r="G2569" s="752">
        <f t="shared" si="48"/>
        <v>5040</v>
      </c>
      <c r="H2569" s="749"/>
    </row>
    <row r="2570" spans="1:8" x14ac:dyDescent="0.25">
      <c r="A2570" s="112">
        <v>44909</v>
      </c>
      <c r="B2570" s="742" t="s">
        <v>8654</v>
      </c>
      <c r="C2570" s="749" t="s">
        <v>166</v>
      </c>
      <c r="D2570" s="777" t="s">
        <v>8799</v>
      </c>
      <c r="E2570" s="750">
        <v>23625</v>
      </c>
      <c r="F2570" s="751"/>
      <c r="G2570" s="752">
        <f t="shared" si="48"/>
        <v>23625</v>
      </c>
      <c r="H2570" s="749"/>
    </row>
    <row r="2571" spans="1:8" x14ac:dyDescent="0.25">
      <c r="A2571" s="112">
        <v>44910</v>
      </c>
      <c r="B2571" s="742" t="s">
        <v>6503</v>
      </c>
      <c r="C2571" s="749" t="s">
        <v>164</v>
      </c>
      <c r="D2571" s="777" t="s">
        <v>8213</v>
      </c>
      <c r="E2571" s="750">
        <v>1320</v>
      </c>
      <c r="F2571" s="751"/>
      <c r="G2571" s="752">
        <f t="shared" si="48"/>
        <v>1320</v>
      </c>
      <c r="H2571" s="749" t="s">
        <v>8904</v>
      </c>
    </row>
    <row r="2572" spans="1:8" x14ac:dyDescent="0.25">
      <c r="A2572" s="112">
        <v>44910</v>
      </c>
      <c r="B2572" s="742" t="s">
        <v>8336</v>
      </c>
      <c r="C2572" s="749" t="s">
        <v>2195</v>
      </c>
      <c r="D2572" s="777"/>
      <c r="E2572" s="750"/>
      <c r="F2572" s="751">
        <v>100000</v>
      </c>
      <c r="G2572" s="752">
        <f t="shared" si="48"/>
        <v>-100000</v>
      </c>
      <c r="H2572" s="749" t="s">
        <v>8866</v>
      </c>
    </row>
    <row r="2573" spans="1:8" x14ac:dyDescent="0.25">
      <c r="A2573" s="112">
        <v>44910</v>
      </c>
      <c r="B2573" s="742" t="s">
        <v>7919</v>
      </c>
      <c r="C2573" s="749" t="s">
        <v>164</v>
      </c>
      <c r="D2573" s="777"/>
      <c r="E2573" s="750"/>
      <c r="F2573" s="751">
        <v>67349</v>
      </c>
      <c r="G2573" s="752">
        <f t="shared" si="48"/>
        <v>-67349</v>
      </c>
      <c r="H2573" s="1151" t="s">
        <v>8866</v>
      </c>
    </row>
    <row r="2574" spans="1:8" x14ac:dyDescent="0.25">
      <c r="A2574" s="112">
        <v>44910</v>
      </c>
      <c r="B2574" s="742" t="s">
        <v>6503</v>
      </c>
      <c r="C2574" s="749" t="s">
        <v>164</v>
      </c>
      <c r="D2574" s="777"/>
      <c r="E2574" s="750"/>
      <c r="F2574" s="751">
        <v>9328</v>
      </c>
      <c r="G2574" s="752">
        <f t="shared" si="48"/>
        <v>-9328</v>
      </c>
      <c r="H2574" s="1151"/>
    </row>
    <row r="2575" spans="1:8" x14ac:dyDescent="0.25">
      <c r="A2575" s="112">
        <v>44910</v>
      </c>
      <c r="B2575" s="742" t="s">
        <v>7065</v>
      </c>
      <c r="C2575" s="749" t="s">
        <v>164</v>
      </c>
      <c r="D2575" s="777"/>
      <c r="E2575" s="750"/>
      <c r="F2575" s="751">
        <v>247</v>
      </c>
      <c r="G2575" s="752">
        <f t="shared" si="48"/>
        <v>-247</v>
      </c>
      <c r="H2575" s="1151"/>
    </row>
    <row r="2576" spans="1:8" x14ac:dyDescent="0.25">
      <c r="A2576" s="112">
        <v>44910</v>
      </c>
      <c r="B2576" s="742" t="s">
        <v>1399</v>
      </c>
      <c r="C2576" s="749" t="s">
        <v>164</v>
      </c>
      <c r="D2576" s="777"/>
      <c r="E2576" s="750"/>
      <c r="F2576" s="751">
        <v>23076</v>
      </c>
      <c r="G2576" s="752">
        <f t="shared" si="48"/>
        <v>-23076</v>
      </c>
      <c r="H2576" s="1151"/>
    </row>
    <row r="2577" spans="1:8" x14ac:dyDescent="0.25">
      <c r="A2577" s="112">
        <v>44910</v>
      </c>
      <c r="B2577" s="742" t="s">
        <v>8041</v>
      </c>
      <c r="C2577" s="749" t="s">
        <v>7465</v>
      </c>
      <c r="D2577" s="777"/>
      <c r="E2577" s="750"/>
      <c r="F2577" s="751">
        <v>300000</v>
      </c>
      <c r="G2577" s="752">
        <f t="shared" si="48"/>
        <v>-300000</v>
      </c>
      <c r="H2577" s="749" t="s">
        <v>8866</v>
      </c>
    </row>
    <row r="2578" spans="1:8" x14ac:dyDescent="0.25">
      <c r="A2578" s="112">
        <v>44910</v>
      </c>
      <c r="B2578" s="742" t="s">
        <v>8041</v>
      </c>
      <c r="C2578" s="749" t="s">
        <v>7465</v>
      </c>
      <c r="D2578" s="777"/>
      <c r="E2578" s="750"/>
      <c r="F2578" s="751">
        <v>300000</v>
      </c>
      <c r="G2578" s="752">
        <f t="shared" si="48"/>
        <v>-300000</v>
      </c>
      <c r="H2578" s="749" t="s">
        <v>8866</v>
      </c>
    </row>
    <row r="2579" spans="1:8" x14ac:dyDescent="0.25">
      <c r="A2579" s="112">
        <v>44911</v>
      </c>
      <c r="B2579" s="742" t="s">
        <v>8336</v>
      </c>
      <c r="C2579" s="749" t="s">
        <v>2195</v>
      </c>
      <c r="D2579" s="777" t="s">
        <v>8905</v>
      </c>
      <c r="E2579" s="750">
        <v>17800</v>
      </c>
      <c r="F2579" s="751"/>
      <c r="G2579" s="752">
        <f t="shared" si="48"/>
        <v>17800</v>
      </c>
      <c r="H2579" s="749" t="s">
        <v>8906</v>
      </c>
    </row>
    <row r="2580" spans="1:8" x14ac:dyDescent="0.25">
      <c r="A2580" s="112">
        <v>44911</v>
      </c>
      <c r="B2580" s="742" t="s">
        <v>8654</v>
      </c>
      <c r="C2580" s="13" t="s">
        <v>5186</v>
      </c>
      <c r="D2580" s="777"/>
      <c r="E2580" s="750"/>
      <c r="F2580" s="751">
        <v>216700</v>
      </c>
      <c r="G2580" s="752">
        <f t="shared" si="48"/>
        <v>-216700</v>
      </c>
      <c r="H2580" s="749" t="s">
        <v>9327</v>
      </c>
    </row>
    <row r="2581" spans="1:8" x14ac:dyDescent="0.25">
      <c r="A2581" s="112">
        <v>44914</v>
      </c>
      <c r="B2581" s="742" t="s">
        <v>1399</v>
      </c>
      <c r="C2581" s="749" t="s">
        <v>3010</v>
      </c>
      <c r="D2581" s="777"/>
      <c r="E2581" s="750"/>
      <c r="F2581" s="751">
        <v>14000</v>
      </c>
      <c r="G2581" s="752">
        <f t="shared" si="48"/>
        <v>-14000</v>
      </c>
      <c r="H2581" s="1150" t="s">
        <v>8893</v>
      </c>
    </row>
    <row r="2582" spans="1:8" x14ac:dyDescent="0.25">
      <c r="A2582" s="112">
        <v>44914</v>
      </c>
      <c r="B2582" s="742" t="s">
        <v>6509</v>
      </c>
      <c r="C2582" s="749" t="s">
        <v>3010</v>
      </c>
      <c r="D2582" s="777"/>
      <c r="E2582" s="750"/>
      <c r="F2582" s="751">
        <v>11000</v>
      </c>
      <c r="G2582" s="752">
        <f t="shared" si="48"/>
        <v>-11000</v>
      </c>
      <c r="H2582" s="1150"/>
    </row>
    <row r="2583" spans="1:8" x14ac:dyDescent="0.25">
      <c r="A2583" s="112">
        <v>44914</v>
      </c>
      <c r="B2583" s="742" t="s">
        <v>8041</v>
      </c>
      <c r="C2583" s="749" t="s">
        <v>3010</v>
      </c>
      <c r="D2583" s="777"/>
      <c r="E2583" s="750"/>
      <c r="F2583" s="751">
        <v>25000</v>
      </c>
      <c r="G2583" s="752">
        <f t="shared" si="48"/>
        <v>-25000</v>
      </c>
      <c r="H2583" s="1150"/>
    </row>
    <row r="2584" spans="1:8" x14ac:dyDescent="0.25">
      <c r="A2584" s="112">
        <v>44917</v>
      </c>
      <c r="B2584" s="742" t="s">
        <v>8865</v>
      </c>
      <c r="C2584" s="749" t="s">
        <v>166</v>
      </c>
      <c r="D2584" s="777" t="s">
        <v>8907</v>
      </c>
      <c r="E2584" s="750">
        <v>78000</v>
      </c>
      <c r="F2584" s="751"/>
      <c r="G2584" s="752">
        <f t="shared" si="48"/>
        <v>78000</v>
      </c>
      <c r="H2584" s="749" t="s">
        <v>8908</v>
      </c>
    </row>
    <row r="2585" spans="1:8" x14ac:dyDescent="0.25">
      <c r="A2585" s="112">
        <v>44917</v>
      </c>
      <c r="B2585" s="742" t="s">
        <v>8873</v>
      </c>
      <c r="C2585" s="749" t="s">
        <v>180</v>
      </c>
      <c r="D2585" s="777" t="s">
        <v>8936</v>
      </c>
      <c r="E2585" s="750">
        <v>247080</v>
      </c>
      <c r="F2585" s="751"/>
      <c r="G2585" s="752">
        <f t="shared" si="48"/>
        <v>247080</v>
      </c>
      <c r="H2585" s="749"/>
    </row>
    <row r="2586" spans="1:8" x14ac:dyDescent="0.25">
      <c r="A2586" s="112">
        <v>44919</v>
      </c>
      <c r="B2586" s="742" t="s">
        <v>8654</v>
      </c>
      <c r="C2586" s="749" t="s">
        <v>8391</v>
      </c>
      <c r="D2586" s="777" t="s">
        <v>8965</v>
      </c>
      <c r="E2586" s="750">
        <v>118318</v>
      </c>
      <c r="F2586" s="751"/>
      <c r="G2586" s="752">
        <f t="shared" si="48"/>
        <v>118318</v>
      </c>
      <c r="H2586" s="749"/>
    </row>
    <row r="2587" spans="1:8" x14ac:dyDescent="0.25">
      <c r="A2587" s="112">
        <v>44919</v>
      </c>
      <c r="B2587" s="742" t="s">
        <v>8865</v>
      </c>
      <c r="C2587" s="749" t="s">
        <v>180</v>
      </c>
      <c r="D2587" s="777" t="s">
        <v>8937</v>
      </c>
      <c r="E2587" s="750">
        <v>164160</v>
      </c>
      <c r="F2587" s="751"/>
      <c r="G2587" s="752">
        <f t="shared" si="48"/>
        <v>164160</v>
      </c>
      <c r="H2587" s="749"/>
    </row>
    <row r="2588" spans="1:8" x14ac:dyDescent="0.25">
      <c r="A2588" s="112">
        <v>44921</v>
      </c>
      <c r="B2588" s="742" t="s">
        <v>8865</v>
      </c>
      <c r="C2588" s="13" t="s">
        <v>5186</v>
      </c>
      <c r="D2588" s="777"/>
      <c r="E2588" s="750"/>
      <c r="F2588" s="751">
        <v>190000</v>
      </c>
      <c r="G2588" s="752">
        <f t="shared" si="48"/>
        <v>-190000</v>
      </c>
      <c r="H2588" s="749" t="s">
        <v>8940</v>
      </c>
    </row>
    <row r="2589" spans="1:8" x14ac:dyDescent="0.25">
      <c r="A2589" s="112">
        <v>44922</v>
      </c>
      <c r="B2589" s="742" t="s">
        <v>8556</v>
      </c>
      <c r="C2589" s="749" t="s">
        <v>7465</v>
      </c>
      <c r="D2589" s="777" t="s">
        <v>8963</v>
      </c>
      <c r="E2589" s="750">
        <v>33571</v>
      </c>
      <c r="F2589" s="751"/>
      <c r="G2589" s="752">
        <f t="shared" si="48"/>
        <v>33571</v>
      </c>
      <c r="H2589" s="749" t="s">
        <v>8964</v>
      </c>
    </row>
    <row r="2590" spans="1:8" x14ac:dyDescent="0.25">
      <c r="A2590" s="112">
        <v>44924</v>
      </c>
      <c r="B2590" s="742" t="s">
        <v>8041</v>
      </c>
      <c r="C2590" s="749" t="s">
        <v>7465</v>
      </c>
      <c r="D2590" s="777"/>
      <c r="E2590" s="750"/>
      <c r="F2590" s="751">
        <v>333000</v>
      </c>
      <c r="G2590" s="752">
        <f t="shared" si="48"/>
        <v>-333000</v>
      </c>
      <c r="H2590" s="749" t="s">
        <v>8953</v>
      </c>
    </row>
    <row r="2591" spans="1:8" x14ac:dyDescent="0.25">
      <c r="A2591" s="112">
        <v>44924</v>
      </c>
      <c r="B2591" s="742" t="s">
        <v>8041</v>
      </c>
      <c r="C2591" s="749" t="s">
        <v>7465</v>
      </c>
      <c r="D2591" s="777"/>
      <c r="E2591" s="750"/>
      <c r="F2591" s="751">
        <v>333000</v>
      </c>
      <c r="G2591" s="752">
        <f t="shared" si="48"/>
        <v>-333000</v>
      </c>
      <c r="H2591" s="749" t="s">
        <v>8954</v>
      </c>
    </row>
    <row r="2592" spans="1:8" x14ac:dyDescent="0.25">
      <c r="A2592" s="112">
        <v>44924</v>
      </c>
      <c r="B2592" s="742" t="s">
        <v>8041</v>
      </c>
      <c r="C2592" s="749" t="s">
        <v>7465</v>
      </c>
      <c r="D2592" s="777"/>
      <c r="E2592" s="750"/>
      <c r="F2592" s="751">
        <v>334000</v>
      </c>
      <c r="G2592" s="752">
        <f t="shared" si="48"/>
        <v>-334000</v>
      </c>
      <c r="H2592" s="749" t="s">
        <v>8955</v>
      </c>
    </row>
    <row r="2593" spans="1:8" x14ac:dyDescent="0.25">
      <c r="A2593" s="112">
        <v>44924</v>
      </c>
      <c r="B2593" s="742" t="s">
        <v>8654</v>
      </c>
      <c r="C2593" s="749" t="s">
        <v>166</v>
      </c>
      <c r="D2593" s="777" t="s">
        <v>8979</v>
      </c>
      <c r="E2593" s="750">
        <v>149500</v>
      </c>
      <c r="F2593" s="751"/>
      <c r="G2593" s="752">
        <f t="shared" si="48"/>
        <v>149500</v>
      </c>
      <c r="H2593" s="749" t="s">
        <v>8980</v>
      </c>
    </row>
    <row r="2594" spans="1:8" x14ac:dyDescent="0.25">
      <c r="A2594" s="112">
        <v>44924</v>
      </c>
      <c r="B2594" s="742" t="s">
        <v>8336</v>
      </c>
      <c r="C2594" s="749" t="s">
        <v>166</v>
      </c>
      <c r="D2594" s="777" t="s">
        <v>8962</v>
      </c>
      <c r="E2594" s="750">
        <v>17000</v>
      </c>
      <c r="F2594" s="751"/>
      <c r="G2594" s="752">
        <f t="shared" si="48"/>
        <v>17000</v>
      </c>
      <c r="H2594" s="749" t="s">
        <v>8961</v>
      </c>
    </row>
    <row r="2595" spans="1:8" x14ac:dyDescent="0.25">
      <c r="A2595" s="112">
        <v>44924</v>
      </c>
      <c r="B2595" s="742" t="s">
        <v>8654</v>
      </c>
      <c r="C2595" s="749" t="s">
        <v>8391</v>
      </c>
      <c r="D2595" s="777" t="s">
        <v>8966</v>
      </c>
      <c r="E2595" s="750">
        <v>38995</v>
      </c>
      <c r="F2595" s="751"/>
      <c r="G2595" s="752">
        <f t="shared" si="48"/>
        <v>38995</v>
      </c>
      <c r="H2595" s="749"/>
    </row>
    <row r="2596" spans="1:8" ht="25.5" x14ac:dyDescent="0.25">
      <c r="A2596" s="112">
        <v>44925</v>
      </c>
      <c r="B2596" s="742" t="s">
        <v>8865</v>
      </c>
      <c r="C2596" s="749" t="s">
        <v>7240</v>
      </c>
      <c r="D2596" s="777"/>
      <c r="E2596" s="750"/>
      <c r="F2596" s="751">
        <v>410600</v>
      </c>
      <c r="G2596" s="752">
        <f t="shared" si="48"/>
        <v>-410600</v>
      </c>
      <c r="H2596" s="75" t="s">
        <v>8960</v>
      </c>
    </row>
    <row r="2597" spans="1:8" ht="25.5" x14ac:dyDescent="0.25">
      <c r="A2597" s="112">
        <v>44925</v>
      </c>
      <c r="B2597" s="742" t="s">
        <v>8336</v>
      </c>
      <c r="C2597" s="749" t="s">
        <v>7240</v>
      </c>
      <c r="D2597" s="777"/>
      <c r="E2597" s="750"/>
      <c r="F2597" s="751">
        <v>370200</v>
      </c>
      <c r="G2597" s="752">
        <f t="shared" si="48"/>
        <v>-370200</v>
      </c>
      <c r="H2597" s="75" t="s">
        <v>8960</v>
      </c>
    </row>
    <row r="2598" spans="1:8" ht="25.5" x14ac:dyDescent="0.25">
      <c r="A2598" s="112">
        <v>44925</v>
      </c>
      <c r="B2598" s="742" t="s">
        <v>8556</v>
      </c>
      <c r="C2598" s="749" t="s">
        <v>7240</v>
      </c>
      <c r="D2598" s="777"/>
      <c r="E2598" s="750"/>
      <c r="F2598" s="751">
        <v>275600</v>
      </c>
      <c r="G2598" s="752">
        <f t="shared" si="48"/>
        <v>-275600</v>
      </c>
      <c r="H2598" s="75" t="s">
        <v>8960</v>
      </c>
    </row>
    <row r="2599" spans="1:8" x14ac:dyDescent="0.25">
      <c r="A2599" s="112">
        <v>44925</v>
      </c>
      <c r="B2599" s="742" t="s">
        <v>8336</v>
      </c>
      <c r="C2599" s="13" t="s">
        <v>8705</v>
      </c>
      <c r="D2599" s="764"/>
      <c r="E2599" s="22"/>
      <c r="F2599" s="19">
        <v>100000</v>
      </c>
      <c r="G2599" s="14">
        <f t="shared" si="48"/>
        <v>-100000</v>
      </c>
      <c r="H2599" s="13" t="s">
        <v>8978</v>
      </c>
    </row>
    <row r="2600" spans="1:8" x14ac:dyDescent="0.25">
      <c r="A2600" s="112">
        <v>44928</v>
      </c>
      <c r="B2600" s="742" t="s">
        <v>8336</v>
      </c>
      <c r="C2600" s="13" t="s">
        <v>2195</v>
      </c>
      <c r="D2600" s="764" t="s">
        <v>8981</v>
      </c>
      <c r="E2600" s="22">
        <v>16800</v>
      </c>
      <c r="F2600" s="19"/>
      <c r="G2600" s="14">
        <f t="shared" si="48"/>
        <v>16800</v>
      </c>
      <c r="H2600" s="749" t="s">
        <v>8906</v>
      </c>
    </row>
    <row r="2601" spans="1:8" x14ac:dyDescent="0.25">
      <c r="A2601" s="112">
        <v>44928</v>
      </c>
      <c r="B2601" s="742" t="s">
        <v>8336</v>
      </c>
      <c r="C2601" s="13" t="s">
        <v>2195</v>
      </c>
      <c r="D2601" s="764" t="s">
        <v>8982</v>
      </c>
      <c r="E2601" s="22">
        <v>40500</v>
      </c>
      <c r="F2601" s="19"/>
      <c r="G2601" s="14">
        <f t="shared" si="48"/>
        <v>40500</v>
      </c>
      <c r="H2601" s="749" t="s">
        <v>8983</v>
      </c>
    </row>
    <row r="2602" spans="1:8" x14ac:dyDescent="0.25">
      <c r="A2602" s="112">
        <v>44929</v>
      </c>
      <c r="B2602" s="742" t="s">
        <v>8556</v>
      </c>
      <c r="C2602" s="13" t="s">
        <v>7240</v>
      </c>
      <c r="D2602" s="764" t="s">
        <v>8736</v>
      </c>
      <c r="E2602" s="22">
        <v>704772</v>
      </c>
      <c r="F2602" s="19"/>
      <c r="G2602" s="14">
        <f t="shared" si="48"/>
        <v>704772</v>
      </c>
      <c r="H2602" s="749"/>
    </row>
    <row r="2603" spans="1:8" x14ac:dyDescent="0.25">
      <c r="A2603" s="112">
        <v>44929</v>
      </c>
      <c r="B2603" s="742" t="s">
        <v>8654</v>
      </c>
      <c r="C2603" s="13" t="s">
        <v>7240</v>
      </c>
      <c r="D2603" s="764" t="s">
        <v>8804</v>
      </c>
      <c r="E2603" s="22">
        <v>480779</v>
      </c>
      <c r="F2603" s="19"/>
      <c r="G2603" s="14">
        <f t="shared" si="48"/>
        <v>480779</v>
      </c>
      <c r="H2603" s="749"/>
    </row>
    <row r="2604" spans="1:8" x14ac:dyDescent="0.25">
      <c r="A2604" s="112">
        <v>44929</v>
      </c>
      <c r="B2604" s="742" t="s">
        <v>8865</v>
      </c>
      <c r="C2604" s="13" t="s">
        <v>7240</v>
      </c>
      <c r="D2604" s="764" t="s">
        <v>8805</v>
      </c>
      <c r="E2604" s="22">
        <v>353420</v>
      </c>
      <c r="F2604" s="19"/>
      <c r="G2604" s="14">
        <f t="shared" si="48"/>
        <v>353420</v>
      </c>
      <c r="H2604" s="749"/>
    </row>
    <row r="2605" spans="1:8" x14ac:dyDescent="0.25">
      <c r="A2605" s="112">
        <v>44929</v>
      </c>
      <c r="B2605" s="742" t="s">
        <v>8041</v>
      </c>
      <c r="C2605" s="13" t="s">
        <v>7240</v>
      </c>
      <c r="D2605" s="764" t="s">
        <v>8965</v>
      </c>
      <c r="E2605" s="22">
        <v>83410</v>
      </c>
      <c r="F2605" s="19"/>
      <c r="G2605" s="14">
        <f t="shared" si="48"/>
        <v>83410</v>
      </c>
      <c r="H2605" s="749"/>
    </row>
    <row r="2606" spans="1:8" x14ac:dyDescent="0.25">
      <c r="A2606" s="112">
        <v>44930</v>
      </c>
      <c r="B2606" s="742" t="s">
        <v>8336</v>
      </c>
      <c r="C2606" s="13" t="s">
        <v>2195</v>
      </c>
      <c r="D2606" s="764" t="s">
        <v>9038</v>
      </c>
      <c r="E2606" s="22">
        <v>9450</v>
      </c>
      <c r="F2606" s="19"/>
      <c r="G2606" s="14">
        <f t="shared" si="48"/>
        <v>9450</v>
      </c>
      <c r="H2606" s="749" t="s">
        <v>9040</v>
      </c>
    </row>
    <row r="2607" spans="1:8" x14ac:dyDescent="0.25">
      <c r="A2607" s="112">
        <v>44932</v>
      </c>
      <c r="B2607" s="742" t="s">
        <v>8336</v>
      </c>
      <c r="C2607" s="13" t="s">
        <v>7240</v>
      </c>
      <c r="D2607" s="764"/>
      <c r="E2607" s="22"/>
      <c r="F2607" s="19">
        <v>300000</v>
      </c>
      <c r="G2607" s="14">
        <f t="shared" si="48"/>
        <v>-300000</v>
      </c>
      <c r="H2607" s="13" t="s">
        <v>8985</v>
      </c>
    </row>
    <row r="2608" spans="1:8" x14ac:dyDescent="0.25">
      <c r="A2608" s="112">
        <v>44932</v>
      </c>
      <c r="B2608" s="742" t="s">
        <v>8336</v>
      </c>
      <c r="C2608" s="13" t="s">
        <v>7240</v>
      </c>
      <c r="D2608" s="764"/>
      <c r="E2608" s="22"/>
      <c r="F2608" s="19">
        <v>300000</v>
      </c>
      <c r="G2608" s="14">
        <f t="shared" si="48"/>
        <v>-300000</v>
      </c>
      <c r="H2608" s="13" t="s">
        <v>8984</v>
      </c>
    </row>
    <row r="2609" spans="1:8" x14ac:dyDescent="0.25">
      <c r="A2609" s="112">
        <v>44932</v>
      </c>
      <c r="B2609" s="742" t="s">
        <v>8336</v>
      </c>
      <c r="C2609" s="13" t="s">
        <v>7240</v>
      </c>
      <c r="D2609" s="764"/>
      <c r="E2609" s="22"/>
      <c r="F2609" s="19">
        <v>284875</v>
      </c>
      <c r="G2609" s="14">
        <f t="shared" si="48"/>
        <v>-284875</v>
      </c>
      <c r="H2609" s="13" t="s">
        <v>4976</v>
      </c>
    </row>
    <row r="2610" spans="1:8" x14ac:dyDescent="0.25">
      <c r="A2610" s="112">
        <v>44932</v>
      </c>
      <c r="B2610" s="742" t="s">
        <v>8336</v>
      </c>
      <c r="C2610" s="13" t="s">
        <v>7240</v>
      </c>
      <c r="D2610" s="764"/>
      <c r="E2610" s="22">
        <v>22990</v>
      </c>
      <c r="F2610" s="19"/>
      <c r="G2610" s="14">
        <f t="shared" si="48"/>
        <v>22990</v>
      </c>
      <c r="H2610" s="13" t="s">
        <v>4976</v>
      </c>
    </row>
    <row r="2611" spans="1:8" x14ac:dyDescent="0.25">
      <c r="A2611" s="112">
        <v>44935</v>
      </c>
      <c r="B2611" s="21" t="s">
        <v>8041</v>
      </c>
      <c r="C2611" s="13" t="s">
        <v>8453</v>
      </c>
      <c r="D2611" s="764" t="s">
        <v>8987</v>
      </c>
      <c r="E2611" s="22">
        <v>120000</v>
      </c>
      <c r="F2611" s="19"/>
      <c r="G2611" s="14">
        <f t="shared" si="48"/>
        <v>120000</v>
      </c>
      <c r="H2611" s="13"/>
    </row>
    <row r="2612" spans="1:8" x14ac:dyDescent="0.25">
      <c r="A2612" s="112">
        <v>44935</v>
      </c>
      <c r="B2612" s="21" t="s">
        <v>8865</v>
      </c>
      <c r="C2612" s="13" t="s">
        <v>2195</v>
      </c>
      <c r="D2612" s="764" t="s">
        <v>9039</v>
      </c>
      <c r="E2612" s="22">
        <v>7360</v>
      </c>
      <c r="F2612" s="19"/>
      <c r="G2612" s="14">
        <f t="shared" si="48"/>
        <v>7360</v>
      </c>
      <c r="H2612" s="13" t="s">
        <v>9041</v>
      </c>
    </row>
    <row r="2613" spans="1:8" x14ac:dyDescent="0.25">
      <c r="A2613" s="112">
        <v>44933</v>
      </c>
      <c r="B2613" s="21" t="s">
        <v>8336</v>
      </c>
      <c r="C2613" s="13" t="s">
        <v>7465</v>
      </c>
      <c r="D2613" s="764" t="s">
        <v>9050</v>
      </c>
      <c r="E2613" s="22">
        <v>33600</v>
      </c>
      <c r="F2613" s="19"/>
      <c r="G2613" s="14">
        <f t="shared" si="48"/>
        <v>33600</v>
      </c>
      <c r="H2613" s="13" t="s">
        <v>9051</v>
      </c>
    </row>
    <row r="2614" spans="1:8" x14ac:dyDescent="0.25">
      <c r="A2614" s="112">
        <v>44933</v>
      </c>
      <c r="B2614" s="21" t="s">
        <v>8041</v>
      </c>
      <c r="C2614" s="13" t="s">
        <v>8453</v>
      </c>
      <c r="D2614" s="764"/>
      <c r="E2614" s="22"/>
      <c r="F2614" s="19">
        <v>58000</v>
      </c>
      <c r="G2614" s="14">
        <f t="shared" si="48"/>
        <v>-58000</v>
      </c>
      <c r="H2614" s="1152" t="s">
        <v>8986</v>
      </c>
    </row>
    <row r="2615" spans="1:8" x14ac:dyDescent="0.25">
      <c r="A2615" s="112">
        <v>44933</v>
      </c>
      <c r="B2615" s="21" t="s">
        <v>7919</v>
      </c>
      <c r="C2615" s="13" t="s">
        <v>8453</v>
      </c>
      <c r="D2615" s="764"/>
      <c r="E2615" s="22"/>
      <c r="F2615" s="19">
        <v>42000</v>
      </c>
      <c r="G2615" s="14">
        <f t="shared" si="48"/>
        <v>-42000</v>
      </c>
      <c r="H2615" s="1153"/>
    </row>
    <row r="2616" spans="1:8" x14ac:dyDescent="0.25">
      <c r="A2616" s="112">
        <v>44935</v>
      </c>
      <c r="B2616" s="21" t="s">
        <v>7951</v>
      </c>
      <c r="C2616" s="13" t="s">
        <v>7952</v>
      </c>
      <c r="D2616" s="764"/>
      <c r="E2616" s="22">
        <v>35000</v>
      </c>
      <c r="F2616" s="19"/>
      <c r="G2616" s="14">
        <f t="shared" si="48"/>
        <v>35000</v>
      </c>
      <c r="H2616" s="13" t="s">
        <v>4976</v>
      </c>
    </row>
    <row r="2617" spans="1:8" x14ac:dyDescent="0.25">
      <c r="A2617" s="112">
        <v>44935</v>
      </c>
      <c r="B2617" s="21" t="s">
        <v>8654</v>
      </c>
      <c r="C2617" s="13" t="s">
        <v>166</v>
      </c>
      <c r="D2617" s="764" t="s">
        <v>9053</v>
      </c>
      <c r="E2617" s="22">
        <v>126500</v>
      </c>
      <c r="F2617" s="19"/>
      <c r="G2617" s="14">
        <f t="shared" si="48"/>
        <v>126500</v>
      </c>
      <c r="H2617" s="749" t="s">
        <v>9054</v>
      </c>
    </row>
    <row r="2618" spans="1:8" x14ac:dyDescent="0.25">
      <c r="A2618" s="112">
        <v>44935</v>
      </c>
      <c r="B2618" s="21" t="s">
        <v>8654</v>
      </c>
      <c r="C2618" s="13" t="s">
        <v>8391</v>
      </c>
      <c r="D2618" s="764"/>
      <c r="E2618" s="22"/>
      <c r="F2618" s="19">
        <v>1000000</v>
      </c>
      <c r="G2618" s="14">
        <f t="shared" si="48"/>
        <v>-1000000</v>
      </c>
      <c r="H2618" s="13" t="s">
        <v>9004</v>
      </c>
    </row>
    <row r="2619" spans="1:8" x14ac:dyDescent="0.25">
      <c r="A2619" s="112">
        <v>44937</v>
      </c>
      <c r="B2619" s="21" t="s">
        <v>8336</v>
      </c>
      <c r="C2619" s="13" t="s">
        <v>7465</v>
      </c>
      <c r="D2619" s="764" t="s">
        <v>9283</v>
      </c>
      <c r="E2619" s="781">
        <v>49065</v>
      </c>
      <c r="F2619" s="109"/>
      <c r="G2619" s="14">
        <f t="shared" si="48"/>
        <v>49065</v>
      </c>
      <c r="H2619" s="13" t="s">
        <v>9284</v>
      </c>
    </row>
    <row r="2620" spans="1:8" x14ac:dyDescent="0.25">
      <c r="A2620" s="112">
        <v>44938</v>
      </c>
      <c r="B2620" s="21" t="s">
        <v>8873</v>
      </c>
      <c r="C2620" s="13" t="s">
        <v>2195</v>
      </c>
      <c r="D2620" s="764" t="s">
        <v>9042</v>
      </c>
      <c r="E2620" s="781">
        <v>45500</v>
      </c>
      <c r="F2620" s="109"/>
      <c r="G2620" s="14">
        <f t="shared" si="48"/>
        <v>45500</v>
      </c>
      <c r="H2620" s="749" t="s">
        <v>9043</v>
      </c>
    </row>
    <row r="2621" spans="1:8" x14ac:dyDescent="0.25">
      <c r="A2621" s="112">
        <v>44938</v>
      </c>
      <c r="B2621" s="21" t="s">
        <v>8654</v>
      </c>
      <c r="C2621" s="13" t="s">
        <v>166</v>
      </c>
      <c r="D2621" s="764" t="s">
        <v>9052</v>
      </c>
      <c r="E2621" s="781">
        <v>126500</v>
      </c>
      <c r="F2621" s="109"/>
      <c r="G2621" s="14">
        <f t="shared" si="48"/>
        <v>126500</v>
      </c>
      <c r="H2621" s="749" t="s">
        <v>9054</v>
      </c>
    </row>
    <row r="2622" spans="1:8" x14ac:dyDescent="0.25">
      <c r="A2622" s="112">
        <v>44939</v>
      </c>
      <c r="B2622" s="21" t="s">
        <v>8873</v>
      </c>
      <c r="C2622" s="13" t="s">
        <v>169</v>
      </c>
      <c r="D2622" s="764" t="s">
        <v>9046</v>
      </c>
      <c r="E2622" s="781">
        <v>25754</v>
      </c>
      <c r="F2622" s="109"/>
      <c r="G2622" s="14">
        <f t="shared" si="48"/>
        <v>25754</v>
      </c>
      <c r="H2622" s="749" t="s">
        <v>9047</v>
      </c>
    </row>
    <row r="2623" spans="1:8" ht="16.5" thickBot="1" x14ac:dyDescent="0.3">
      <c r="A2623" s="112">
        <v>44940</v>
      </c>
      <c r="B2623" s="21" t="s">
        <v>8873</v>
      </c>
      <c r="C2623" s="13" t="s">
        <v>2195</v>
      </c>
      <c r="D2623" s="764" t="s">
        <v>9044</v>
      </c>
      <c r="E2623" s="781">
        <v>47250</v>
      </c>
      <c r="F2623" s="109"/>
      <c r="G2623" s="14">
        <f t="shared" si="48"/>
        <v>47250</v>
      </c>
      <c r="H2623" s="749" t="s">
        <v>9045</v>
      </c>
    </row>
    <row r="2624" spans="1:8" x14ac:dyDescent="0.25">
      <c r="A2624" s="112">
        <v>44942</v>
      </c>
      <c r="B2624" s="21" t="s">
        <v>6503</v>
      </c>
      <c r="C2624" s="13" t="s">
        <v>166</v>
      </c>
      <c r="D2624" s="764"/>
      <c r="E2624" s="781"/>
      <c r="F2624" s="783">
        <v>21400</v>
      </c>
      <c r="G2624" s="782">
        <f t="shared" si="48"/>
        <v>-21400</v>
      </c>
      <c r="H2624" s="1147" t="s">
        <v>9031</v>
      </c>
    </row>
    <row r="2625" spans="1:8" x14ac:dyDescent="0.25">
      <c r="A2625" s="112">
        <v>44942</v>
      </c>
      <c r="B2625" s="21" t="s">
        <v>7919</v>
      </c>
      <c r="C2625" s="13" t="s">
        <v>166</v>
      </c>
      <c r="D2625" s="764"/>
      <c r="E2625" s="781"/>
      <c r="F2625" s="141">
        <v>25000</v>
      </c>
      <c r="G2625" s="782">
        <f t="shared" si="48"/>
        <v>-25000</v>
      </c>
      <c r="H2625" s="1148"/>
    </row>
    <row r="2626" spans="1:8" x14ac:dyDescent="0.25">
      <c r="A2626" s="112">
        <v>44942</v>
      </c>
      <c r="B2626" s="21" t="s">
        <v>8336</v>
      </c>
      <c r="C2626" s="13" t="s">
        <v>166</v>
      </c>
      <c r="D2626" s="764"/>
      <c r="E2626" s="781"/>
      <c r="F2626" s="141">
        <v>69000</v>
      </c>
      <c r="G2626" s="782">
        <f t="shared" si="48"/>
        <v>-69000</v>
      </c>
      <c r="H2626" s="1148"/>
    </row>
    <row r="2627" spans="1:8" x14ac:dyDescent="0.25">
      <c r="A2627" s="112">
        <v>44942</v>
      </c>
      <c r="B2627" s="21" t="s">
        <v>8556</v>
      </c>
      <c r="C2627" s="13" t="s">
        <v>166</v>
      </c>
      <c r="D2627" s="764"/>
      <c r="E2627" s="781"/>
      <c r="F2627" s="141">
        <v>15282</v>
      </c>
      <c r="G2627" s="782">
        <f t="shared" si="48"/>
        <v>-15282</v>
      </c>
      <c r="H2627" s="1148"/>
    </row>
    <row r="2628" spans="1:8" ht="16.5" thickBot="1" x14ac:dyDescent="0.3">
      <c r="A2628" s="112">
        <v>44942</v>
      </c>
      <c r="B2628" s="21" t="s">
        <v>8529</v>
      </c>
      <c r="C2628" s="13" t="s">
        <v>166</v>
      </c>
      <c r="D2628" s="764"/>
      <c r="E2628" s="781"/>
      <c r="F2628" s="784">
        <v>47891</v>
      </c>
      <c r="G2628" s="782">
        <f t="shared" si="48"/>
        <v>-47891</v>
      </c>
      <c r="H2628" s="1149"/>
    </row>
    <row r="2629" spans="1:8" x14ac:dyDescent="0.25">
      <c r="A2629" s="112">
        <v>44942</v>
      </c>
      <c r="B2629" s="21" t="s">
        <v>8654</v>
      </c>
      <c r="C2629" s="13" t="s">
        <v>5186</v>
      </c>
      <c r="D2629" s="764"/>
      <c r="E2629" s="22"/>
      <c r="F2629" s="19">
        <v>150000</v>
      </c>
      <c r="G2629" s="782">
        <f t="shared" si="48"/>
        <v>-150000</v>
      </c>
      <c r="H2629" s="13" t="s">
        <v>9032</v>
      </c>
    </row>
    <row r="2630" spans="1:8" x14ac:dyDescent="0.25">
      <c r="A2630" s="112">
        <v>44943</v>
      </c>
      <c r="B2630" s="21" t="s">
        <v>8873</v>
      </c>
      <c r="C2630" s="13" t="s">
        <v>180</v>
      </c>
      <c r="D2630" s="764" t="s">
        <v>9061</v>
      </c>
      <c r="E2630" s="22">
        <v>263400</v>
      </c>
      <c r="F2630" s="19"/>
      <c r="G2630" s="782">
        <f t="shared" si="48"/>
        <v>263400</v>
      </c>
      <c r="H2630" s="13" t="s">
        <v>9060</v>
      </c>
    </row>
    <row r="2631" spans="1:8" x14ac:dyDescent="0.25">
      <c r="A2631" s="112">
        <v>44947</v>
      </c>
      <c r="B2631" s="21" t="s">
        <v>8873</v>
      </c>
      <c r="C2631" s="13" t="s">
        <v>166</v>
      </c>
      <c r="D2631" s="764" t="s">
        <v>9062</v>
      </c>
      <c r="E2631" s="22">
        <v>17000</v>
      </c>
      <c r="F2631" s="19"/>
      <c r="G2631" s="782">
        <f t="shared" si="48"/>
        <v>17000</v>
      </c>
      <c r="H2631" s="13" t="s">
        <v>9270</v>
      </c>
    </row>
    <row r="2632" spans="1:8" x14ac:dyDescent="0.25">
      <c r="A2632" s="112">
        <v>44947</v>
      </c>
      <c r="B2632" s="21" t="s">
        <v>8873</v>
      </c>
      <c r="C2632" s="13" t="s">
        <v>166</v>
      </c>
      <c r="D2632" s="764" t="s">
        <v>9062</v>
      </c>
      <c r="E2632" s="22">
        <v>72000</v>
      </c>
      <c r="F2632" s="19"/>
      <c r="G2632" s="782">
        <f t="shared" si="48"/>
        <v>72000</v>
      </c>
      <c r="H2632" s="13" t="s">
        <v>9271</v>
      </c>
    </row>
    <row r="2633" spans="1:8" x14ac:dyDescent="0.25">
      <c r="A2633" s="112">
        <v>44945</v>
      </c>
      <c r="B2633" s="21" t="s">
        <v>8041</v>
      </c>
      <c r="C2633" s="13" t="s">
        <v>8453</v>
      </c>
      <c r="D2633" s="764"/>
      <c r="E2633" s="22"/>
      <c r="F2633" s="19">
        <v>120000</v>
      </c>
      <c r="G2633" s="782">
        <f t="shared" si="48"/>
        <v>-120000</v>
      </c>
      <c r="H2633" s="13" t="s">
        <v>9069</v>
      </c>
    </row>
    <row r="2634" spans="1:8" x14ac:dyDescent="0.25">
      <c r="A2634" s="112">
        <v>44949</v>
      </c>
      <c r="B2634" s="21" t="s">
        <v>7919</v>
      </c>
      <c r="C2634" s="13" t="s">
        <v>169</v>
      </c>
      <c r="D2634" s="764"/>
      <c r="E2634" s="22"/>
      <c r="F2634" s="19">
        <v>34773</v>
      </c>
      <c r="G2634" s="782">
        <f t="shared" si="48"/>
        <v>-34773</v>
      </c>
      <c r="H2634" s="1152" t="s">
        <v>9072</v>
      </c>
    </row>
    <row r="2635" spans="1:8" x14ac:dyDescent="0.25">
      <c r="A2635" s="112">
        <v>44949</v>
      </c>
      <c r="B2635" s="21" t="s">
        <v>8336</v>
      </c>
      <c r="C2635" s="13" t="s">
        <v>169</v>
      </c>
      <c r="D2635" s="764"/>
      <c r="E2635" s="22"/>
      <c r="F2635" s="19">
        <v>65227</v>
      </c>
      <c r="G2635" s="782">
        <f t="shared" si="48"/>
        <v>-65227</v>
      </c>
      <c r="H2635" s="1153"/>
    </row>
    <row r="2636" spans="1:8" x14ac:dyDescent="0.25">
      <c r="A2636" s="112">
        <v>44949</v>
      </c>
      <c r="B2636" s="21" t="s">
        <v>8336</v>
      </c>
      <c r="C2636" s="13" t="s">
        <v>2195</v>
      </c>
      <c r="D2636" s="764"/>
      <c r="E2636" s="22"/>
      <c r="F2636" s="19">
        <v>100000</v>
      </c>
      <c r="G2636" s="14">
        <f t="shared" si="48"/>
        <v>-100000</v>
      </c>
      <c r="H2636" s="13" t="s">
        <v>7718</v>
      </c>
    </row>
    <row r="2637" spans="1:8" x14ac:dyDescent="0.25">
      <c r="A2637" s="112">
        <v>44950</v>
      </c>
      <c r="B2637" s="21" t="s">
        <v>8556</v>
      </c>
      <c r="C2637" s="13" t="s">
        <v>7240</v>
      </c>
      <c r="D2637" s="764" t="s">
        <v>9242</v>
      </c>
      <c r="E2637" s="22">
        <v>605640</v>
      </c>
      <c r="F2637" s="19"/>
      <c r="G2637" s="14">
        <f t="shared" si="48"/>
        <v>605640</v>
      </c>
      <c r="H2637" s="13"/>
    </row>
    <row r="2638" spans="1:8" x14ac:dyDescent="0.25">
      <c r="A2638" s="112">
        <v>44950</v>
      </c>
      <c r="B2638" s="21" t="s">
        <v>8336</v>
      </c>
      <c r="C2638" s="13" t="s">
        <v>7240</v>
      </c>
      <c r="D2638" s="764" t="s">
        <v>9243</v>
      </c>
      <c r="E2638" s="22">
        <v>274161</v>
      </c>
      <c r="F2638" s="19"/>
      <c r="G2638" s="14">
        <f t="shared" si="48"/>
        <v>274161</v>
      </c>
      <c r="H2638" s="13"/>
    </row>
    <row r="2639" spans="1:8" x14ac:dyDescent="0.25">
      <c r="A2639" s="112">
        <v>44950</v>
      </c>
      <c r="B2639" s="21" t="s">
        <v>8041</v>
      </c>
      <c r="C2639" s="13" t="s">
        <v>7240</v>
      </c>
      <c r="D2639" s="764" t="s">
        <v>8966</v>
      </c>
      <c r="E2639" s="22">
        <v>23595</v>
      </c>
      <c r="F2639" s="19"/>
      <c r="G2639" s="14">
        <f t="shared" si="48"/>
        <v>23595</v>
      </c>
      <c r="H2639" s="13"/>
    </row>
    <row r="2640" spans="1:8" x14ac:dyDescent="0.25">
      <c r="A2640" s="112">
        <v>44952</v>
      </c>
      <c r="B2640" s="21" t="s">
        <v>8873</v>
      </c>
      <c r="C2640" s="13" t="s">
        <v>2195</v>
      </c>
      <c r="D2640" s="764" t="s">
        <v>9285</v>
      </c>
      <c r="E2640" s="22">
        <v>20250</v>
      </c>
      <c r="F2640" s="19"/>
      <c r="G2640" s="14">
        <f t="shared" si="48"/>
        <v>20250</v>
      </c>
      <c r="H2640" s="749" t="s">
        <v>9286</v>
      </c>
    </row>
    <row r="2641" spans="1:8" x14ac:dyDescent="0.25">
      <c r="A2641" s="112">
        <v>44952</v>
      </c>
      <c r="B2641" s="21" t="s">
        <v>8873</v>
      </c>
      <c r="C2641" s="13" t="s">
        <v>169</v>
      </c>
      <c r="D2641" s="764" t="s">
        <v>9287</v>
      </c>
      <c r="E2641" s="22">
        <v>56500</v>
      </c>
      <c r="F2641" s="19"/>
      <c r="G2641" s="14">
        <f t="shared" si="48"/>
        <v>56500</v>
      </c>
      <c r="H2641" s="749" t="s">
        <v>9288</v>
      </c>
    </row>
    <row r="2642" spans="1:8" x14ac:dyDescent="0.25">
      <c r="A2642" s="112">
        <v>44952</v>
      </c>
      <c r="B2642" s="21" t="s">
        <v>8873</v>
      </c>
      <c r="C2642" s="13" t="s">
        <v>7465</v>
      </c>
      <c r="D2642" s="764" t="s">
        <v>9368</v>
      </c>
      <c r="E2642" s="22">
        <v>536326</v>
      </c>
      <c r="F2642" s="19"/>
      <c r="G2642" s="14">
        <f t="shared" si="48"/>
        <v>536326</v>
      </c>
      <c r="H2642" s="749"/>
    </row>
    <row r="2643" spans="1:8" x14ac:dyDescent="0.25">
      <c r="A2643" s="112">
        <v>44952</v>
      </c>
      <c r="B2643" s="21" t="s">
        <v>1399</v>
      </c>
      <c r="C2643" s="13" t="s">
        <v>164</v>
      </c>
      <c r="D2643" s="764" t="s">
        <v>8213</v>
      </c>
      <c r="E2643" s="22">
        <v>2495</v>
      </c>
      <c r="F2643" s="19"/>
      <c r="G2643" s="14">
        <f t="shared" si="48"/>
        <v>2495</v>
      </c>
      <c r="H2643" s="749" t="s">
        <v>9437</v>
      </c>
    </row>
    <row r="2644" spans="1:8" x14ac:dyDescent="0.25">
      <c r="A2644" s="112">
        <v>44953</v>
      </c>
      <c r="B2644" s="21" t="s">
        <v>8336</v>
      </c>
      <c r="C2644" s="13" t="s">
        <v>8453</v>
      </c>
      <c r="D2644" s="764" t="s">
        <v>9273</v>
      </c>
      <c r="E2644" s="22">
        <v>230000</v>
      </c>
      <c r="F2644" s="19"/>
      <c r="G2644" s="14">
        <f t="shared" si="48"/>
        <v>230000</v>
      </c>
      <c r="H2644" s="13"/>
    </row>
    <row r="2645" spans="1:8" x14ac:dyDescent="0.25">
      <c r="A2645" s="112">
        <v>44953</v>
      </c>
      <c r="B2645" s="21" t="s">
        <v>8556</v>
      </c>
      <c r="C2645" s="13" t="s">
        <v>166</v>
      </c>
      <c r="D2645" s="764" t="s">
        <v>9274</v>
      </c>
      <c r="E2645" s="22">
        <v>3495</v>
      </c>
      <c r="F2645" s="19"/>
      <c r="G2645" s="14">
        <f t="shared" si="48"/>
        <v>3495</v>
      </c>
      <c r="H2645" s="13" t="s">
        <v>9276</v>
      </c>
    </row>
    <row r="2646" spans="1:8" x14ac:dyDescent="0.25">
      <c r="A2646" s="112">
        <v>44953</v>
      </c>
      <c r="B2646" s="21" t="s">
        <v>8556</v>
      </c>
      <c r="C2646" s="13" t="s">
        <v>166</v>
      </c>
      <c r="D2646" s="764" t="s">
        <v>9275</v>
      </c>
      <c r="E2646" s="22">
        <v>3420</v>
      </c>
      <c r="F2646" s="19"/>
      <c r="G2646" s="14">
        <f t="shared" si="48"/>
        <v>3420</v>
      </c>
      <c r="H2646" s="13" t="s">
        <v>9276</v>
      </c>
    </row>
    <row r="2647" spans="1:8" x14ac:dyDescent="0.25">
      <c r="A2647" s="112">
        <v>44954</v>
      </c>
      <c r="B2647" s="21" t="s">
        <v>8654</v>
      </c>
      <c r="C2647" s="13" t="s">
        <v>5680</v>
      </c>
      <c r="D2647" s="764" t="s">
        <v>9246</v>
      </c>
      <c r="E2647" s="22">
        <v>1535000</v>
      </c>
      <c r="F2647" s="19"/>
      <c r="G2647" s="14">
        <f t="shared" si="48"/>
        <v>1535000</v>
      </c>
      <c r="H2647" s="13"/>
    </row>
    <row r="2648" spans="1:8" x14ac:dyDescent="0.25">
      <c r="A2648" s="112">
        <v>44956</v>
      </c>
      <c r="B2648" s="21" t="s">
        <v>8873</v>
      </c>
      <c r="C2648" s="13" t="s">
        <v>7465</v>
      </c>
      <c r="D2648" s="764" t="s">
        <v>9369</v>
      </c>
      <c r="E2648" s="22">
        <v>240163</v>
      </c>
      <c r="F2648" s="19"/>
      <c r="G2648" s="14">
        <f t="shared" si="48"/>
        <v>240163</v>
      </c>
      <c r="H2648" s="13"/>
    </row>
    <row r="2649" spans="1:8" x14ac:dyDescent="0.25">
      <c r="A2649" s="112">
        <v>44957</v>
      </c>
      <c r="B2649" s="21" t="s">
        <v>1399</v>
      </c>
      <c r="C2649" s="13" t="s">
        <v>7240</v>
      </c>
      <c r="D2649" s="764"/>
      <c r="E2649" s="22"/>
      <c r="F2649" s="19">
        <v>443603</v>
      </c>
      <c r="G2649" s="14">
        <f t="shared" si="48"/>
        <v>-443603</v>
      </c>
      <c r="H2649" s="1147" t="s">
        <v>10313</v>
      </c>
    </row>
    <row r="2650" spans="1:8" x14ac:dyDescent="0.25">
      <c r="A2650" s="112">
        <v>44957</v>
      </c>
      <c r="B2650" s="21" t="s">
        <v>8654</v>
      </c>
      <c r="C2650" s="13" t="s">
        <v>7240</v>
      </c>
      <c r="D2650" s="764"/>
      <c r="E2650" s="22"/>
      <c r="F2650" s="19">
        <v>443603</v>
      </c>
      <c r="G2650" s="14">
        <f t="shared" ref="G2650" si="49">E2650-F2650</f>
        <v>-443603</v>
      </c>
      <c r="H2650" s="1149"/>
    </row>
    <row r="2651" spans="1:8" s="730" customFormat="1" ht="47.25" x14ac:dyDescent="0.25">
      <c r="A2651" s="112">
        <v>44961</v>
      </c>
      <c r="B2651" s="742" t="s">
        <v>8873</v>
      </c>
      <c r="C2651" s="749" t="s">
        <v>7240</v>
      </c>
      <c r="D2651" s="777"/>
      <c r="E2651" s="750"/>
      <c r="F2651" s="751">
        <v>393200</v>
      </c>
      <c r="G2651" s="752">
        <f t="shared" si="48"/>
        <v>-393200</v>
      </c>
      <c r="H2651" s="755" t="s">
        <v>9269</v>
      </c>
    </row>
    <row r="2652" spans="1:8" x14ac:dyDescent="0.25">
      <c r="A2652" s="112">
        <v>44961</v>
      </c>
      <c r="B2652" s="21" t="s">
        <v>8336</v>
      </c>
      <c r="C2652" s="13" t="s">
        <v>8453</v>
      </c>
      <c r="D2652" s="764"/>
      <c r="E2652" s="22"/>
      <c r="F2652" s="19">
        <v>100000</v>
      </c>
      <c r="G2652" s="14">
        <f t="shared" si="48"/>
        <v>-100000</v>
      </c>
      <c r="H2652" s="13" t="s">
        <v>9297</v>
      </c>
    </row>
    <row r="2653" spans="1:8" x14ac:dyDescent="0.25">
      <c r="A2653" s="112">
        <v>44961</v>
      </c>
      <c r="B2653" s="21" t="s">
        <v>8336</v>
      </c>
      <c r="C2653" s="13" t="s">
        <v>8453</v>
      </c>
      <c r="D2653" s="764"/>
      <c r="E2653" s="22"/>
      <c r="F2653" s="19">
        <v>130000</v>
      </c>
      <c r="G2653" s="14">
        <f t="shared" si="48"/>
        <v>-130000</v>
      </c>
      <c r="H2653" s="13" t="s">
        <v>9298</v>
      </c>
    </row>
    <row r="2654" spans="1:8" x14ac:dyDescent="0.25">
      <c r="A2654" s="112">
        <v>44964</v>
      </c>
      <c r="B2654" s="21" t="s">
        <v>8654</v>
      </c>
      <c r="C2654" s="13" t="s">
        <v>166</v>
      </c>
      <c r="D2654" s="775" t="s">
        <v>9364</v>
      </c>
      <c r="E2654" s="22">
        <v>154000</v>
      </c>
      <c r="F2654" s="19"/>
      <c r="G2654" s="14">
        <f t="shared" si="48"/>
        <v>154000</v>
      </c>
      <c r="H2654" s="53" t="s">
        <v>9365</v>
      </c>
    </row>
    <row r="2655" spans="1:8" x14ac:dyDescent="0.25">
      <c r="A2655" s="112">
        <v>44965</v>
      </c>
      <c r="B2655" s="21" t="s">
        <v>8336</v>
      </c>
      <c r="C2655" s="13" t="s">
        <v>7465</v>
      </c>
      <c r="D2655" s="775" t="s">
        <v>9370</v>
      </c>
      <c r="E2655" s="22">
        <v>74889</v>
      </c>
      <c r="F2655" s="19"/>
      <c r="G2655" s="14">
        <f t="shared" si="48"/>
        <v>74889</v>
      </c>
      <c r="H2655" s="53"/>
    </row>
    <row r="2656" spans="1:8" x14ac:dyDescent="0.25">
      <c r="A2656" s="112">
        <v>44965</v>
      </c>
      <c r="B2656" s="21" t="s">
        <v>8873</v>
      </c>
      <c r="C2656" s="13" t="s">
        <v>169</v>
      </c>
      <c r="D2656" s="1204" t="s">
        <v>9304</v>
      </c>
      <c r="E2656" s="22">
        <v>56000</v>
      </c>
      <c r="F2656" s="19"/>
      <c r="G2656" s="14">
        <f t="shared" si="48"/>
        <v>56000</v>
      </c>
      <c r="H2656" s="920" t="s">
        <v>9305</v>
      </c>
    </row>
    <row r="2657" spans="1:8" x14ac:dyDescent="0.25">
      <c r="A2657" s="112">
        <v>44965</v>
      </c>
      <c r="B2657" s="21" t="s">
        <v>8041</v>
      </c>
      <c r="C2657" s="13" t="s">
        <v>169</v>
      </c>
      <c r="D2657" s="1205"/>
      <c r="E2657" s="22">
        <v>56000</v>
      </c>
      <c r="F2657" s="19"/>
      <c r="G2657" s="14">
        <f t="shared" si="48"/>
        <v>56000</v>
      </c>
      <c r="H2657" s="920" t="s">
        <v>9305</v>
      </c>
    </row>
    <row r="2658" spans="1:8" x14ac:dyDescent="0.25">
      <c r="A2658" s="112">
        <v>44965</v>
      </c>
      <c r="B2658" s="21" t="s">
        <v>8041</v>
      </c>
      <c r="C2658" s="13" t="s">
        <v>169</v>
      </c>
      <c r="D2658" s="764"/>
      <c r="E2658" s="22"/>
      <c r="F2658" s="19">
        <v>56000</v>
      </c>
      <c r="G2658" s="14">
        <f t="shared" si="48"/>
        <v>-56000</v>
      </c>
      <c r="H2658" s="1134" t="s">
        <v>9306</v>
      </c>
    </row>
    <row r="2659" spans="1:8" x14ac:dyDescent="0.25">
      <c r="A2659" s="112">
        <v>44965</v>
      </c>
      <c r="B2659" s="21" t="s">
        <v>8336</v>
      </c>
      <c r="C2659" s="13" t="s">
        <v>169</v>
      </c>
      <c r="D2659" s="764"/>
      <c r="E2659" s="22"/>
      <c r="F2659" s="19">
        <v>10173</v>
      </c>
      <c r="G2659" s="14">
        <f t="shared" si="48"/>
        <v>-10173</v>
      </c>
      <c r="H2659" s="1136"/>
    </row>
    <row r="2660" spans="1:8" x14ac:dyDescent="0.25">
      <c r="A2660" s="112">
        <v>44965</v>
      </c>
      <c r="B2660" s="21" t="s">
        <v>8873</v>
      </c>
      <c r="C2660" s="13" t="s">
        <v>169</v>
      </c>
      <c r="D2660" s="764"/>
      <c r="E2660" s="22"/>
      <c r="F2660" s="19">
        <v>23827</v>
      </c>
      <c r="G2660" s="14">
        <f t="shared" si="48"/>
        <v>-23827</v>
      </c>
      <c r="H2660" s="1135"/>
    </row>
    <row r="2661" spans="1:8" x14ac:dyDescent="0.25">
      <c r="A2661" s="112">
        <v>44965</v>
      </c>
      <c r="B2661" s="21" t="s">
        <v>8873</v>
      </c>
      <c r="C2661" s="13" t="s">
        <v>169</v>
      </c>
      <c r="D2661" s="764"/>
      <c r="E2661" s="22"/>
      <c r="F2661" s="19">
        <v>110000</v>
      </c>
      <c r="G2661" s="14">
        <f t="shared" si="48"/>
        <v>-110000</v>
      </c>
      <c r="H2661" s="13" t="s">
        <v>9307</v>
      </c>
    </row>
    <row r="2662" spans="1:8" x14ac:dyDescent="0.25">
      <c r="A2662" s="112">
        <v>44967</v>
      </c>
      <c r="B2662" s="21" t="s">
        <v>8865</v>
      </c>
      <c r="C2662" s="13" t="s">
        <v>5186</v>
      </c>
      <c r="D2662" s="1204" t="s">
        <v>9322</v>
      </c>
      <c r="E2662" s="22">
        <f>6336+15840+24960+43680</f>
        <v>90816</v>
      </c>
      <c r="F2662" s="19"/>
      <c r="G2662" s="14">
        <f t="shared" si="48"/>
        <v>90816</v>
      </c>
      <c r="H2662" s="1159" t="s">
        <v>9323</v>
      </c>
    </row>
    <row r="2663" spans="1:8" x14ac:dyDescent="0.25">
      <c r="A2663" s="112">
        <v>44967</v>
      </c>
      <c r="B2663" s="21" t="s">
        <v>8041</v>
      </c>
      <c r="C2663" s="13" t="s">
        <v>5186</v>
      </c>
      <c r="D2663" s="1205"/>
      <c r="E2663" s="22">
        <f>5032+5596</f>
        <v>10628</v>
      </c>
      <c r="F2663" s="19"/>
      <c r="G2663" s="14">
        <f t="shared" si="48"/>
        <v>10628</v>
      </c>
      <c r="H2663" s="1160"/>
    </row>
    <row r="2664" spans="1:8" x14ac:dyDescent="0.25">
      <c r="A2664" s="112">
        <v>44967</v>
      </c>
      <c r="B2664" s="21" t="s">
        <v>8873</v>
      </c>
      <c r="C2664" s="13" t="s">
        <v>5186</v>
      </c>
      <c r="D2664" s="764" t="s">
        <v>9324</v>
      </c>
      <c r="E2664" s="22">
        <v>42000</v>
      </c>
      <c r="F2664" s="19"/>
      <c r="G2664" s="14">
        <f t="shared" si="48"/>
        <v>42000</v>
      </c>
      <c r="H2664" s="13"/>
    </row>
    <row r="2665" spans="1:8" x14ac:dyDescent="0.25">
      <c r="A2665" s="112">
        <v>44967</v>
      </c>
      <c r="B2665" s="21" t="s">
        <v>8041</v>
      </c>
      <c r="C2665" s="13" t="s">
        <v>5186</v>
      </c>
      <c r="D2665" s="1204" t="s">
        <v>9347</v>
      </c>
      <c r="E2665" s="22">
        <f>15552+18000</f>
        <v>33552</v>
      </c>
      <c r="F2665" s="19"/>
      <c r="G2665" s="14">
        <f t="shared" si="48"/>
        <v>33552</v>
      </c>
      <c r="H2665" s="1159" t="s">
        <v>9323</v>
      </c>
    </row>
    <row r="2666" spans="1:8" x14ac:dyDescent="0.25">
      <c r="A2666" s="112">
        <v>44967</v>
      </c>
      <c r="B2666" s="21" t="s">
        <v>8336</v>
      </c>
      <c r="C2666" s="13" t="s">
        <v>5186</v>
      </c>
      <c r="D2666" s="1205"/>
      <c r="E2666" s="22">
        <v>28080</v>
      </c>
      <c r="F2666" s="19"/>
      <c r="G2666" s="14">
        <f t="shared" si="48"/>
        <v>28080</v>
      </c>
      <c r="H2666" s="1160"/>
    </row>
    <row r="2667" spans="1:8" ht="18.75" x14ac:dyDescent="0.25">
      <c r="A2667" s="112">
        <v>44968</v>
      </c>
      <c r="B2667" s="21" t="s">
        <v>8654</v>
      </c>
      <c r="C2667" s="13" t="s">
        <v>166</v>
      </c>
      <c r="D2667" s="924" t="s">
        <v>9432</v>
      </c>
      <c r="E2667" s="22">
        <v>192500</v>
      </c>
      <c r="F2667" s="19"/>
      <c r="G2667" s="14">
        <f t="shared" si="48"/>
        <v>192500</v>
      </c>
      <c r="H2667" s="925" t="s">
        <v>9433</v>
      </c>
    </row>
    <row r="2668" spans="1:8" x14ac:dyDescent="0.25">
      <c r="A2668" s="112">
        <v>44970</v>
      </c>
      <c r="B2668" s="21" t="s">
        <v>8865</v>
      </c>
      <c r="C2668" s="13" t="s">
        <v>5186</v>
      </c>
      <c r="D2668" s="764" t="s">
        <v>9325</v>
      </c>
      <c r="E2668" s="22">
        <v>306000</v>
      </c>
      <c r="F2668" s="19"/>
      <c r="G2668" s="14">
        <f t="shared" si="48"/>
        <v>306000</v>
      </c>
      <c r="H2668" s="13" t="s">
        <v>9326</v>
      </c>
    </row>
    <row r="2669" spans="1:8" x14ac:dyDescent="0.25">
      <c r="A2669" s="112">
        <v>44970</v>
      </c>
      <c r="B2669" s="21" t="s">
        <v>8654</v>
      </c>
      <c r="C2669" s="13" t="s">
        <v>5186</v>
      </c>
      <c r="D2669" s="764" t="s">
        <v>9322</v>
      </c>
      <c r="E2669" s="22">
        <v>175176</v>
      </c>
      <c r="F2669" s="19"/>
      <c r="G2669" s="14">
        <f t="shared" si="48"/>
        <v>175176</v>
      </c>
      <c r="H2669" s="13" t="s">
        <v>9330</v>
      </c>
    </row>
    <row r="2670" spans="1:8" x14ac:dyDescent="0.25">
      <c r="A2670" s="112">
        <v>44970</v>
      </c>
      <c r="B2670" s="21" t="s">
        <v>8654</v>
      </c>
      <c r="C2670" s="13" t="s">
        <v>5186</v>
      </c>
      <c r="D2670" s="764" t="s">
        <v>9329</v>
      </c>
      <c r="E2670" s="22">
        <v>257240</v>
      </c>
      <c r="F2670" s="19"/>
      <c r="G2670" s="14">
        <f t="shared" si="48"/>
        <v>257240</v>
      </c>
      <c r="H2670" s="13" t="s">
        <v>9331</v>
      </c>
    </row>
    <row r="2671" spans="1:8" x14ac:dyDescent="0.25">
      <c r="A2671" s="112">
        <v>44970</v>
      </c>
      <c r="B2671" s="21" t="s">
        <v>8873</v>
      </c>
      <c r="C2671" s="13" t="s">
        <v>5186</v>
      </c>
      <c r="D2671" s="764" t="s">
        <v>9346</v>
      </c>
      <c r="E2671" s="22">
        <v>6480</v>
      </c>
      <c r="F2671" s="19"/>
      <c r="G2671" s="14">
        <f t="shared" si="48"/>
        <v>6480</v>
      </c>
      <c r="H2671" s="13"/>
    </row>
    <row r="2672" spans="1:8" x14ac:dyDescent="0.25">
      <c r="A2672" s="112">
        <v>44970</v>
      </c>
      <c r="B2672" s="21" t="s">
        <v>8873</v>
      </c>
      <c r="C2672" s="13" t="s">
        <v>180</v>
      </c>
      <c r="D2672" s="764" t="s">
        <v>9360</v>
      </c>
      <c r="E2672" s="22">
        <v>39160</v>
      </c>
      <c r="F2672" s="19"/>
      <c r="G2672" s="14">
        <f t="shared" si="48"/>
        <v>39160</v>
      </c>
      <c r="H2672" s="13" t="s">
        <v>9362</v>
      </c>
    </row>
    <row r="2673" spans="1:8" x14ac:dyDescent="0.25">
      <c r="A2673" s="112">
        <v>44970</v>
      </c>
      <c r="B2673" s="21" t="s">
        <v>8873</v>
      </c>
      <c r="C2673" s="13" t="s">
        <v>180</v>
      </c>
      <c r="D2673" s="764" t="s">
        <v>9361</v>
      </c>
      <c r="E2673" s="22">
        <v>125580</v>
      </c>
      <c r="F2673" s="19"/>
      <c r="G2673" s="14">
        <f t="shared" si="48"/>
        <v>125580</v>
      </c>
      <c r="H2673" s="13" t="s">
        <v>9363</v>
      </c>
    </row>
    <row r="2674" spans="1:8" x14ac:dyDescent="0.25">
      <c r="A2674" s="112">
        <v>44971</v>
      </c>
      <c r="B2674" s="21" t="s">
        <v>8654</v>
      </c>
      <c r="C2674" s="13" t="s">
        <v>8391</v>
      </c>
      <c r="D2674" s="764"/>
      <c r="E2674" s="22"/>
      <c r="F2674" s="19">
        <v>650000</v>
      </c>
      <c r="G2674" s="14">
        <f t="shared" si="48"/>
        <v>-650000</v>
      </c>
      <c r="H2674" s="13" t="s">
        <v>9004</v>
      </c>
    </row>
    <row r="2675" spans="1:8" x14ac:dyDescent="0.25">
      <c r="A2675" s="112">
        <v>44971</v>
      </c>
      <c r="B2675" s="21" t="s">
        <v>8336</v>
      </c>
      <c r="C2675" s="13" t="s">
        <v>7240</v>
      </c>
      <c r="D2675" s="764"/>
      <c r="E2675" s="22"/>
      <c r="F2675" s="19">
        <v>400000</v>
      </c>
      <c r="G2675" s="14">
        <f t="shared" si="48"/>
        <v>-400000</v>
      </c>
      <c r="H2675" s="13" t="s">
        <v>9004</v>
      </c>
    </row>
    <row r="2676" spans="1:8" x14ac:dyDescent="0.25">
      <c r="A2676" s="112">
        <v>44971</v>
      </c>
      <c r="B2676" s="21" t="s">
        <v>8336</v>
      </c>
      <c r="C2676" s="13" t="s">
        <v>7240</v>
      </c>
      <c r="D2676" s="764"/>
      <c r="E2676" s="22"/>
      <c r="F2676" s="19">
        <v>1662</v>
      </c>
      <c r="G2676" s="14">
        <f t="shared" si="48"/>
        <v>-1662</v>
      </c>
      <c r="H2676" s="13" t="s">
        <v>9332</v>
      </c>
    </row>
    <row r="2677" spans="1:8" x14ac:dyDescent="0.25">
      <c r="A2677" s="112">
        <v>44971</v>
      </c>
      <c r="B2677" s="21" t="s">
        <v>8873</v>
      </c>
      <c r="C2677" s="13" t="s">
        <v>2195</v>
      </c>
      <c r="D2677" s="764"/>
      <c r="E2677" s="22"/>
      <c r="F2677" s="19">
        <v>100000</v>
      </c>
      <c r="G2677" s="14">
        <f t="shared" si="48"/>
        <v>-100000</v>
      </c>
      <c r="H2677" s="13" t="s">
        <v>4592</v>
      </c>
    </row>
    <row r="2678" spans="1:8" x14ac:dyDescent="0.25">
      <c r="A2678" s="112">
        <v>44971</v>
      </c>
      <c r="B2678" s="21" t="s">
        <v>8654</v>
      </c>
      <c r="C2678" s="13" t="s">
        <v>5680</v>
      </c>
      <c r="D2678" s="764"/>
      <c r="E2678" s="22"/>
      <c r="F2678" s="19">
        <v>250000</v>
      </c>
      <c r="G2678" s="14">
        <f t="shared" si="48"/>
        <v>-250000</v>
      </c>
      <c r="H2678" s="13" t="s">
        <v>9335</v>
      </c>
    </row>
    <row r="2679" spans="1:8" x14ac:dyDescent="0.25">
      <c r="A2679" s="112">
        <v>44971</v>
      </c>
      <c r="B2679" s="21" t="s">
        <v>8654</v>
      </c>
      <c r="C2679" s="13" t="s">
        <v>5680</v>
      </c>
      <c r="D2679" s="764"/>
      <c r="E2679" s="22"/>
      <c r="F2679" s="19">
        <v>60000</v>
      </c>
      <c r="G2679" s="14">
        <f t="shared" si="48"/>
        <v>-60000</v>
      </c>
      <c r="H2679" s="13" t="s">
        <v>9335</v>
      </c>
    </row>
    <row r="2680" spans="1:8" x14ac:dyDescent="0.25">
      <c r="A2680" s="112">
        <v>44971</v>
      </c>
      <c r="B2680" s="21" t="s">
        <v>8336</v>
      </c>
      <c r="C2680" s="13" t="s">
        <v>7465</v>
      </c>
      <c r="D2680" s="764"/>
      <c r="E2680" s="22"/>
      <c r="F2680" s="19">
        <v>600000</v>
      </c>
      <c r="G2680" s="14">
        <f t="shared" si="48"/>
        <v>-600000</v>
      </c>
      <c r="H2680" s="13" t="s">
        <v>9335</v>
      </c>
    </row>
    <row r="2681" spans="1:8" x14ac:dyDescent="0.25">
      <c r="A2681" s="112">
        <v>44972</v>
      </c>
      <c r="B2681" s="21" t="s">
        <v>8873</v>
      </c>
      <c r="C2681" s="13" t="s">
        <v>166</v>
      </c>
      <c r="D2681" s="764" t="s">
        <v>9366</v>
      </c>
      <c r="E2681" s="22">
        <v>26000</v>
      </c>
      <c r="F2681" s="19"/>
      <c r="G2681" s="14">
        <f t="shared" si="48"/>
        <v>26000</v>
      </c>
      <c r="H2681" s="13" t="s">
        <v>9367</v>
      </c>
    </row>
    <row r="2682" spans="1:8" x14ac:dyDescent="0.25">
      <c r="A2682" s="112">
        <v>44973</v>
      </c>
      <c r="B2682" s="21" t="s">
        <v>8336</v>
      </c>
      <c r="C2682" s="13" t="s">
        <v>7465</v>
      </c>
      <c r="D2682" s="764"/>
      <c r="E2682" s="22"/>
      <c r="F2682" s="19">
        <v>400000</v>
      </c>
      <c r="G2682" s="14">
        <f t="shared" si="48"/>
        <v>-400000</v>
      </c>
      <c r="H2682" s="13" t="s">
        <v>9345</v>
      </c>
    </row>
    <row r="2683" spans="1:8" x14ac:dyDescent="0.25">
      <c r="A2683" s="112">
        <v>44973</v>
      </c>
      <c r="B2683" s="21" t="s">
        <v>7919</v>
      </c>
      <c r="C2683" s="13" t="s">
        <v>5186</v>
      </c>
      <c r="D2683" s="764"/>
      <c r="E2683" s="22"/>
      <c r="F2683" s="19">
        <v>37944</v>
      </c>
      <c r="G2683" s="14">
        <f t="shared" si="48"/>
        <v>-37944</v>
      </c>
      <c r="H2683" s="1137" t="s">
        <v>9348</v>
      </c>
    </row>
    <row r="2684" spans="1:8" x14ac:dyDescent="0.25">
      <c r="A2684" s="112">
        <v>44973</v>
      </c>
      <c r="B2684" s="21" t="s">
        <v>8075</v>
      </c>
      <c r="C2684" s="13" t="s">
        <v>5186</v>
      </c>
      <c r="D2684" s="764"/>
      <c r="E2684" s="22"/>
      <c r="F2684" s="19">
        <v>63132</v>
      </c>
      <c r="G2684" s="14">
        <f t="shared" si="48"/>
        <v>-63132</v>
      </c>
      <c r="H2684" s="1138"/>
    </row>
    <row r="2685" spans="1:8" x14ac:dyDescent="0.25">
      <c r="A2685" s="112">
        <v>44973</v>
      </c>
      <c r="B2685" s="21" t="s">
        <v>8336</v>
      </c>
      <c r="C2685" s="13" t="s">
        <v>5186</v>
      </c>
      <c r="D2685" s="764"/>
      <c r="E2685" s="22"/>
      <c r="F2685" s="19">
        <v>98924</v>
      </c>
      <c r="G2685" s="14">
        <f t="shared" si="48"/>
        <v>-98924</v>
      </c>
      <c r="H2685" s="1139"/>
    </row>
    <row r="2686" spans="1:8" x14ac:dyDescent="0.25">
      <c r="A2686" s="112">
        <v>44978</v>
      </c>
      <c r="B2686" s="21" t="s">
        <v>8041</v>
      </c>
      <c r="C2686" s="13" t="s">
        <v>5186</v>
      </c>
      <c r="D2686" s="764"/>
      <c r="E2686" s="22"/>
      <c r="F2686" s="19">
        <v>50000</v>
      </c>
      <c r="G2686" s="14">
        <f t="shared" si="48"/>
        <v>-50000</v>
      </c>
      <c r="H2686" s="13" t="s">
        <v>9371</v>
      </c>
    </row>
    <row r="2687" spans="1:8" x14ac:dyDescent="0.25">
      <c r="A2687" s="112">
        <v>44984</v>
      </c>
      <c r="B2687" s="21" t="s">
        <v>8654</v>
      </c>
      <c r="C2687" s="13" t="s">
        <v>166</v>
      </c>
      <c r="D2687" s="764" t="s">
        <v>9434</v>
      </c>
      <c r="E2687" s="22">
        <v>47400</v>
      </c>
      <c r="F2687" s="19"/>
      <c r="G2687" s="14">
        <f t="shared" si="48"/>
        <v>47400</v>
      </c>
      <c r="H2687" s="13" t="s">
        <v>9435</v>
      </c>
    </row>
    <row r="2688" spans="1:8" x14ac:dyDescent="0.25">
      <c r="A2688" s="112">
        <v>44985</v>
      </c>
      <c r="B2688" s="21" t="s">
        <v>8654</v>
      </c>
      <c r="C2688" s="13" t="s">
        <v>166</v>
      </c>
      <c r="D2688" s="764" t="s">
        <v>9436</v>
      </c>
      <c r="E2688" s="22">
        <v>192500</v>
      </c>
      <c r="F2688" s="19"/>
      <c r="G2688" s="14">
        <f t="shared" si="48"/>
        <v>192500</v>
      </c>
      <c r="H2688" s="13"/>
    </row>
    <row r="2689" spans="1:8" x14ac:dyDescent="0.25">
      <c r="A2689" s="112">
        <v>44987</v>
      </c>
      <c r="B2689" s="21" t="s">
        <v>8556</v>
      </c>
      <c r="C2689" s="13" t="s">
        <v>7240</v>
      </c>
      <c r="D2689" s="764" t="s">
        <v>9282</v>
      </c>
      <c r="E2689" s="22">
        <v>49840</v>
      </c>
      <c r="F2689" s="19"/>
      <c r="G2689" s="14">
        <f t="shared" si="48"/>
        <v>49840</v>
      </c>
      <c r="H2689" s="13"/>
    </row>
    <row r="2690" spans="1:8" x14ac:dyDescent="0.25">
      <c r="A2690" s="112">
        <v>44987</v>
      </c>
      <c r="B2690" s="21" t="s">
        <v>8654</v>
      </c>
      <c r="C2690" s="13" t="s">
        <v>7240</v>
      </c>
      <c r="D2690" s="764" t="s">
        <v>9281</v>
      </c>
      <c r="E2690" s="22">
        <v>896955</v>
      </c>
      <c r="F2690" s="19"/>
      <c r="G2690" s="14">
        <f t="shared" si="48"/>
        <v>896955</v>
      </c>
      <c r="H2690" s="13"/>
    </row>
    <row r="2691" spans="1:8" x14ac:dyDescent="0.25">
      <c r="A2691" s="112">
        <v>44987</v>
      </c>
      <c r="B2691" s="21" t="s">
        <v>8865</v>
      </c>
      <c r="C2691" s="13" t="s">
        <v>7240</v>
      </c>
      <c r="D2691" s="764" t="s">
        <v>8309</v>
      </c>
      <c r="E2691" s="22">
        <v>61163</v>
      </c>
      <c r="F2691" s="19"/>
      <c r="G2691" s="14">
        <f t="shared" si="48"/>
        <v>61163</v>
      </c>
      <c r="H2691" s="13"/>
    </row>
    <row r="2692" spans="1:8" x14ac:dyDescent="0.25">
      <c r="A2692" s="112">
        <v>44987</v>
      </c>
      <c r="B2692" s="21" t="s">
        <v>8041</v>
      </c>
      <c r="C2692" s="13" t="s">
        <v>7240</v>
      </c>
      <c r="D2692" s="764" t="s">
        <v>9280</v>
      </c>
      <c r="E2692" s="22">
        <v>34650</v>
      </c>
      <c r="F2692" s="19"/>
      <c r="G2692" s="14">
        <f t="shared" si="48"/>
        <v>34650</v>
      </c>
      <c r="H2692" s="13"/>
    </row>
    <row r="2693" spans="1:8" x14ac:dyDescent="0.25">
      <c r="A2693" s="112">
        <v>44987</v>
      </c>
      <c r="B2693" s="21" t="s">
        <v>8654</v>
      </c>
      <c r="C2693" s="13" t="s">
        <v>7240</v>
      </c>
      <c r="D2693" s="764" t="s">
        <v>9279</v>
      </c>
      <c r="E2693" s="22">
        <v>44740</v>
      </c>
      <c r="F2693" s="19"/>
      <c r="G2693" s="14">
        <f t="shared" si="48"/>
        <v>44740</v>
      </c>
      <c r="H2693" s="13"/>
    </row>
    <row r="2694" spans="1:8" x14ac:dyDescent="0.25">
      <c r="A2694" s="112">
        <v>44987</v>
      </c>
      <c r="B2694" s="21" t="s">
        <v>8556</v>
      </c>
      <c r="C2694" s="13" t="s">
        <v>7240</v>
      </c>
      <c r="D2694" s="764" t="s">
        <v>9277</v>
      </c>
      <c r="E2694" s="22">
        <v>16940</v>
      </c>
      <c r="F2694" s="19"/>
      <c r="G2694" s="14">
        <f t="shared" si="48"/>
        <v>16940</v>
      </c>
      <c r="H2694" s="13"/>
    </row>
    <row r="2695" spans="1:8" x14ac:dyDescent="0.25">
      <c r="A2695" s="112">
        <v>44987</v>
      </c>
      <c r="B2695" s="21" t="s">
        <v>8873</v>
      </c>
      <c r="C2695" s="13" t="s">
        <v>7240</v>
      </c>
      <c r="D2695" s="764" t="s">
        <v>9278</v>
      </c>
      <c r="E2695" s="22">
        <v>610464</v>
      </c>
      <c r="F2695" s="19"/>
      <c r="G2695" s="14">
        <f t="shared" si="48"/>
        <v>610464</v>
      </c>
      <c r="H2695" s="13"/>
    </row>
    <row r="2696" spans="1:8" x14ac:dyDescent="0.25">
      <c r="A2696" s="112">
        <v>44989</v>
      </c>
      <c r="B2696" s="21" t="s">
        <v>8654</v>
      </c>
      <c r="C2696" s="13" t="s">
        <v>8391</v>
      </c>
      <c r="D2696" s="764" t="s">
        <v>9243</v>
      </c>
      <c r="E2696" s="22">
        <v>17197</v>
      </c>
      <c r="F2696" s="19"/>
      <c r="G2696" s="14">
        <f t="shared" si="48"/>
        <v>17197</v>
      </c>
      <c r="H2696" s="13"/>
    </row>
    <row r="2697" spans="1:8" x14ac:dyDescent="0.25">
      <c r="A2697" s="112">
        <v>44995</v>
      </c>
      <c r="B2697" s="21" t="s">
        <v>8654</v>
      </c>
      <c r="C2697" s="13" t="s">
        <v>8391</v>
      </c>
      <c r="D2697" s="764" t="s">
        <v>9242</v>
      </c>
      <c r="E2697" s="22">
        <v>90521</v>
      </c>
      <c r="F2697" s="19"/>
      <c r="G2697" s="14">
        <f t="shared" si="48"/>
        <v>90521</v>
      </c>
      <c r="H2697" s="13"/>
    </row>
    <row r="2698" spans="1:8" x14ac:dyDescent="0.25">
      <c r="A2698" s="112">
        <v>44995</v>
      </c>
      <c r="B2698" s="21" t="s">
        <v>8041</v>
      </c>
      <c r="C2698" s="13" t="s">
        <v>8453</v>
      </c>
      <c r="D2698" s="764" t="s">
        <v>8588</v>
      </c>
      <c r="E2698" s="22">
        <v>189000</v>
      </c>
      <c r="F2698" s="19"/>
      <c r="G2698" s="14">
        <f t="shared" ref="G2698" si="50">E2698-F2698</f>
        <v>189000</v>
      </c>
      <c r="H2698" s="53"/>
    </row>
    <row r="2699" spans="1:8" x14ac:dyDescent="0.25">
      <c r="A2699" s="112">
        <v>45000</v>
      </c>
      <c r="B2699" s="21" t="s">
        <v>8654</v>
      </c>
      <c r="C2699" s="13" t="s">
        <v>5680</v>
      </c>
      <c r="D2699" s="764" t="s">
        <v>9490</v>
      </c>
      <c r="E2699" s="22">
        <v>857600</v>
      </c>
      <c r="F2699" s="19"/>
      <c r="G2699" s="14">
        <f t="shared" ref="G2699" si="51">E2699-F2699</f>
        <v>857600</v>
      </c>
      <c r="H2699" s="53"/>
    </row>
    <row r="2700" spans="1:8" x14ac:dyDescent="0.25">
      <c r="A2700" s="112">
        <v>45001</v>
      </c>
      <c r="B2700" s="21" t="s">
        <v>8556</v>
      </c>
      <c r="C2700" s="13" t="s">
        <v>166</v>
      </c>
      <c r="D2700" s="764"/>
      <c r="E2700" s="22"/>
      <c r="F2700" s="19">
        <v>6915</v>
      </c>
      <c r="G2700" s="14">
        <f t="shared" si="48"/>
        <v>-6915</v>
      </c>
      <c r="H2700" s="1210" t="s">
        <v>9455</v>
      </c>
    </row>
    <row r="2701" spans="1:8" x14ac:dyDescent="0.25">
      <c r="A2701" s="112">
        <v>45001</v>
      </c>
      <c r="B2701" s="21" t="s">
        <v>8529</v>
      </c>
      <c r="C2701" s="13" t="s">
        <v>166</v>
      </c>
      <c r="D2701" s="764"/>
      <c r="E2701" s="22"/>
      <c r="F2701" s="19">
        <v>15069</v>
      </c>
      <c r="G2701" s="14">
        <f t="shared" si="48"/>
        <v>-15069</v>
      </c>
      <c r="H2701" s="1211"/>
    </row>
    <row r="2702" spans="1:8" x14ac:dyDescent="0.25">
      <c r="A2702" s="112">
        <v>45001</v>
      </c>
      <c r="B2702" s="21" t="s">
        <v>8654</v>
      </c>
      <c r="C2702" s="13" t="s">
        <v>166</v>
      </c>
      <c r="D2702" s="764"/>
      <c r="E2702" s="22"/>
      <c r="F2702" s="19">
        <v>848690</v>
      </c>
      <c r="G2702" s="14">
        <f t="shared" si="48"/>
        <v>-848690</v>
      </c>
      <c r="H2702" s="1211"/>
    </row>
    <row r="2703" spans="1:8" x14ac:dyDescent="0.25">
      <c r="A2703" s="112">
        <v>45001</v>
      </c>
      <c r="B2703" s="21" t="s">
        <v>8865</v>
      </c>
      <c r="C2703" s="13" t="s">
        <v>166</v>
      </c>
      <c r="D2703" s="764"/>
      <c r="E2703" s="22"/>
      <c r="F2703" s="19">
        <v>78000</v>
      </c>
      <c r="G2703" s="14">
        <f t="shared" si="48"/>
        <v>-78000</v>
      </c>
      <c r="H2703" s="1211"/>
    </row>
    <row r="2704" spans="1:8" x14ac:dyDescent="0.25">
      <c r="A2704" s="112">
        <v>45001</v>
      </c>
      <c r="B2704" s="21" t="s">
        <v>8873</v>
      </c>
      <c r="C2704" s="13" t="s">
        <v>166</v>
      </c>
      <c r="D2704" s="764"/>
      <c r="E2704" s="22"/>
      <c r="F2704" s="19">
        <v>115000</v>
      </c>
      <c r="G2704" s="14">
        <f t="shared" si="48"/>
        <v>-115000</v>
      </c>
      <c r="H2704" s="1212"/>
    </row>
    <row r="2705" spans="1:8" x14ac:dyDescent="0.25">
      <c r="A2705" s="112">
        <v>45001</v>
      </c>
      <c r="B2705" s="21" t="s">
        <v>1399</v>
      </c>
      <c r="C2705" s="13" t="s">
        <v>437</v>
      </c>
      <c r="D2705" s="764"/>
      <c r="E2705" s="22"/>
      <c r="F2705" s="19">
        <v>28596</v>
      </c>
      <c r="G2705" s="14">
        <f t="shared" si="48"/>
        <v>-28596</v>
      </c>
      <c r="H2705" s="13" t="s">
        <v>3917</v>
      </c>
    </row>
    <row r="2706" spans="1:8" x14ac:dyDescent="0.25">
      <c r="A2706" s="112">
        <v>45001</v>
      </c>
      <c r="B2706" s="21" t="s">
        <v>9406</v>
      </c>
      <c r="C2706" s="13" t="s">
        <v>169</v>
      </c>
      <c r="D2706" s="764" t="s">
        <v>9488</v>
      </c>
      <c r="E2706" s="22">
        <v>20500</v>
      </c>
      <c r="F2706" s="19"/>
      <c r="G2706" s="14">
        <f t="shared" ref="G2706" si="52">E2706-F2706</f>
        <v>20500</v>
      </c>
      <c r="H2706" s="53" t="s">
        <v>9489</v>
      </c>
    </row>
    <row r="2707" spans="1:8" x14ac:dyDescent="0.25">
      <c r="A2707" s="112">
        <v>45002</v>
      </c>
      <c r="B2707" s="21" t="s">
        <v>8873</v>
      </c>
      <c r="C2707" s="13" t="s">
        <v>180</v>
      </c>
      <c r="D2707" s="764"/>
      <c r="E2707" s="22"/>
      <c r="F2707" s="19">
        <v>411820</v>
      </c>
      <c r="G2707" s="14">
        <f t="shared" si="48"/>
        <v>-411820</v>
      </c>
      <c r="H2707" s="1208" t="s">
        <v>9476</v>
      </c>
    </row>
    <row r="2708" spans="1:8" x14ac:dyDescent="0.25">
      <c r="A2708" s="112">
        <v>45002</v>
      </c>
      <c r="B2708" s="21" t="s">
        <v>8865</v>
      </c>
      <c r="C2708" s="13" t="s">
        <v>180</v>
      </c>
      <c r="D2708" s="764"/>
      <c r="E2708" s="22"/>
      <c r="F2708" s="19">
        <v>164160</v>
      </c>
      <c r="G2708" s="14">
        <f t="shared" si="48"/>
        <v>-164160</v>
      </c>
      <c r="H2708" s="1209"/>
    </row>
    <row r="2709" spans="1:8" x14ac:dyDescent="0.25">
      <c r="A2709" s="112">
        <v>45002</v>
      </c>
      <c r="B2709" s="62" t="s">
        <v>9406</v>
      </c>
      <c r="C2709" s="13" t="s">
        <v>180</v>
      </c>
      <c r="D2709" s="764" t="s">
        <v>9486</v>
      </c>
      <c r="E2709" s="22">
        <v>670000</v>
      </c>
      <c r="F2709" s="19"/>
      <c r="G2709" s="14">
        <f t="shared" si="48"/>
        <v>670000</v>
      </c>
      <c r="H2709" s="13"/>
    </row>
    <row r="2710" spans="1:8" x14ac:dyDescent="0.25">
      <c r="A2710" s="112">
        <v>45002</v>
      </c>
      <c r="B2710" s="21" t="s">
        <v>8873</v>
      </c>
      <c r="C2710" s="13" t="s">
        <v>180</v>
      </c>
      <c r="D2710" s="764" t="s">
        <v>9487</v>
      </c>
      <c r="E2710" s="22">
        <v>117520</v>
      </c>
      <c r="F2710" s="19"/>
      <c r="G2710" s="14">
        <f t="shared" ref="G2710:G2751" si="53">E2710-F2710</f>
        <v>117520</v>
      </c>
      <c r="H2710" s="13"/>
    </row>
    <row r="2711" spans="1:8" x14ac:dyDescent="0.25">
      <c r="A2711" s="112">
        <v>45003</v>
      </c>
      <c r="B2711" s="21" t="s">
        <v>8654</v>
      </c>
      <c r="C2711" s="13" t="s">
        <v>8391</v>
      </c>
      <c r="D2711" s="764" t="s">
        <v>9282</v>
      </c>
      <c r="E2711" s="22">
        <v>20020</v>
      </c>
      <c r="F2711" s="19"/>
      <c r="G2711" s="14">
        <f t="shared" si="53"/>
        <v>20020</v>
      </c>
      <c r="H2711" s="53"/>
    </row>
    <row r="2712" spans="1:8" x14ac:dyDescent="0.25">
      <c r="A2712" s="112">
        <v>45005</v>
      </c>
      <c r="B2712" s="21" t="s">
        <v>8041</v>
      </c>
      <c r="C2712" s="13" t="s">
        <v>8391</v>
      </c>
      <c r="D2712" s="764"/>
      <c r="E2712" s="22"/>
      <c r="F2712" s="19">
        <v>128554</v>
      </c>
      <c r="G2712" s="14">
        <f t="shared" si="53"/>
        <v>-128554</v>
      </c>
      <c r="H2712" s="1208" t="s">
        <v>9004</v>
      </c>
    </row>
    <row r="2713" spans="1:8" x14ac:dyDescent="0.25">
      <c r="A2713" s="112">
        <v>45005</v>
      </c>
      <c r="B2713" s="21" t="s">
        <v>8654</v>
      </c>
      <c r="C2713" s="13" t="s">
        <v>8391</v>
      </c>
      <c r="D2713" s="764"/>
      <c r="E2713" s="22"/>
      <c r="F2713" s="19">
        <v>371446</v>
      </c>
      <c r="G2713" s="14">
        <f t="shared" si="53"/>
        <v>-371446</v>
      </c>
      <c r="H2713" s="1209"/>
    </row>
    <row r="2714" spans="1:8" x14ac:dyDescent="0.25">
      <c r="A2714" s="112">
        <v>45005</v>
      </c>
      <c r="B2714" s="21" t="s">
        <v>8873</v>
      </c>
      <c r="C2714" s="13" t="s">
        <v>169</v>
      </c>
      <c r="D2714" s="764" t="s">
        <v>9646</v>
      </c>
      <c r="E2714" s="22">
        <v>9690</v>
      </c>
      <c r="F2714" s="19"/>
      <c r="G2714" s="14">
        <f t="shared" si="53"/>
        <v>9690</v>
      </c>
      <c r="H2714" s="949"/>
    </row>
    <row r="2715" spans="1:8" x14ac:dyDescent="0.25">
      <c r="A2715" s="112">
        <v>45007</v>
      </c>
      <c r="B2715" s="21" t="s">
        <v>8041</v>
      </c>
      <c r="C2715" s="13" t="s">
        <v>8453</v>
      </c>
      <c r="D2715" s="764"/>
      <c r="E2715" s="22"/>
      <c r="F2715" s="19">
        <v>100000</v>
      </c>
      <c r="G2715" s="14">
        <f t="shared" si="53"/>
        <v>-100000</v>
      </c>
      <c r="H2715" s="13" t="s">
        <v>9523</v>
      </c>
    </row>
    <row r="2716" spans="1:8" x14ac:dyDescent="0.25">
      <c r="A2716" s="112">
        <v>45007</v>
      </c>
      <c r="B2716" s="62" t="s">
        <v>9406</v>
      </c>
      <c r="C2716" s="13" t="s">
        <v>180</v>
      </c>
      <c r="D2716" s="764" t="s">
        <v>9590</v>
      </c>
      <c r="E2716" s="22">
        <v>193000</v>
      </c>
      <c r="F2716" s="19"/>
      <c r="G2716" s="14">
        <f t="shared" si="53"/>
        <v>193000</v>
      </c>
      <c r="H2716" s="13" t="s">
        <v>9591</v>
      </c>
    </row>
    <row r="2717" spans="1:8" x14ac:dyDescent="0.25">
      <c r="A2717" s="112">
        <v>45007</v>
      </c>
      <c r="B2717" s="21" t="s">
        <v>8654</v>
      </c>
      <c r="C2717" s="13" t="s">
        <v>8391</v>
      </c>
      <c r="D2717" s="764" t="s">
        <v>9281</v>
      </c>
      <c r="E2717" s="22">
        <v>331988</v>
      </c>
      <c r="F2717" s="19"/>
      <c r="G2717" s="14">
        <f t="shared" si="53"/>
        <v>331988</v>
      </c>
      <c r="H2717" s="13"/>
    </row>
    <row r="2718" spans="1:8" x14ac:dyDescent="0.25">
      <c r="A2718" s="112">
        <v>45007</v>
      </c>
      <c r="B2718" s="21" t="s">
        <v>8654</v>
      </c>
      <c r="C2718" s="13" t="s">
        <v>8391</v>
      </c>
      <c r="D2718" s="764" t="s">
        <v>8309</v>
      </c>
      <c r="E2718" s="22">
        <v>59781</v>
      </c>
      <c r="F2718" s="19"/>
      <c r="G2718" s="14">
        <f t="shared" si="53"/>
        <v>59781</v>
      </c>
      <c r="H2718" s="13"/>
    </row>
    <row r="2719" spans="1:8" x14ac:dyDescent="0.25">
      <c r="A2719" s="112">
        <v>45008</v>
      </c>
      <c r="B2719" s="21" t="s">
        <v>8873</v>
      </c>
      <c r="C2719" s="13" t="s">
        <v>169</v>
      </c>
      <c r="D2719" s="764" t="s">
        <v>9594</v>
      </c>
      <c r="E2719" s="22">
        <v>4248</v>
      </c>
      <c r="F2719" s="19"/>
      <c r="G2719" s="14">
        <f t="shared" si="53"/>
        <v>4248</v>
      </c>
      <c r="H2719" s="13"/>
    </row>
    <row r="2720" spans="1:8" x14ac:dyDescent="0.25">
      <c r="A2720" s="112">
        <v>45008</v>
      </c>
      <c r="B2720" s="21" t="s">
        <v>9406</v>
      </c>
      <c r="C2720" s="13" t="s">
        <v>169</v>
      </c>
      <c r="D2720" s="764" t="s">
        <v>9647</v>
      </c>
      <c r="E2720" s="22">
        <v>20500</v>
      </c>
      <c r="F2720" s="19"/>
      <c r="G2720" s="14">
        <f t="shared" si="53"/>
        <v>20500</v>
      </c>
      <c r="H2720" s="13" t="s">
        <v>9648</v>
      </c>
    </row>
    <row r="2721" spans="1:8" x14ac:dyDescent="0.25">
      <c r="A2721" s="112">
        <v>45008</v>
      </c>
      <c r="B2721" s="21" t="s">
        <v>9406</v>
      </c>
      <c r="C2721" s="13" t="s">
        <v>169</v>
      </c>
      <c r="D2721" s="764"/>
      <c r="E2721" s="22">
        <v>6936</v>
      </c>
      <c r="F2721" s="19"/>
      <c r="G2721" s="14">
        <f t="shared" si="53"/>
        <v>6936</v>
      </c>
      <c r="H2721" s="13" t="s">
        <v>9844</v>
      </c>
    </row>
    <row r="2722" spans="1:8" x14ac:dyDescent="0.25">
      <c r="A2722" s="112">
        <v>45010</v>
      </c>
      <c r="B2722" s="21" t="s">
        <v>9504</v>
      </c>
      <c r="C2722" s="13" t="s">
        <v>164</v>
      </c>
      <c r="D2722" s="764" t="s">
        <v>9807</v>
      </c>
      <c r="E2722" s="22">
        <v>3303</v>
      </c>
      <c r="F2722" s="19"/>
      <c r="G2722" s="14">
        <f t="shared" si="53"/>
        <v>3303</v>
      </c>
      <c r="H2722" s="13" t="s">
        <v>9806</v>
      </c>
    </row>
    <row r="2723" spans="1:8" x14ac:dyDescent="0.25">
      <c r="A2723" s="112">
        <v>45010</v>
      </c>
      <c r="B2723" s="21" t="s">
        <v>8865</v>
      </c>
      <c r="C2723" s="13" t="s">
        <v>164</v>
      </c>
      <c r="D2723" s="764" t="s">
        <v>9808</v>
      </c>
      <c r="E2723" s="22">
        <v>2773</v>
      </c>
      <c r="F2723" s="19"/>
      <c r="G2723" s="14">
        <f t="shared" si="53"/>
        <v>2773</v>
      </c>
      <c r="H2723" s="13" t="s">
        <v>9806</v>
      </c>
    </row>
    <row r="2724" spans="1:8" x14ac:dyDescent="0.25">
      <c r="A2724" s="112">
        <v>45013</v>
      </c>
      <c r="B2724" s="21" t="s">
        <v>8873</v>
      </c>
      <c r="C2724" s="13" t="s">
        <v>7465</v>
      </c>
      <c r="D2724" s="764" t="s">
        <v>9592</v>
      </c>
      <c r="E2724" s="22">
        <v>11200</v>
      </c>
      <c r="F2724" s="19"/>
      <c r="G2724" s="14">
        <f t="shared" si="53"/>
        <v>11200</v>
      </c>
      <c r="H2724" s="13" t="s">
        <v>9593</v>
      </c>
    </row>
    <row r="2725" spans="1:8" x14ac:dyDescent="0.25">
      <c r="A2725" s="112">
        <v>45019</v>
      </c>
      <c r="B2725" s="21" t="s">
        <v>9504</v>
      </c>
      <c r="C2725" s="13" t="s">
        <v>8391</v>
      </c>
      <c r="D2725" s="1206" t="s">
        <v>9280</v>
      </c>
      <c r="E2725" s="22">
        <v>28496</v>
      </c>
      <c r="F2725" s="19"/>
      <c r="G2725" s="14">
        <f t="shared" si="53"/>
        <v>28496</v>
      </c>
      <c r="H2725" s="1159" t="s">
        <v>9323</v>
      </c>
    </row>
    <row r="2726" spans="1:8" x14ac:dyDescent="0.25">
      <c r="A2726" s="112">
        <v>45019</v>
      </c>
      <c r="B2726" s="21" t="s">
        <v>3945</v>
      </c>
      <c r="C2726" s="13" t="s">
        <v>8391</v>
      </c>
      <c r="D2726" s="1207"/>
      <c r="E2726" s="22">
        <v>8745</v>
      </c>
      <c r="F2726" s="19"/>
      <c r="G2726" s="14">
        <f t="shared" si="53"/>
        <v>8745</v>
      </c>
      <c r="H2726" s="1160"/>
    </row>
    <row r="2727" spans="1:8" ht="18.75" x14ac:dyDescent="0.25">
      <c r="A2727" s="112">
        <v>45020</v>
      </c>
      <c r="B2727" s="21" t="s">
        <v>8654</v>
      </c>
      <c r="C2727" s="13" t="s">
        <v>166</v>
      </c>
      <c r="D2727" s="775" t="s">
        <v>9644</v>
      </c>
      <c r="E2727" s="22">
        <v>115000</v>
      </c>
      <c r="F2727" s="19"/>
      <c r="G2727" s="14">
        <f t="shared" si="53"/>
        <v>115000</v>
      </c>
      <c r="H2727" s="950" t="s">
        <v>9645</v>
      </c>
    </row>
    <row r="2728" spans="1:8" x14ac:dyDescent="0.25">
      <c r="A2728" s="112">
        <v>45022</v>
      </c>
      <c r="B2728" s="21" t="s">
        <v>8873</v>
      </c>
      <c r="C2728" s="13" t="s">
        <v>8391</v>
      </c>
      <c r="D2728" s="775" t="s">
        <v>9279</v>
      </c>
      <c r="E2728" s="22">
        <v>17015</v>
      </c>
      <c r="F2728" s="19"/>
      <c r="G2728" s="14">
        <f t="shared" si="53"/>
        <v>17015</v>
      </c>
      <c r="H2728" s="53"/>
    </row>
    <row r="2729" spans="1:8" x14ac:dyDescent="0.25">
      <c r="A2729" s="112">
        <v>45022</v>
      </c>
      <c r="B2729" s="21" t="s">
        <v>8654</v>
      </c>
      <c r="C2729" s="13" t="s">
        <v>8391</v>
      </c>
      <c r="D2729" s="775" t="s">
        <v>9277</v>
      </c>
      <c r="E2729" s="22">
        <v>119264</v>
      </c>
      <c r="F2729" s="19"/>
      <c r="G2729" s="14">
        <f t="shared" si="53"/>
        <v>119264</v>
      </c>
      <c r="H2729" s="53"/>
    </row>
    <row r="2730" spans="1:8" x14ac:dyDescent="0.25">
      <c r="A2730" s="112">
        <v>45024</v>
      </c>
      <c r="B2730" s="21" t="s">
        <v>8873</v>
      </c>
      <c r="C2730" s="13" t="s">
        <v>5186</v>
      </c>
      <c r="D2730" s="1204" t="s">
        <v>9599</v>
      </c>
      <c r="E2730" s="22">
        <v>20000</v>
      </c>
      <c r="F2730" s="19"/>
      <c r="G2730" s="14">
        <f t="shared" si="53"/>
        <v>20000</v>
      </c>
      <c r="H2730" s="1159" t="s">
        <v>9323</v>
      </c>
    </row>
    <row r="2731" spans="1:8" x14ac:dyDescent="0.25">
      <c r="A2731" s="112">
        <v>45024</v>
      </c>
      <c r="B2731" s="21" t="s">
        <v>8041</v>
      </c>
      <c r="C2731" s="13" t="s">
        <v>5186</v>
      </c>
      <c r="D2731" s="1205"/>
      <c r="E2731" s="22">
        <v>15000</v>
      </c>
      <c r="F2731" s="19"/>
      <c r="G2731" s="14">
        <f t="shared" si="53"/>
        <v>15000</v>
      </c>
      <c r="H2731" s="1160"/>
    </row>
    <row r="2732" spans="1:8" x14ac:dyDescent="0.25">
      <c r="A2732" s="112">
        <v>45024</v>
      </c>
      <c r="B2732" s="21" t="s">
        <v>8873</v>
      </c>
      <c r="C2732" s="13" t="s">
        <v>5186</v>
      </c>
      <c r="D2732" s="764" t="s">
        <v>9600</v>
      </c>
      <c r="E2732" s="22">
        <v>5000</v>
      </c>
      <c r="F2732" s="19"/>
      <c r="G2732" s="14">
        <f t="shared" si="53"/>
        <v>5000</v>
      </c>
      <c r="H2732" s="13"/>
    </row>
    <row r="2733" spans="1:8" x14ac:dyDescent="0.25">
      <c r="A2733" s="112">
        <v>45024</v>
      </c>
      <c r="B2733" s="21" t="s">
        <v>8041</v>
      </c>
      <c r="C2733" s="13" t="s">
        <v>169</v>
      </c>
      <c r="D2733" s="764" t="s">
        <v>9649</v>
      </c>
      <c r="E2733" s="22">
        <v>67000</v>
      </c>
      <c r="F2733" s="19"/>
      <c r="G2733" s="14">
        <f t="shared" si="53"/>
        <v>67000</v>
      </c>
      <c r="H2733" s="53" t="s">
        <v>9650</v>
      </c>
    </row>
    <row r="2734" spans="1:8" x14ac:dyDescent="0.25">
      <c r="A2734" s="112">
        <v>45026</v>
      </c>
      <c r="B2734" s="21" t="s">
        <v>8041</v>
      </c>
      <c r="C2734" s="13" t="s">
        <v>5186</v>
      </c>
      <c r="D2734" s="764"/>
      <c r="E2734" s="22"/>
      <c r="F2734" s="19">
        <f>98270-3720</f>
        <v>94550</v>
      </c>
      <c r="G2734" s="14">
        <f t="shared" si="53"/>
        <v>-94550</v>
      </c>
      <c r="H2734" s="1222" t="s">
        <v>12252</v>
      </c>
    </row>
    <row r="2735" spans="1:8" x14ac:dyDescent="0.25">
      <c r="A2735" s="112">
        <v>45026</v>
      </c>
      <c r="B2735" s="21" t="s">
        <v>8336</v>
      </c>
      <c r="C2735" s="13" t="s">
        <v>5186</v>
      </c>
      <c r="D2735" s="764"/>
      <c r="E2735" s="22"/>
      <c r="F2735" s="19">
        <v>20624</v>
      </c>
      <c r="G2735" s="14">
        <f t="shared" si="53"/>
        <v>-20624</v>
      </c>
      <c r="H2735" s="1223"/>
    </row>
    <row r="2736" spans="1:8" x14ac:dyDescent="0.25">
      <c r="A2736" s="112">
        <v>45026</v>
      </c>
      <c r="B2736" s="21" t="s">
        <v>8873</v>
      </c>
      <c r="C2736" s="13" t="s">
        <v>5186</v>
      </c>
      <c r="D2736" s="764"/>
      <c r="E2736" s="22"/>
      <c r="F2736" s="19">
        <v>34826</v>
      </c>
      <c r="G2736" s="14">
        <f t="shared" si="53"/>
        <v>-34826</v>
      </c>
      <c r="H2736" s="1224"/>
    </row>
    <row r="2737" spans="1:8" ht="21" x14ac:dyDescent="0.25">
      <c r="A2737" s="112">
        <v>45027</v>
      </c>
      <c r="B2737" s="21" t="s">
        <v>9353</v>
      </c>
      <c r="C2737" s="13" t="s">
        <v>8391</v>
      </c>
      <c r="D2737" s="764" t="s">
        <v>9278</v>
      </c>
      <c r="E2737" s="22">
        <v>93883</v>
      </c>
      <c r="F2737" s="19"/>
      <c r="G2737" s="14">
        <f t="shared" si="53"/>
        <v>93883</v>
      </c>
      <c r="H2737" s="307"/>
    </row>
    <row r="2738" spans="1:8" x14ac:dyDescent="0.25">
      <c r="A2738" s="112">
        <v>45027</v>
      </c>
      <c r="B2738" s="21" t="s">
        <v>8654</v>
      </c>
      <c r="C2738" s="13" t="s">
        <v>8391</v>
      </c>
      <c r="D2738" s="764"/>
      <c r="E2738" s="22"/>
      <c r="F2738" s="19">
        <v>300000</v>
      </c>
      <c r="G2738" s="14">
        <f t="shared" si="53"/>
        <v>-300000</v>
      </c>
      <c r="H2738" s="13" t="s">
        <v>9004</v>
      </c>
    </row>
    <row r="2739" spans="1:8" ht="16.5" thickBot="1" x14ac:dyDescent="0.3">
      <c r="A2739" s="112">
        <v>45027</v>
      </c>
      <c r="B2739" s="21" t="s">
        <v>8336</v>
      </c>
      <c r="C2739" s="13" t="s">
        <v>7465</v>
      </c>
      <c r="D2739" s="764"/>
      <c r="E2739" s="22"/>
      <c r="F2739" s="19">
        <v>800000</v>
      </c>
      <c r="G2739" s="14">
        <f t="shared" si="53"/>
        <v>-800000</v>
      </c>
      <c r="H2739" s="13" t="s">
        <v>9640</v>
      </c>
    </row>
    <row r="2740" spans="1:8" ht="15.75" customHeight="1" x14ac:dyDescent="0.25">
      <c r="A2740" s="112">
        <v>45029</v>
      </c>
      <c r="B2740" s="21" t="s">
        <v>8654</v>
      </c>
      <c r="C2740" s="13" t="s">
        <v>5680</v>
      </c>
      <c r="D2740" s="764"/>
      <c r="E2740" s="781"/>
      <c r="F2740" s="783">
        <v>208180</v>
      </c>
      <c r="G2740" s="782">
        <f t="shared" si="53"/>
        <v>-208180</v>
      </c>
      <c r="H2740" s="1225" t="s">
        <v>9653</v>
      </c>
    </row>
    <row r="2741" spans="1:8" ht="15.75" customHeight="1" x14ac:dyDescent="0.25">
      <c r="A2741" s="112">
        <v>45029</v>
      </c>
      <c r="B2741" s="21" t="s">
        <v>7655</v>
      </c>
      <c r="C2741" s="13" t="s">
        <v>5680</v>
      </c>
      <c r="D2741" s="764"/>
      <c r="E2741" s="781"/>
      <c r="F2741" s="141">
        <v>40900</v>
      </c>
      <c r="G2741" s="782">
        <f t="shared" si="53"/>
        <v>-40900</v>
      </c>
      <c r="H2741" s="1226"/>
    </row>
    <row r="2742" spans="1:8" ht="15.75" customHeight="1" x14ac:dyDescent="0.25">
      <c r="A2742" s="112">
        <v>45029</v>
      </c>
      <c r="B2742" s="21" t="s">
        <v>7553</v>
      </c>
      <c r="C2742" s="13" t="s">
        <v>5680</v>
      </c>
      <c r="D2742" s="764"/>
      <c r="E2742" s="781"/>
      <c r="F2742" s="141">
        <v>5400</v>
      </c>
      <c r="G2742" s="782">
        <f t="shared" si="53"/>
        <v>-5400</v>
      </c>
      <c r="H2742" s="1226"/>
    </row>
    <row r="2743" spans="1:8" ht="16.5" thickBot="1" x14ac:dyDescent="0.3">
      <c r="A2743" s="112">
        <v>45029</v>
      </c>
      <c r="B2743" s="21" t="s">
        <v>8654</v>
      </c>
      <c r="C2743" s="13" t="s">
        <v>5680</v>
      </c>
      <c r="D2743" s="764"/>
      <c r="E2743" s="781"/>
      <c r="F2743" s="784">
        <v>40520</v>
      </c>
      <c r="G2743" s="782">
        <f t="shared" si="53"/>
        <v>-40520</v>
      </c>
      <c r="H2743" s="1227"/>
    </row>
    <row r="2744" spans="1:8" ht="16.5" thickBot="1" x14ac:dyDescent="0.3">
      <c r="A2744" s="112">
        <v>45031</v>
      </c>
      <c r="B2744" s="21" t="s">
        <v>10901</v>
      </c>
      <c r="C2744" s="13" t="s">
        <v>164</v>
      </c>
      <c r="D2744" s="764" t="s">
        <v>9809</v>
      </c>
      <c r="E2744" s="781">
        <v>64935</v>
      </c>
      <c r="F2744" s="19"/>
      <c r="G2744" s="782">
        <f t="shared" si="53"/>
        <v>64935</v>
      </c>
      <c r="H2744" s="13" t="s">
        <v>9810</v>
      </c>
    </row>
    <row r="2745" spans="1:8" x14ac:dyDescent="0.25">
      <c r="A2745" s="112">
        <v>45031</v>
      </c>
      <c r="B2745" s="21" t="s">
        <v>8041</v>
      </c>
      <c r="C2745" s="13" t="s">
        <v>169</v>
      </c>
      <c r="D2745" s="764"/>
      <c r="E2745" s="781"/>
      <c r="F2745" s="783">
        <v>67000</v>
      </c>
      <c r="G2745" s="782">
        <f t="shared" si="53"/>
        <v>-67000</v>
      </c>
      <c r="H2745" s="1225" t="s">
        <v>9653</v>
      </c>
    </row>
    <row r="2746" spans="1:8" x14ac:dyDescent="0.25">
      <c r="A2746" s="112">
        <v>45031</v>
      </c>
      <c r="B2746" s="21" t="s">
        <v>8873</v>
      </c>
      <c r="C2746" s="13" t="s">
        <v>169</v>
      </c>
      <c r="D2746" s="764"/>
      <c r="E2746" s="781"/>
      <c r="F2746" s="141">
        <v>18365</v>
      </c>
      <c r="G2746" s="782">
        <f t="shared" si="53"/>
        <v>-18365</v>
      </c>
      <c r="H2746" s="1226"/>
    </row>
    <row r="2747" spans="1:8" x14ac:dyDescent="0.25">
      <c r="A2747" s="112">
        <v>45031</v>
      </c>
      <c r="B2747" s="21" t="s">
        <v>9406</v>
      </c>
      <c r="C2747" s="13" t="s">
        <v>169</v>
      </c>
      <c r="D2747" s="764"/>
      <c r="E2747" s="781"/>
      <c r="F2747" s="141">
        <v>20500</v>
      </c>
      <c r="G2747" s="782">
        <f t="shared" si="53"/>
        <v>-20500</v>
      </c>
      <c r="H2747" s="1226"/>
    </row>
    <row r="2748" spans="1:8" ht="16.5" thickBot="1" x14ac:dyDescent="0.3">
      <c r="A2748" s="112">
        <v>45031</v>
      </c>
      <c r="B2748" s="21" t="s">
        <v>9406</v>
      </c>
      <c r="C2748" s="13" t="s">
        <v>169</v>
      </c>
      <c r="D2748" s="764"/>
      <c r="E2748" s="781"/>
      <c r="F2748" s="784">
        <v>4135</v>
      </c>
      <c r="G2748" s="782">
        <f t="shared" si="53"/>
        <v>-4135</v>
      </c>
      <c r="H2748" s="1227"/>
    </row>
    <row r="2749" spans="1:8" x14ac:dyDescent="0.25">
      <c r="A2749" s="112">
        <v>45034</v>
      </c>
      <c r="B2749" s="21" t="s">
        <v>9658</v>
      </c>
      <c r="C2749" s="13" t="s">
        <v>166</v>
      </c>
      <c r="D2749" s="764" t="s">
        <v>9811</v>
      </c>
      <c r="E2749" s="22">
        <v>15800</v>
      </c>
      <c r="F2749" s="111"/>
      <c r="G2749" s="14">
        <f t="shared" si="53"/>
        <v>15800</v>
      </c>
      <c r="H2749" s="13" t="s">
        <v>9815</v>
      </c>
    </row>
    <row r="2750" spans="1:8" x14ac:dyDescent="0.25">
      <c r="A2750" s="112">
        <v>45034</v>
      </c>
      <c r="B2750" s="21" t="s">
        <v>8556</v>
      </c>
      <c r="C2750" s="13" t="s">
        <v>7240</v>
      </c>
      <c r="D2750" s="764"/>
      <c r="E2750" s="22"/>
      <c r="F2750" s="111">
        <v>300000</v>
      </c>
      <c r="G2750" s="14">
        <f t="shared" si="53"/>
        <v>-300000</v>
      </c>
      <c r="H2750" s="13" t="s">
        <v>9693</v>
      </c>
    </row>
    <row r="2751" spans="1:8" ht="16.5" thickBot="1" x14ac:dyDescent="0.3">
      <c r="A2751" s="112">
        <v>45034</v>
      </c>
      <c r="B2751" s="21" t="s">
        <v>8654</v>
      </c>
      <c r="C2751" s="13" t="s">
        <v>166</v>
      </c>
      <c r="D2751" s="764"/>
      <c r="E2751" s="22"/>
      <c r="F2751" s="19">
        <v>500000</v>
      </c>
      <c r="G2751" s="14">
        <f t="shared" si="53"/>
        <v>-500000</v>
      </c>
      <c r="H2751" s="13" t="s">
        <v>9705</v>
      </c>
    </row>
    <row r="2752" spans="1:8" x14ac:dyDescent="0.25">
      <c r="A2752" s="112">
        <v>45035</v>
      </c>
      <c r="B2752" s="21" t="s">
        <v>3945</v>
      </c>
      <c r="C2752" s="13" t="s">
        <v>8391</v>
      </c>
      <c r="D2752" s="764"/>
      <c r="E2752" s="781"/>
      <c r="F2752" s="783">
        <v>8745</v>
      </c>
      <c r="G2752" s="14">
        <f t="shared" ref="G2752:G2874" si="54">E2752-F2752</f>
        <v>-8745</v>
      </c>
      <c r="H2752" s="1196" t="s">
        <v>9723</v>
      </c>
    </row>
    <row r="2753" spans="1:8" x14ac:dyDescent="0.25">
      <c r="A2753" s="112">
        <v>45035</v>
      </c>
      <c r="B2753" s="21" t="s">
        <v>8654</v>
      </c>
      <c r="C2753" s="13" t="s">
        <v>8391</v>
      </c>
      <c r="D2753" s="764"/>
      <c r="E2753" s="781"/>
      <c r="F2753" s="141">
        <v>51861</v>
      </c>
      <c r="G2753" s="14">
        <f t="shared" si="54"/>
        <v>-51861</v>
      </c>
      <c r="H2753" s="1197"/>
    </row>
    <row r="2754" spans="1:8" x14ac:dyDescent="0.25">
      <c r="A2754" s="112">
        <v>45035</v>
      </c>
      <c r="B2754" s="21" t="s">
        <v>8873</v>
      </c>
      <c r="C2754" s="13" t="s">
        <v>8391</v>
      </c>
      <c r="D2754" s="764"/>
      <c r="E2754" s="781"/>
      <c r="F2754" s="141">
        <v>17015</v>
      </c>
      <c r="G2754" s="14">
        <f t="shared" si="54"/>
        <v>-17015</v>
      </c>
      <c r="H2754" s="1197"/>
    </row>
    <row r="2755" spans="1:8" x14ac:dyDescent="0.25">
      <c r="A2755" s="112">
        <v>45035</v>
      </c>
      <c r="B2755" s="21" t="s">
        <v>9504</v>
      </c>
      <c r="C2755" s="13" t="s">
        <v>8391</v>
      </c>
      <c r="D2755" s="764"/>
      <c r="E2755" s="781"/>
      <c r="F2755" s="141">
        <v>28496</v>
      </c>
      <c r="G2755" s="14">
        <f t="shared" si="54"/>
        <v>-28496</v>
      </c>
      <c r="H2755" s="1197"/>
    </row>
    <row r="2756" spans="1:8" x14ac:dyDescent="0.25">
      <c r="A2756" s="112">
        <v>45035</v>
      </c>
      <c r="B2756" s="21" t="s">
        <v>9353</v>
      </c>
      <c r="C2756" s="13" t="s">
        <v>8391</v>
      </c>
      <c r="D2756" s="764"/>
      <c r="E2756" s="953"/>
      <c r="F2756" s="146">
        <v>93883</v>
      </c>
      <c r="G2756" s="14">
        <f t="shared" si="54"/>
        <v>-93883</v>
      </c>
      <c r="H2756" s="1198"/>
    </row>
    <row r="2757" spans="1:8" ht="18.75" x14ac:dyDescent="0.25">
      <c r="A2757" s="112">
        <v>45042</v>
      </c>
      <c r="B2757" s="21" t="s">
        <v>8873</v>
      </c>
      <c r="C2757" s="13" t="s">
        <v>5186</v>
      </c>
      <c r="D2757" s="764" t="s">
        <v>9857</v>
      </c>
      <c r="E2757" s="22">
        <v>150000</v>
      </c>
      <c r="F2757" s="19"/>
      <c r="G2757" s="14">
        <f t="shared" si="54"/>
        <v>150000</v>
      </c>
      <c r="H2757" s="952" t="s">
        <v>9858</v>
      </c>
    </row>
    <row r="2758" spans="1:8" x14ac:dyDescent="0.25">
      <c r="A2758" s="112">
        <v>45043</v>
      </c>
      <c r="B2758" s="21" t="s">
        <v>8654</v>
      </c>
      <c r="C2758" s="13" t="s">
        <v>8391</v>
      </c>
      <c r="D2758" s="764" t="s">
        <v>9733</v>
      </c>
      <c r="E2758" s="22">
        <v>410656</v>
      </c>
      <c r="F2758" s="19"/>
      <c r="G2758" s="14">
        <f t="shared" si="54"/>
        <v>410656</v>
      </c>
      <c r="H2758" s="13"/>
    </row>
    <row r="2759" spans="1:8" x14ac:dyDescent="0.25">
      <c r="A2759" s="112">
        <v>45043</v>
      </c>
      <c r="B2759" s="21" t="s">
        <v>9658</v>
      </c>
      <c r="C2759" s="13" t="s">
        <v>8391</v>
      </c>
      <c r="D2759" s="764" t="s">
        <v>9734</v>
      </c>
      <c r="E2759" s="22">
        <v>315888</v>
      </c>
      <c r="F2759" s="19"/>
      <c r="G2759" s="14">
        <f t="shared" si="54"/>
        <v>315888</v>
      </c>
      <c r="H2759" s="13"/>
    </row>
    <row r="2760" spans="1:8" x14ac:dyDescent="0.25">
      <c r="A2760" s="112">
        <v>45043</v>
      </c>
      <c r="B2760" s="21" t="s">
        <v>9658</v>
      </c>
      <c r="C2760" s="13" t="s">
        <v>8391</v>
      </c>
      <c r="D2760" s="764"/>
      <c r="E2760" s="22"/>
      <c r="F2760" s="19">
        <v>315888</v>
      </c>
      <c r="G2760" s="14">
        <f t="shared" si="54"/>
        <v>-315888</v>
      </c>
      <c r="H2760" s="1214" t="s">
        <v>9735</v>
      </c>
    </row>
    <row r="2761" spans="1:8" x14ac:dyDescent="0.25">
      <c r="A2761" s="112">
        <v>45043</v>
      </c>
      <c r="B2761" s="21" t="s">
        <v>8654</v>
      </c>
      <c r="C2761" s="13" t="s">
        <v>8391</v>
      </c>
      <c r="D2761" s="764"/>
      <c r="E2761" s="22"/>
      <c r="F2761" s="19">
        <v>447612</v>
      </c>
      <c r="G2761" s="14">
        <f t="shared" si="54"/>
        <v>-447612</v>
      </c>
      <c r="H2761" s="1215"/>
    </row>
    <row r="2762" spans="1:8" x14ac:dyDescent="0.25">
      <c r="A2762" s="112">
        <v>45045</v>
      </c>
      <c r="B2762" s="21" t="s">
        <v>8654</v>
      </c>
      <c r="C2762" s="13" t="s">
        <v>166</v>
      </c>
      <c r="D2762" s="764" t="s">
        <v>9812</v>
      </c>
      <c r="E2762" s="22">
        <v>115500</v>
      </c>
      <c r="F2762" s="19"/>
      <c r="G2762" s="14">
        <f t="shared" si="54"/>
        <v>115500</v>
      </c>
      <c r="H2762" s="951" t="s">
        <v>9813</v>
      </c>
    </row>
    <row r="2763" spans="1:8" x14ac:dyDescent="0.25">
      <c r="A2763" s="112">
        <v>45048</v>
      </c>
      <c r="B2763" s="21" t="s">
        <v>8336</v>
      </c>
      <c r="C2763" s="13" t="s">
        <v>7465</v>
      </c>
      <c r="D2763" s="764"/>
      <c r="E2763" s="22"/>
      <c r="F2763" s="19">
        <v>441500</v>
      </c>
      <c r="G2763" s="14">
        <f t="shared" si="54"/>
        <v>-441500</v>
      </c>
      <c r="H2763" s="13" t="s">
        <v>9746</v>
      </c>
    </row>
    <row r="2764" spans="1:8" x14ac:dyDescent="0.25">
      <c r="A2764" s="112">
        <v>45048</v>
      </c>
      <c r="B2764" s="21" t="s">
        <v>8654</v>
      </c>
      <c r="C2764" s="13" t="s">
        <v>8391</v>
      </c>
      <c r="D2764" s="764" t="s">
        <v>8103</v>
      </c>
      <c r="E2764" s="22">
        <v>116547</v>
      </c>
      <c r="F2764" s="19"/>
      <c r="G2764" s="14">
        <f t="shared" si="54"/>
        <v>116547</v>
      </c>
      <c r="H2764" s="13"/>
    </row>
    <row r="2765" spans="1:8" x14ac:dyDescent="0.25">
      <c r="A2765" s="112">
        <v>45048</v>
      </c>
      <c r="B2765" s="21" t="s">
        <v>9658</v>
      </c>
      <c r="C2765" s="13" t="s">
        <v>8391</v>
      </c>
      <c r="D2765" s="764" t="s">
        <v>9246</v>
      </c>
      <c r="E2765" s="22">
        <v>268519</v>
      </c>
      <c r="F2765" s="19"/>
      <c r="G2765" s="14">
        <f t="shared" si="54"/>
        <v>268519</v>
      </c>
      <c r="H2765" s="13"/>
    </row>
    <row r="2766" spans="1:8" x14ac:dyDescent="0.25">
      <c r="A2766" s="112">
        <v>45048</v>
      </c>
      <c r="B2766" s="21" t="s">
        <v>9658</v>
      </c>
      <c r="C2766" s="13" t="s">
        <v>7465</v>
      </c>
      <c r="D2766" s="764" t="s">
        <v>9817</v>
      </c>
      <c r="E2766" s="22">
        <v>441068</v>
      </c>
      <c r="F2766" s="19"/>
      <c r="G2766" s="14">
        <f t="shared" si="54"/>
        <v>441068</v>
      </c>
      <c r="H2766" s="53" t="s">
        <v>9818</v>
      </c>
    </row>
    <row r="2767" spans="1:8" x14ac:dyDescent="0.25">
      <c r="A2767" s="112">
        <v>45049</v>
      </c>
      <c r="B2767" s="21" t="s">
        <v>8654</v>
      </c>
      <c r="C2767" s="13" t="s">
        <v>8391</v>
      </c>
      <c r="D2767" s="764"/>
      <c r="E2767" s="22"/>
      <c r="F2767" s="19">
        <v>494907</v>
      </c>
      <c r="G2767" s="14">
        <f t="shared" si="54"/>
        <v>-494907</v>
      </c>
      <c r="H2767" s="1152" t="s">
        <v>9797</v>
      </c>
    </row>
    <row r="2768" spans="1:8" x14ac:dyDescent="0.25">
      <c r="A2768" s="112">
        <v>45049</v>
      </c>
      <c r="B2768" s="21" t="s">
        <v>9658</v>
      </c>
      <c r="C2768" s="13" t="s">
        <v>8391</v>
      </c>
      <c r="D2768" s="764"/>
      <c r="E2768" s="22"/>
      <c r="F2768" s="19">
        <f>730000-F2767</f>
        <v>235093</v>
      </c>
      <c r="G2768" s="14">
        <f t="shared" si="54"/>
        <v>-235093</v>
      </c>
      <c r="H2768" s="1156"/>
    </row>
    <row r="2769" spans="1:8" x14ac:dyDescent="0.25">
      <c r="A2769" s="112">
        <v>45049</v>
      </c>
      <c r="B2769" s="21" t="s">
        <v>8654</v>
      </c>
      <c r="C2769" s="13" t="s">
        <v>166</v>
      </c>
      <c r="D2769" s="764" t="s">
        <v>9814</v>
      </c>
      <c r="E2769" s="22">
        <v>95350</v>
      </c>
      <c r="F2769" s="19"/>
      <c r="G2769" s="14">
        <f t="shared" si="54"/>
        <v>95350</v>
      </c>
      <c r="H2769" s="13" t="s">
        <v>9816</v>
      </c>
    </row>
    <row r="2770" spans="1:8" x14ac:dyDescent="0.25">
      <c r="A2770" s="112">
        <v>45052</v>
      </c>
      <c r="B2770" s="21" t="s">
        <v>9353</v>
      </c>
      <c r="C2770" s="13" t="s">
        <v>169</v>
      </c>
      <c r="D2770" s="764" t="s">
        <v>9804</v>
      </c>
      <c r="E2770" s="22">
        <v>125327</v>
      </c>
      <c r="F2770" s="19"/>
      <c r="G2770" s="14">
        <f t="shared" si="54"/>
        <v>125327</v>
      </c>
      <c r="H2770" s="13" t="s">
        <v>9805</v>
      </c>
    </row>
    <row r="2771" spans="1:8" x14ac:dyDescent="0.25">
      <c r="A2771" s="112">
        <v>45055</v>
      </c>
      <c r="B2771" s="21" t="s">
        <v>8654</v>
      </c>
      <c r="C2771" s="13" t="s">
        <v>8391</v>
      </c>
      <c r="D2771" s="764" t="s">
        <v>9490</v>
      </c>
      <c r="E2771" s="22">
        <v>72367</v>
      </c>
      <c r="F2771" s="19"/>
      <c r="G2771" s="14">
        <f t="shared" si="54"/>
        <v>72367</v>
      </c>
      <c r="H2771" s="13"/>
    </row>
    <row r="2772" spans="1:8" x14ac:dyDescent="0.25">
      <c r="A2772" s="112">
        <v>45055</v>
      </c>
      <c r="B2772" s="21" t="s">
        <v>9766</v>
      </c>
      <c r="C2772" s="13" t="s">
        <v>8391</v>
      </c>
      <c r="D2772" s="764" t="s">
        <v>8553</v>
      </c>
      <c r="E2772" s="22">
        <v>1140427</v>
      </c>
      <c r="F2772" s="109"/>
      <c r="G2772" s="14">
        <f t="shared" si="54"/>
        <v>1140427</v>
      </c>
      <c r="H2772" s="13"/>
    </row>
    <row r="2773" spans="1:8" x14ac:dyDescent="0.25">
      <c r="A2773" s="112">
        <v>45055</v>
      </c>
      <c r="B2773" s="21" t="s">
        <v>9658</v>
      </c>
      <c r="C2773" s="13" t="s">
        <v>8391</v>
      </c>
      <c r="D2773" s="764" t="s">
        <v>9855</v>
      </c>
      <c r="E2773" s="22">
        <v>354608</v>
      </c>
      <c r="F2773" s="109"/>
      <c r="G2773" s="14">
        <f t="shared" si="54"/>
        <v>354608</v>
      </c>
      <c r="H2773" s="13"/>
    </row>
    <row r="2774" spans="1:8" x14ac:dyDescent="0.25">
      <c r="A2774" s="112">
        <v>45055</v>
      </c>
      <c r="B2774" s="21" t="s">
        <v>9353</v>
      </c>
      <c r="C2774" s="13" t="s">
        <v>164</v>
      </c>
      <c r="D2774" s="764"/>
      <c r="E2774" s="22">
        <v>5187</v>
      </c>
      <c r="F2774" s="109"/>
      <c r="G2774" s="14">
        <f t="shared" si="54"/>
        <v>5187</v>
      </c>
      <c r="H2774" s="13" t="s">
        <v>9806</v>
      </c>
    </row>
    <row r="2775" spans="1:8" x14ac:dyDescent="0.25">
      <c r="A2775" s="112">
        <v>45055</v>
      </c>
      <c r="B2775" s="21" t="s">
        <v>9766</v>
      </c>
      <c r="C2775" s="13" t="s">
        <v>8391</v>
      </c>
      <c r="D2775" s="764"/>
      <c r="E2775" s="22"/>
      <c r="F2775" s="109">
        <v>400000</v>
      </c>
      <c r="G2775" s="14">
        <f t="shared" si="54"/>
        <v>-400000</v>
      </c>
      <c r="H2775" s="13" t="s">
        <v>9856</v>
      </c>
    </row>
    <row r="2776" spans="1:8" ht="16.5" thickBot="1" x14ac:dyDescent="0.3">
      <c r="A2776" s="112">
        <v>45056</v>
      </c>
      <c r="B2776" s="21" t="s">
        <v>8041</v>
      </c>
      <c r="C2776" s="13" t="s">
        <v>8453</v>
      </c>
      <c r="D2776" s="764"/>
      <c r="E2776" s="22"/>
      <c r="F2776" s="109">
        <v>89000</v>
      </c>
      <c r="G2776" s="14">
        <f t="shared" si="54"/>
        <v>-89000</v>
      </c>
      <c r="H2776" s="13" t="s">
        <v>9828</v>
      </c>
    </row>
    <row r="2777" spans="1:8" x14ac:dyDescent="0.25">
      <c r="A2777" s="112">
        <v>45056</v>
      </c>
      <c r="B2777" s="21" t="s">
        <v>9406</v>
      </c>
      <c r="C2777" s="13" t="s">
        <v>169</v>
      </c>
      <c r="D2777" s="764"/>
      <c r="E2777" s="781"/>
      <c r="F2777" s="783">
        <v>23301</v>
      </c>
      <c r="G2777" s="782">
        <f t="shared" si="54"/>
        <v>-23301</v>
      </c>
      <c r="H2777" s="1152" t="s">
        <v>9845</v>
      </c>
    </row>
    <row r="2778" spans="1:8" ht="16.5" thickBot="1" x14ac:dyDescent="0.3">
      <c r="A2778" s="112">
        <v>45056</v>
      </c>
      <c r="B2778" s="21" t="s">
        <v>9353</v>
      </c>
      <c r="C2778" s="13" t="s">
        <v>169</v>
      </c>
      <c r="D2778" s="764"/>
      <c r="E2778" s="781"/>
      <c r="F2778" s="784">
        <v>124699</v>
      </c>
      <c r="G2778" s="782">
        <f t="shared" si="54"/>
        <v>-124699</v>
      </c>
      <c r="H2778" s="1153"/>
    </row>
    <row r="2779" spans="1:8" x14ac:dyDescent="0.25">
      <c r="A2779" s="112">
        <v>45056</v>
      </c>
      <c r="B2779" s="21" t="s">
        <v>8873</v>
      </c>
      <c r="C2779" s="13" t="s">
        <v>180</v>
      </c>
      <c r="D2779" s="764"/>
      <c r="E2779" s="781"/>
      <c r="F2779" s="783">
        <v>380920</v>
      </c>
      <c r="G2779" s="782">
        <f t="shared" si="54"/>
        <v>-380920</v>
      </c>
      <c r="H2779" s="1152" t="s">
        <v>9846</v>
      </c>
    </row>
    <row r="2780" spans="1:8" ht="16.5" thickBot="1" x14ac:dyDescent="0.3">
      <c r="A2780" s="112">
        <v>45056</v>
      </c>
      <c r="B2780" s="21" t="s">
        <v>9406</v>
      </c>
      <c r="C2780" s="13" t="s">
        <v>180</v>
      </c>
      <c r="D2780" s="764"/>
      <c r="E2780" s="781"/>
      <c r="F2780" s="784">
        <v>192080</v>
      </c>
      <c r="G2780" s="782">
        <f t="shared" si="54"/>
        <v>-192080</v>
      </c>
      <c r="H2780" s="1153"/>
    </row>
    <row r="2781" spans="1:8" x14ac:dyDescent="0.25">
      <c r="A2781" s="112">
        <v>45056</v>
      </c>
      <c r="B2781" s="21" t="s">
        <v>9406</v>
      </c>
      <c r="C2781" s="13" t="s">
        <v>180</v>
      </c>
      <c r="D2781" s="764"/>
      <c r="E2781" s="22"/>
      <c r="F2781" s="111">
        <v>920</v>
      </c>
      <c r="G2781" s="14">
        <f t="shared" si="54"/>
        <v>-920</v>
      </c>
      <c r="H2781" s="13" t="s">
        <v>9844</v>
      </c>
    </row>
    <row r="2782" spans="1:8" x14ac:dyDescent="0.25">
      <c r="A2782" s="112">
        <v>45056</v>
      </c>
      <c r="B2782" s="21" t="s">
        <v>8654</v>
      </c>
      <c r="C2782" s="13" t="s">
        <v>5186</v>
      </c>
      <c r="D2782" s="764"/>
      <c r="E2782" s="22"/>
      <c r="F2782" s="111">
        <v>25176</v>
      </c>
      <c r="G2782" s="14">
        <f t="shared" si="54"/>
        <v>-25176</v>
      </c>
      <c r="H2782" s="1152" t="s">
        <v>12251</v>
      </c>
    </row>
    <row r="2783" spans="1:8" x14ac:dyDescent="0.25">
      <c r="A2783" s="112">
        <v>45056</v>
      </c>
      <c r="B2783" s="21" t="s">
        <v>8873</v>
      </c>
      <c r="C2783" s="13" t="s">
        <v>5186</v>
      </c>
      <c r="D2783" s="764"/>
      <c r="E2783" s="22"/>
      <c r="F2783" s="111">
        <v>150000</v>
      </c>
      <c r="G2783" s="14">
        <f t="shared" si="54"/>
        <v>-150000</v>
      </c>
      <c r="H2783" s="1156"/>
    </row>
    <row r="2784" spans="1:8" x14ac:dyDescent="0.25">
      <c r="A2784" s="112">
        <v>45056</v>
      </c>
      <c r="B2784" s="21" t="s">
        <v>8873</v>
      </c>
      <c r="C2784" s="13" t="s">
        <v>5186</v>
      </c>
      <c r="D2784" s="764"/>
      <c r="E2784" s="22"/>
      <c r="F2784" s="111">
        <v>35000</v>
      </c>
      <c r="G2784" s="14">
        <f t="shared" si="54"/>
        <v>-35000</v>
      </c>
      <c r="H2784" s="1156"/>
    </row>
    <row r="2785" spans="1:8" x14ac:dyDescent="0.25">
      <c r="A2785" s="112">
        <v>45056</v>
      </c>
      <c r="B2785" s="21" t="s">
        <v>8873</v>
      </c>
      <c r="C2785" s="13" t="s">
        <v>5186</v>
      </c>
      <c r="D2785" s="764"/>
      <c r="E2785" s="22"/>
      <c r="F2785" s="111">
        <v>5000</v>
      </c>
      <c r="G2785" s="14">
        <f t="shared" si="54"/>
        <v>-5000</v>
      </c>
      <c r="H2785" s="1153"/>
    </row>
    <row r="2786" spans="1:8" x14ac:dyDescent="0.25">
      <c r="A2786" s="112">
        <v>45056</v>
      </c>
      <c r="B2786" s="21" t="s">
        <v>9406</v>
      </c>
      <c r="C2786" s="13" t="s">
        <v>7240</v>
      </c>
      <c r="D2786" s="764" t="s">
        <v>9733</v>
      </c>
      <c r="E2786" s="22">
        <v>164970</v>
      </c>
      <c r="F2786" s="111"/>
      <c r="G2786" s="14">
        <f t="shared" si="54"/>
        <v>164970</v>
      </c>
      <c r="H2786" s="954"/>
    </row>
    <row r="2787" spans="1:8" x14ac:dyDescent="0.25">
      <c r="A2787" s="112">
        <v>45056</v>
      </c>
      <c r="B2787" s="21" t="s">
        <v>9353</v>
      </c>
      <c r="C2787" s="13" t="s">
        <v>164</v>
      </c>
      <c r="D2787" s="764" t="s">
        <v>10225</v>
      </c>
      <c r="E2787" s="22">
        <v>5187</v>
      </c>
      <c r="F2787" s="111"/>
      <c r="G2787" s="14">
        <f t="shared" si="54"/>
        <v>5187</v>
      </c>
      <c r="H2787" s="954"/>
    </row>
    <row r="2788" spans="1:8" s="730" customFormat="1" ht="47.25" x14ac:dyDescent="0.25">
      <c r="A2788" s="112">
        <v>45056</v>
      </c>
      <c r="B2788" s="742" t="s">
        <v>11077</v>
      </c>
      <c r="C2788" s="749" t="s">
        <v>168</v>
      </c>
      <c r="D2788" s="777"/>
      <c r="E2788" s="750"/>
      <c r="F2788" s="1059">
        <f>4500000-936720</f>
        <v>3563280</v>
      </c>
      <c r="G2788" s="752">
        <f t="shared" si="54"/>
        <v>-3563280</v>
      </c>
      <c r="H2788" s="1058" t="s">
        <v>12261</v>
      </c>
    </row>
    <row r="2789" spans="1:8" s="730" customFormat="1" x14ac:dyDescent="0.25">
      <c r="A2789" s="112">
        <v>45056</v>
      </c>
      <c r="B2789" s="742" t="s">
        <v>10573</v>
      </c>
      <c r="C2789" s="749" t="s">
        <v>168</v>
      </c>
      <c r="D2789" s="777"/>
      <c r="E2789" s="750"/>
      <c r="F2789" s="1059">
        <v>217052</v>
      </c>
      <c r="G2789" s="752">
        <f t="shared" si="54"/>
        <v>-217052</v>
      </c>
      <c r="H2789" s="1058"/>
    </row>
    <row r="2790" spans="1:8" s="730" customFormat="1" x14ac:dyDescent="0.25">
      <c r="A2790" s="112">
        <v>45056</v>
      </c>
      <c r="B2790" s="742" t="s">
        <v>11596</v>
      </c>
      <c r="C2790" s="749" t="s">
        <v>168</v>
      </c>
      <c r="D2790" s="777"/>
      <c r="E2790" s="750"/>
      <c r="F2790" s="1059">
        <v>234500</v>
      </c>
      <c r="G2790" s="752">
        <f t="shared" si="54"/>
        <v>-234500</v>
      </c>
      <c r="H2790" s="1058"/>
    </row>
    <row r="2791" spans="1:8" s="730" customFormat="1" x14ac:dyDescent="0.25">
      <c r="A2791" s="112">
        <v>45056</v>
      </c>
      <c r="B2791" s="742" t="s">
        <v>11874</v>
      </c>
      <c r="C2791" s="749" t="s">
        <v>168</v>
      </c>
      <c r="D2791" s="777"/>
      <c r="E2791" s="750"/>
      <c r="F2791" s="1059">
        <v>165590</v>
      </c>
      <c r="G2791" s="752">
        <f t="shared" si="54"/>
        <v>-165590</v>
      </c>
      <c r="H2791" s="1058"/>
    </row>
    <row r="2792" spans="1:8" s="730" customFormat="1" x14ac:dyDescent="0.25">
      <c r="A2792" s="112">
        <v>45056</v>
      </c>
      <c r="B2792" s="742" t="s">
        <v>12262</v>
      </c>
      <c r="C2792" s="749" t="s">
        <v>168</v>
      </c>
      <c r="D2792" s="777"/>
      <c r="E2792" s="750"/>
      <c r="F2792" s="1059">
        <v>99840</v>
      </c>
      <c r="G2792" s="752">
        <f t="shared" si="54"/>
        <v>-99840</v>
      </c>
      <c r="H2792" s="1058"/>
    </row>
    <row r="2793" spans="1:8" s="730" customFormat="1" x14ac:dyDescent="0.25">
      <c r="A2793" s="112">
        <v>45056</v>
      </c>
      <c r="B2793" s="742" t="s">
        <v>10899</v>
      </c>
      <c r="C2793" s="749" t="s">
        <v>168</v>
      </c>
      <c r="D2793" s="777"/>
      <c r="E2793" s="750"/>
      <c r="F2793" s="1059">
        <v>18160</v>
      </c>
      <c r="G2793" s="752">
        <f t="shared" si="54"/>
        <v>-18160</v>
      </c>
      <c r="H2793" s="1058"/>
    </row>
    <row r="2794" spans="1:8" s="730" customFormat="1" x14ac:dyDescent="0.25">
      <c r="A2794" s="112">
        <v>45056</v>
      </c>
      <c r="B2794" s="21" t="s">
        <v>10229</v>
      </c>
      <c r="C2794" s="749" t="s">
        <v>168</v>
      </c>
      <c r="D2794" s="777"/>
      <c r="E2794" s="750"/>
      <c r="F2794" s="1059">
        <v>5731</v>
      </c>
      <c r="G2794" s="752">
        <f t="shared" si="54"/>
        <v>-5731</v>
      </c>
      <c r="H2794" s="1058"/>
    </row>
    <row r="2795" spans="1:8" s="730" customFormat="1" x14ac:dyDescent="0.25">
      <c r="A2795" s="112">
        <v>45056</v>
      </c>
      <c r="B2795" s="742" t="s">
        <v>12222</v>
      </c>
      <c r="C2795" s="749" t="s">
        <v>168</v>
      </c>
      <c r="D2795" s="777"/>
      <c r="E2795" s="750"/>
      <c r="F2795" s="1059">
        <v>82500</v>
      </c>
      <c r="G2795" s="752">
        <f t="shared" si="54"/>
        <v>-82500</v>
      </c>
      <c r="H2795" s="1058"/>
    </row>
    <row r="2796" spans="1:8" s="730" customFormat="1" x14ac:dyDescent="0.25">
      <c r="A2796" s="112">
        <v>45056</v>
      </c>
      <c r="B2796" s="742" t="s">
        <v>11077</v>
      </c>
      <c r="C2796" s="749" t="s">
        <v>168</v>
      </c>
      <c r="D2796" s="777"/>
      <c r="E2796" s="750"/>
      <c r="F2796" s="1059">
        <v>113347</v>
      </c>
      <c r="G2796" s="752">
        <f t="shared" si="54"/>
        <v>-113347</v>
      </c>
      <c r="H2796" s="1058"/>
    </row>
    <row r="2797" spans="1:8" x14ac:dyDescent="0.25">
      <c r="A2797" s="112">
        <v>45057</v>
      </c>
      <c r="B2797" s="21" t="s">
        <v>9353</v>
      </c>
      <c r="C2797" s="13" t="s">
        <v>169</v>
      </c>
      <c r="D2797" s="764" t="s">
        <v>9847</v>
      </c>
      <c r="E2797" s="22">
        <v>38050</v>
      </c>
      <c r="F2797" s="19"/>
      <c r="G2797" s="14">
        <f t="shared" si="54"/>
        <v>38050</v>
      </c>
      <c r="H2797" s="13" t="s">
        <v>9805</v>
      </c>
    </row>
    <row r="2798" spans="1:8" x14ac:dyDescent="0.25">
      <c r="A2798" s="112">
        <v>45059</v>
      </c>
      <c r="B2798" s="21" t="s">
        <v>9658</v>
      </c>
      <c r="C2798" s="13" t="s">
        <v>7465</v>
      </c>
      <c r="D2798" s="764" t="s">
        <v>9975</v>
      </c>
      <c r="E2798" s="22">
        <v>77980</v>
      </c>
      <c r="F2798" s="19"/>
      <c r="G2798" s="14">
        <f t="shared" si="54"/>
        <v>77980</v>
      </c>
      <c r="H2798" s="13" t="s">
        <v>9976</v>
      </c>
    </row>
    <row r="2799" spans="1:8" x14ac:dyDescent="0.25">
      <c r="A2799" s="112">
        <v>45061</v>
      </c>
      <c r="B2799" s="21" t="s">
        <v>9766</v>
      </c>
      <c r="C2799" s="13" t="s">
        <v>8391</v>
      </c>
      <c r="D2799" s="764" t="s">
        <v>9870</v>
      </c>
      <c r="E2799" s="22">
        <v>345118</v>
      </c>
      <c r="F2799" s="19"/>
      <c r="G2799" s="14">
        <f t="shared" si="54"/>
        <v>345118</v>
      </c>
      <c r="H2799" s="13"/>
    </row>
    <row r="2800" spans="1:8" x14ac:dyDescent="0.25">
      <c r="A2800" s="112">
        <v>45061</v>
      </c>
      <c r="B2800" s="21" t="s">
        <v>9658</v>
      </c>
      <c r="C2800" s="13" t="s">
        <v>8391</v>
      </c>
      <c r="D2800" s="764" t="s">
        <v>9871</v>
      </c>
      <c r="E2800" s="22">
        <v>354772</v>
      </c>
      <c r="F2800" s="19"/>
      <c r="G2800" s="14">
        <f t="shared" si="54"/>
        <v>354772</v>
      </c>
      <c r="H2800" s="13"/>
    </row>
    <row r="2801" spans="1:8" x14ac:dyDescent="0.25">
      <c r="A2801" s="112">
        <v>45061</v>
      </c>
      <c r="B2801" s="21" t="s">
        <v>9658</v>
      </c>
      <c r="C2801" s="13" t="s">
        <v>5186</v>
      </c>
      <c r="D2801" s="764" t="s">
        <v>10183</v>
      </c>
      <c r="E2801" s="22">
        <v>37560</v>
      </c>
      <c r="F2801" s="19"/>
      <c r="G2801" s="14">
        <f t="shared" si="54"/>
        <v>37560</v>
      </c>
      <c r="H2801" s="13"/>
    </row>
    <row r="2802" spans="1:8" x14ac:dyDescent="0.25">
      <c r="A2802" s="112">
        <v>45062</v>
      </c>
      <c r="B2802" s="21" t="s">
        <v>9964</v>
      </c>
      <c r="C2802" s="13" t="s">
        <v>166</v>
      </c>
      <c r="D2802" s="764" t="s">
        <v>9965</v>
      </c>
      <c r="E2802" s="22">
        <v>15800</v>
      </c>
      <c r="F2802" s="19"/>
      <c r="G2802" s="14">
        <f t="shared" si="54"/>
        <v>15800</v>
      </c>
      <c r="H2802" s="13" t="s">
        <v>9276</v>
      </c>
    </row>
    <row r="2803" spans="1:8" x14ac:dyDescent="0.25">
      <c r="A2803" s="112">
        <v>45062</v>
      </c>
      <c r="B2803" s="21" t="s">
        <v>9766</v>
      </c>
      <c r="C2803" s="13" t="s">
        <v>5186</v>
      </c>
      <c r="D2803" s="764"/>
      <c r="E2803" s="22"/>
      <c r="F2803" s="19">
        <v>250000</v>
      </c>
      <c r="G2803" s="14">
        <f t="shared" si="54"/>
        <v>-250000</v>
      </c>
      <c r="H2803" s="13" t="s">
        <v>9894</v>
      </c>
    </row>
    <row r="2804" spans="1:8" x14ac:dyDescent="0.25">
      <c r="A2804" s="112">
        <v>45062</v>
      </c>
      <c r="B2804" s="21" t="s">
        <v>9766</v>
      </c>
      <c r="C2804" s="13" t="s">
        <v>5186</v>
      </c>
      <c r="D2804" s="764"/>
      <c r="E2804" s="22"/>
      <c r="F2804" s="19">
        <v>250000</v>
      </c>
      <c r="G2804" s="14">
        <f t="shared" si="54"/>
        <v>-250000</v>
      </c>
      <c r="H2804" s="13" t="s">
        <v>9894</v>
      </c>
    </row>
    <row r="2805" spans="1:8" x14ac:dyDescent="0.25">
      <c r="A2805" s="112">
        <v>45064</v>
      </c>
      <c r="B2805" s="21" t="s">
        <v>9766</v>
      </c>
      <c r="C2805" s="13" t="s">
        <v>8391</v>
      </c>
      <c r="D2805" s="764"/>
      <c r="E2805" s="22"/>
      <c r="F2805" s="19">
        <v>250000</v>
      </c>
      <c r="G2805" s="14">
        <f t="shared" si="54"/>
        <v>-250000</v>
      </c>
      <c r="H2805" s="13" t="s">
        <v>9897</v>
      </c>
    </row>
    <row r="2806" spans="1:8" x14ac:dyDescent="0.25">
      <c r="A2806" s="112">
        <v>45064</v>
      </c>
      <c r="B2806" s="21" t="s">
        <v>9766</v>
      </c>
      <c r="C2806" s="13" t="s">
        <v>8391</v>
      </c>
      <c r="D2806" s="764"/>
      <c r="E2806" s="22"/>
      <c r="F2806" s="19">
        <v>250000</v>
      </c>
      <c r="G2806" s="14">
        <f t="shared" si="54"/>
        <v>-250000</v>
      </c>
      <c r="H2806" s="13" t="s">
        <v>9897</v>
      </c>
    </row>
    <row r="2807" spans="1:8" x14ac:dyDescent="0.25">
      <c r="A2807" s="112">
        <v>45064</v>
      </c>
      <c r="B2807" s="21" t="s">
        <v>9658</v>
      </c>
      <c r="C2807" s="13" t="s">
        <v>8391</v>
      </c>
      <c r="D2807" s="764"/>
      <c r="E2807" s="22"/>
      <c r="F2807" s="19">
        <v>250000</v>
      </c>
      <c r="G2807" s="14">
        <f t="shared" si="54"/>
        <v>-250000</v>
      </c>
      <c r="H2807" s="13" t="s">
        <v>9898</v>
      </c>
    </row>
    <row r="2808" spans="1:8" x14ac:dyDescent="0.25">
      <c r="A2808" s="112">
        <v>45064</v>
      </c>
      <c r="B2808" s="21" t="s">
        <v>9658</v>
      </c>
      <c r="C2808" s="13" t="s">
        <v>8391</v>
      </c>
      <c r="D2808" s="764"/>
      <c r="E2808" s="22"/>
      <c r="F2808" s="19">
        <v>250000</v>
      </c>
      <c r="G2808" s="14">
        <f t="shared" si="54"/>
        <v>-250000</v>
      </c>
      <c r="H2808" s="13" t="s">
        <v>9898</v>
      </c>
    </row>
    <row r="2809" spans="1:8" x14ac:dyDescent="0.25">
      <c r="A2809" s="112">
        <v>45064</v>
      </c>
      <c r="B2809" s="21" t="s">
        <v>9766</v>
      </c>
      <c r="C2809" s="13" t="s">
        <v>8391</v>
      </c>
      <c r="D2809" s="764" t="s">
        <v>9957</v>
      </c>
      <c r="E2809" s="22">
        <v>308829</v>
      </c>
      <c r="F2809" s="19"/>
      <c r="G2809" s="14">
        <f t="shared" ref="G2809:G2819" si="55">E2809-F2809</f>
        <v>308829</v>
      </c>
      <c r="H2809" s="13"/>
    </row>
    <row r="2810" spans="1:8" x14ac:dyDescent="0.25">
      <c r="A2810" s="112">
        <v>45064</v>
      </c>
      <c r="B2810" s="21" t="s">
        <v>9658</v>
      </c>
      <c r="C2810" s="13" t="s">
        <v>8391</v>
      </c>
      <c r="D2810" s="764" t="s">
        <v>8623</v>
      </c>
      <c r="E2810" s="22">
        <v>92285</v>
      </c>
      <c r="F2810" s="19"/>
      <c r="G2810" s="14">
        <f t="shared" si="55"/>
        <v>92285</v>
      </c>
      <c r="H2810" s="13"/>
    </row>
    <row r="2811" spans="1:8" x14ac:dyDescent="0.25">
      <c r="A2811" s="112">
        <v>45064</v>
      </c>
      <c r="B2811" s="21" t="s">
        <v>9658</v>
      </c>
      <c r="C2811" s="13" t="s">
        <v>166</v>
      </c>
      <c r="D2811" s="764" t="s">
        <v>9966</v>
      </c>
      <c r="E2811" s="22">
        <v>6900</v>
      </c>
      <c r="F2811" s="19"/>
      <c r="G2811" s="14">
        <f t="shared" si="55"/>
        <v>6900</v>
      </c>
      <c r="H2811" s="13" t="s">
        <v>9967</v>
      </c>
    </row>
    <row r="2812" spans="1:8" x14ac:dyDescent="0.25">
      <c r="A2812" s="112">
        <v>45065</v>
      </c>
      <c r="B2812" s="21" t="s">
        <v>9658</v>
      </c>
      <c r="C2812" s="13" t="s">
        <v>7465</v>
      </c>
      <c r="D2812" s="764" t="s">
        <v>9977</v>
      </c>
      <c r="E2812" s="22">
        <v>51648</v>
      </c>
      <c r="F2812" s="19"/>
      <c r="G2812" s="14">
        <f t="shared" si="55"/>
        <v>51648</v>
      </c>
      <c r="H2812" s="13" t="s">
        <v>9978</v>
      </c>
    </row>
    <row r="2813" spans="1:8" x14ac:dyDescent="0.25">
      <c r="A2813" s="112">
        <v>45065</v>
      </c>
      <c r="B2813" s="21" t="s">
        <v>9964</v>
      </c>
      <c r="C2813" s="13" t="s">
        <v>1802</v>
      </c>
      <c r="D2813" s="764"/>
      <c r="E2813" s="781">
        <v>12591</v>
      </c>
      <c r="F2813" s="109"/>
      <c r="G2813" s="782">
        <f>E2813-F2813</f>
        <v>12591</v>
      </c>
      <c r="H2813" s="342"/>
    </row>
    <row r="2814" spans="1:8" x14ac:dyDescent="0.25">
      <c r="A2814" s="112">
        <v>45066</v>
      </c>
      <c r="B2814" s="21" t="s">
        <v>9353</v>
      </c>
      <c r="C2814" s="13" t="s">
        <v>169</v>
      </c>
      <c r="D2814" s="764" t="s">
        <v>9857</v>
      </c>
      <c r="E2814" s="22">
        <v>9004</v>
      </c>
      <c r="F2814" s="19"/>
      <c r="G2814" s="14">
        <f t="shared" si="55"/>
        <v>9004</v>
      </c>
      <c r="H2814" s="13"/>
    </row>
    <row r="2815" spans="1:8" x14ac:dyDescent="0.25">
      <c r="A2815" s="112">
        <v>45069</v>
      </c>
      <c r="B2815" s="21" t="s">
        <v>9766</v>
      </c>
      <c r="C2815" s="13" t="s">
        <v>8391</v>
      </c>
      <c r="D2815" s="764" t="s">
        <v>9958</v>
      </c>
      <c r="E2815" s="22">
        <v>329527</v>
      </c>
      <c r="F2815" s="19"/>
      <c r="G2815" s="14">
        <f t="shared" si="55"/>
        <v>329527</v>
      </c>
      <c r="H2815" s="13"/>
    </row>
    <row r="2816" spans="1:8" x14ac:dyDescent="0.25">
      <c r="A2816" s="112">
        <v>45069</v>
      </c>
      <c r="B2816" s="21" t="s">
        <v>9658</v>
      </c>
      <c r="C2816" s="13" t="s">
        <v>8391</v>
      </c>
      <c r="D2816" s="764" t="s">
        <v>9959</v>
      </c>
      <c r="E2816" s="22">
        <v>154261</v>
      </c>
      <c r="F2816" s="19"/>
      <c r="G2816" s="14">
        <f t="shared" si="55"/>
        <v>154261</v>
      </c>
      <c r="H2816" s="13"/>
    </row>
    <row r="2817" spans="1:8" x14ac:dyDescent="0.25">
      <c r="A2817" s="112">
        <v>45069</v>
      </c>
      <c r="B2817" s="21" t="s">
        <v>9964</v>
      </c>
      <c r="C2817" s="13" t="s">
        <v>1802</v>
      </c>
      <c r="D2817" s="764"/>
      <c r="E2817" s="781">
        <v>873</v>
      </c>
      <c r="F2817" s="109"/>
      <c r="G2817" s="782">
        <f>E2817-F2817</f>
        <v>873</v>
      </c>
      <c r="H2817" s="342"/>
    </row>
    <row r="2818" spans="1:8" x14ac:dyDescent="0.25">
      <c r="A2818" s="112">
        <v>45069</v>
      </c>
      <c r="B2818" s="21" t="s">
        <v>9353</v>
      </c>
      <c r="C2818" s="13" t="s">
        <v>169</v>
      </c>
      <c r="D2818" s="764" t="s">
        <v>10187</v>
      </c>
      <c r="E2818" s="22">
        <v>7880</v>
      </c>
      <c r="F2818" s="19"/>
      <c r="G2818" s="14">
        <f t="shared" si="55"/>
        <v>7880</v>
      </c>
      <c r="H2818" s="13"/>
    </row>
    <row r="2819" spans="1:8" x14ac:dyDescent="0.25">
      <c r="A2819" s="112">
        <v>45070</v>
      </c>
      <c r="B2819" s="21" t="s">
        <v>9766</v>
      </c>
      <c r="C2819" s="13" t="s">
        <v>8391</v>
      </c>
      <c r="D2819" s="764" t="s">
        <v>9960</v>
      </c>
      <c r="E2819" s="22">
        <v>334037</v>
      </c>
      <c r="F2819" s="19"/>
      <c r="G2819" s="14">
        <f t="shared" si="55"/>
        <v>334037</v>
      </c>
      <c r="H2819" s="13"/>
    </row>
    <row r="2820" spans="1:8" x14ac:dyDescent="0.25">
      <c r="A2820" s="112">
        <v>45070</v>
      </c>
      <c r="B2820" s="21" t="s">
        <v>9353</v>
      </c>
      <c r="C2820" s="13" t="s">
        <v>164</v>
      </c>
      <c r="D2820" s="764" t="s">
        <v>10226</v>
      </c>
      <c r="E2820" s="22">
        <v>2537</v>
      </c>
      <c r="F2820" s="19"/>
      <c r="G2820" s="14">
        <f t="shared" si="54"/>
        <v>2537</v>
      </c>
      <c r="H2820" s="13"/>
    </row>
    <row r="2821" spans="1:8" x14ac:dyDescent="0.25">
      <c r="A2821" s="112">
        <v>45072</v>
      </c>
      <c r="B2821" s="21" t="s">
        <v>9658</v>
      </c>
      <c r="C2821" s="13" t="s">
        <v>7465</v>
      </c>
      <c r="D2821" s="764" t="s">
        <v>9979</v>
      </c>
      <c r="E2821" s="22">
        <v>10200</v>
      </c>
      <c r="F2821" s="19"/>
      <c r="G2821" s="14">
        <f t="shared" si="54"/>
        <v>10200</v>
      </c>
      <c r="H2821" s="13" t="s">
        <v>9980</v>
      </c>
    </row>
    <row r="2822" spans="1:8" x14ac:dyDescent="0.25">
      <c r="A2822" s="112">
        <v>45072</v>
      </c>
      <c r="B2822" s="21" t="s">
        <v>11077</v>
      </c>
      <c r="C2822" s="13" t="s">
        <v>168</v>
      </c>
      <c r="D2822" s="764"/>
      <c r="E2822" s="22"/>
      <c r="F2822" s="111">
        <v>3000000</v>
      </c>
      <c r="G2822" s="14">
        <f t="shared" ref="G2822" si="56">E2822-F2822</f>
        <v>-3000000</v>
      </c>
      <c r="H2822" s="342" t="s">
        <v>9954</v>
      </c>
    </row>
    <row r="2823" spans="1:8" x14ac:dyDescent="0.25">
      <c r="A2823" s="112">
        <v>45076</v>
      </c>
      <c r="B2823" s="21" t="s">
        <v>8556</v>
      </c>
      <c r="C2823" s="13" t="s">
        <v>7240</v>
      </c>
      <c r="D2823" s="764"/>
      <c r="E2823" s="22"/>
      <c r="F2823" s="19">
        <v>536250</v>
      </c>
      <c r="G2823" s="14">
        <f t="shared" si="54"/>
        <v>-536250</v>
      </c>
      <c r="H2823" s="13" t="s">
        <v>9951</v>
      </c>
    </row>
    <row r="2824" spans="1:8" ht="15.75" customHeight="1" x14ac:dyDescent="0.25">
      <c r="A2824" s="112">
        <v>45076</v>
      </c>
      <c r="B2824" s="21" t="s">
        <v>1399</v>
      </c>
      <c r="C2824" s="13" t="s">
        <v>7240</v>
      </c>
      <c r="D2824" s="764"/>
      <c r="E2824" s="22"/>
      <c r="F2824" s="19">
        <v>148548</v>
      </c>
      <c r="G2824" s="14">
        <f t="shared" si="54"/>
        <v>-148548</v>
      </c>
      <c r="H2824" s="1210" t="s">
        <v>10314</v>
      </c>
    </row>
    <row r="2825" spans="1:8" x14ac:dyDescent="0.25">
      <c r="A2825" s="112">
        <v>45076</v>
      </c>
      <c r="B2825" s="21" t="s">
        <v>8041</v>
      </c>
      <c r="C2825" s="13" t="s">
        <v>7240</v>
      </c>
      <c r="D2825" s="764"/>
      <c r="E2825" s="22"/>
      <c r="F2825" s="19">
        <v>141655</v>
      </c>
      <c r="G2825" s="14">
        <f t="shared" si="54"/>
        <v>-141655</v>
      </c>
      <c r="H2825" s="1211"/>
    </row>
    <row r="2826" spans="1:8" x14ac:dyDescent="0.25">
      <c r="A2826" s="112">
        <v>45076</v>
      </c>
      <c r="B2826" s="21" t="s">
        <v>8336</v>
      </c>
      <c r="C2826" s="13" t="s">
        <v>7240</v>
      </c>
      <c r="D2826" s="764"/>
      <c r="E2826" s="22"/>
      <c r="F2826" s="19">
        <v>27798</v>
      </c>
      <c r="G2826" s="14">
        <f t="shared" si="54"/>
        <v>-27798</v>
      </c>
      <c r="H2826" s="1211"/>
    </row>
    <row r="2827" spans="1:8" x14ac:dyDescent="0.25">
      <c r="A2827" s="112">
        <v>45076</v>
      </c>
      <c r="B2827" s="21" t="s">
        <v>8556</v>
      </c>
      <c r="C2827" s="13" t="s">
        <v>7240</v>
      </c>
      <c r="D2827" s="764"/>
      <c r="E2827" s="22"/>
      <c r="F2827" s="19">
        <v>65342</v>
      </c>
      <c r="G2827" s="14">
        <f t="shared" si="54"/>
        <v>-65342</v>
      </c>
      <c r="H2827" s="1211"/>
    </row>
    <row r="2828" spans="1:8" x14ac:dyDescent="0.25">
      <c r="A2828" s="112">
        <v>45076</v>
      </c>
      <c r="B2828" s="21" t="s">
        <v>8654</v>
      </c>
      <c r="C2828" s="13" t="s">
        <v>7240</v>
      </c>
      <c r="D2828" s="764"/>
      <c r="E2828" s="22"/>
      <c r="F2828" s="19">
        <v>188071</v>
      </c>
      <c r="G2828" s="14">
        <f t="shared" si="54"/>
        <v>-188071</v>
      </c>
      <c r="H2828" s="1211"/>
    </row>
    <row r="2829" spans="1:8" x14ac:dyDescent="0.25">
      <c r="A2829" s="112">
        <v>45076</v>
      </c>
      <c r="B2829" s="21" t="s">
        <v>8865</v>
      </c>
      <c r="C2829" s="13" t="s">
        <v>7240</v>
      </c>
      <c r="D2829" s="764"/>
      <c r="E2829" s="22"/>
      <c r="F2829" s="19">
        <v>3983</v>
      </c>
      <c r="G2829" s="14">
        <f t="shared" si="54"/>
        <v>-3983</v>
      </c>
      <c r="H2829" s="1211"/>
    </row>
    <row r="2830" spans="1:8" x14ac:dyDescent="0.25">
      <c r="A2830" s="112">
        <v>45076</v>
      </c>
      <c r="B2830" s="21" t="s">
        <v>8873</v>
      </c>
      <c r="C2830" s="13" t="s">
        <v>7240</v>
      </c>
      <c r="D2830" s="764"/>
      <c r="E2830" s="22"/>
      <c r="F2830" s="19">
        <v>48076</v>
      </c>
      <c r="G2830" s="14">
        <f t="shared" si="54"/>
        <v>-48076</v>
      </c>
      <c r="H2830" s="1211"/>
    </row>
    <row r="2831" spans="1:8" x14ac:dyDescent="0.25">
      <c r="A2831" s="112">
        <v>45076</v>
      </c>
      <c r="B2831" s="21" t="s">
        <v>9406</v>
      </c>
      <c r="C2831" s="13" t="s">
        <v>7240</v>
      </c>
      <c r="D2831" s="764"/>
      <c r="E2831" s="22"/>
      <c r="F2831" s="19">
        <v>48076</v>
      </c>
      <c r="G2831" s="14">
        <f t="shared" si="54"/>
        <v>-48076</v>
      </c>
      <c r="H2831" s="1212"/>
    </row>
    <row r="2832" spans="1:8" x14ac:dyDescent="0.25">
      <c r="A2832" s="112">
        <v>45076</v>
      </c>
      <c r="B2832" s="21" t="s">
        <v>8556</v>
      </c>
      <c r="C2832" s="13" t="s">
        <v>7240</v>
      </c>
      <c r="D2832" s="764" t="s">
        <v>9734</v>
      </c>
      <c r="E2832" s="22">
        <v>100000</v>
      </c>
      <c r="F2832" s="19"/>
      <c r="G2832" s="14">
        <f t="shared" si="54"/>
        <v>100000</v>
      </c>
      <c r="H2832" s="13"/>
    </row>
    <row r="2833" spans="1:8" x14ac:dyDescent="0.25">
      <c r="A2833" s="112">
        <v>45076</v>
      </c>
      <c r="B2833" s="21" t="s">
        <v>9964</v>
      </c>
      <c r="C2833" s="13" t="s">
        <v>1802</v>
      </c>
      <c r="D2833" s="764"/>
      <c r="E2833" s="781">
        <v>31540</v>
      </c>
      <c r="F2833" s="109"/>
      <c r="G2833" s="782">
        <f>E2833-F2833</f>
        <v>31540</v>
      </c>
      <c r="H2833" s="342"/>
    </row>
    <row r="2834" spans="1:8" x14ac:dyDescent="0.25">
      <c r="A2834" s="112">
        <v>45070</v>
      </c>
      <c r="B2834" s="21" t="s">
        <v>8336</v>
      </c>
      <c r="C2834" s="13" t="s">
        <v>7240</v>
      </c>
      <c r="D2834" s="764"/>
      <c r="E2834" s="22"/>
      <c r="F2834" s="19">
        <v>200000</v>
      </c>
      <c r="G2834" s="14">
        <f t="shared" si="54"/>
        <v>-200000</v>
      </c>
      <c r="H2834" s="13" t="s">
        <v>9952</v>
      </c>
    </row>
    <row r="2835" spans="1:8" x14ac:dyDescent="0.25">
      <c r="A2835" s="112">
        <v>45070</v>
      </c>
      <c r="B2835" s="21" t="s">
        <v>8556</v>
      </c>
      <c r="C2835" s="13" t="s">
        <v>7240</v>
      </c>
      <c r="D2835" s="764"/>
      <c r="E2835" s="22"/>
      <c r="F2835" s="19">
        <v>50000</v>
      </c>
      <c r="G2835" s="14">
        <f t="shared" si="54"/>
        <v>-50000</v>
      </c>
      <c r="H2835" s="13" t="s">
        <v>9953</v>
      </c>
    </row>
    <row r="2836" spans="1:8" x14ac:dyDescent="0.25">
      <c r="A2836" s="112">
        <v>45071</v>
      </c>
      <c r="B2836" s="21" t="s">
        <v>9766</v>
      </c>
      <c r="C2836" s="13" t="s">
        <v>166</v>
      </c>
      <c r="D2836" s="764" t="s">
        <v>9968</v>
      </c>
      <c r="E2836" s="22">
        <v>44000</v>
      </c>
      <c r="F2836" s="19"/>
      <c r="G2836" s="14">
        <f t="shared" si="54"/>
        <v>44000</v>
      </c>
      <c r="H2836" s="13" t="s">
        <v>9969</v>
      </c>
    </row>
    <row r="2837" spans="1:8" x14ac:dyDescent="0.25">
      <c r="A2837" s="112">
        <v>45072</v>
      </c>
      <c r="B2837" s="21" t="s">
        <v>9658</v>
      </c>
      <c r="C2837" s="13" t="s">
        <v>166</v>
      </c>
      <c r="D2837" s="764" t="s">
        <v>9970</v>
      </c>
      <c r="E2837" s="22">
        <v>9200</v>
      </c>
      <c r="F2837" s="19"/>
      <c r="G2837" s="14">
        <f t="shared" si="54"/>
        <v>9200</v>
      </c>
      <c r="H2837" s="13" t="s">
        <v>9967</v>
      </c>
    </row>
    <row r="2838" spans="1:8" x14ac:dyDescent="0.25">
      <c r="A2838" s="112">
        <v>45073</v>
      </c>
      <c r="B2838" s="21" t="s">
        <v>9766</v>
      </c>
      <c r="C2838" s="13" t="s">
        <v>8391</v>
      </c>
      <c r="D2838" s="764" t="s">
        <v>10144</v>
      </c>
      <c r="E2838" s="22">
        <v>114314</v>
      </c>
      <c r="F2838" s="19"/>
      <c r="G2838" s="14">
        <f t="shared" si="54"/>
        <v>114314</v>
      </c>
      <c r="H2838" s="13"/>
    </row>
    <row r="2839" spans="1:8" x14ac:dyDescent="0.25">
      <c r="A2839" s="112">
        <v>45073</v>
      </c>
      <c r="B2839" s="21" t="s">
        <v>9658</v>
      </c>
      <c r="C2839" s="13" t="s">
        <v>5186</v>
      </c>
      <c r="D2839" s="764" t="s">
        <v>10181</v>
      </c>
      <c r="E2839" s="22">
        <v>68320</v>
      </c>
      <c r="F2839" s="19"/>
      <c r="G2839" s="14">
        <f t="shared" si="54"/>
        <v>68320</v>
      </c>
      <c r="H2839" s="13"/>
    </row>
    <row r="2840" spans="1:8" x14ac:dyDescent="0.25">
      <c r="A2840" s="112">
        <v>45073</v>
      </c>
      <c r="B2840" s="21" t="s">
        <v>9658</v>
      </c>
      <c r="C2840" s="13" t="s">
        <v>5186</v>
      </c>
      <c r="D2840" s="764" t="s">
        <v>10182</v>
      </c>
      <c r="E2840" s="22">
        <v>75000</v>
      </c>
      <c r="F2840" s="19"/>
      <c r="G2840" s="14">
        <f t="shared" si="54"/>
        <v>75000</v>
      </c>
      <c r="H2840" s="13"/>
    </row>
    <row r="2841" spans="1:8" x14ac:dyDescent="0.25">
      <c r="A2841" s="112">
        <v>45073</v>
      </c>
      <c r="B2841" s="21" t="s">
        <v>8654</v>
      </c>
      <c r="C2841" s="13" t="s">
        <v>5186</v>
      </c>
      <c r="D2841" s="764" t="s">
        <v>10184</v>
      </c>
      <c r="E2841" s="22">
        <v>217008</v>
      </c>
      <c r="F2841" s="19"/>
      <c r="G2841" s="14">
        <f t="shared" si="54"/>
        <v>217008</v>
      </c>
      <c r="H2841" s="13"/>
    </row>
    <row r="2842" spans="1:8" x14ac:dyDescent="0.25">
      <c r="A2842" s="112">
        <v>45073</v>
      </c>
      <c r="B2842" s="21" t="s">
        <v>10901</v>
      </c>
      <c r="C2842" s="13" t="s">
        <v>5186</v>
      </c>
      <c r="D2842" s="764" t="s">
        <v>10185</v>
      </c>
      <c r="E2842" s="22">
        <v>15000</v>
      </c>
      <c r="F2842" s="19"/>
      <c r="G2842" s="14">
        <f t="shared" si="54"/>
        <v>15000</v>
      </c>
      <c r="H2842" s="13"/>
    </row>
    <row r="2843" spans="1:8" x14ac:dyDescent="0.25">
      <c r="A2843" s="112">
        <v>45073</v>
      </c>
      <c r="B2843" s="21" t="s">
        <v>8873</v>
      </c>
      <c r="C2843" s="13" t="s">
        <v>5186</v>
      </c>
      <c r="D2843" s="764" t="s">
        <v>10187</v>
      </c>
      <c r="E2843" s="22">
        <v>15600</v>
      </c>
      <c r="F2843" s="19"/>
      <c r="G2843" s="14">
        <f t="shared" si="54"/>
        <v>15600</v>
      </c>
      <c r="H2843" s="13"/>
    </row>
    <row r="2844" spans="1:8" x14ac:dyDescent="0.25">
      <c r="A2844" s="112">
        <v>45073</v>
      </c>
      <c r="B2844" s="21" t="s">
        <v>8873</v>
      </c>
      <c r="C2844" s="13" t="s">
        <v>5186</v>
      </c>
      <c r="D2844" s="764" t="s">
        <v>10186</v>
      </c>
      <c r="E2844" s="22">
        <v>960</v>
      </c>
      <c r="F2844" s="19"/>
      <c r="G2844" s="14">
        <f t="shared" si="54"/>
        <v>960</v>
      </c>
      <c r="H2844" s="13"/>
    </row>
    <row r="2845" spans="1:8" x14ac:dyDescent="0.25">
      <c r="A2845" s="112">
        <v>45073</v>
      </c>
      <c r="B2845" s="21" t="s">
        <v>9983</v>
      </c>
      <c r="C2845" s="13" t="s">
        <v>169</v>
      </c>
      <c r="D2845" s="764" t="s">
        <v>10188</v>
      </c>
      <c r="E2845" s="22">
        <v>7092</v>
      </c>
      <c r="F2845" s="19"/>
      <c r="G2845" s="14">
        <f t="shared" si="54"/>
        <v>7092</v>
      </c>
      <c r="H2845" s="13"/>
    </row>
    <row r="2846" spans="1:8" x14ac:dyDescent="0.25">
      <c r="A2846" s="112">
        <v>45075</v>
      </c>
      <c r="B2846" s="21" t="s">
        <v>8041</v>
      </c>
      <c r="C2846" s="13" t="s">
        <v>8089</v>
      </c>
      <c r="D2846" s="764"/>
      <c r="E2846" s="22"/>
      <c r="F2846" s="19">
        <v>1500000</v>
      </c>
      <c r="G2846" s="14">
        <f t="shared" si="54"/>
        <v>-1500000</v>
      </c>
      <c r="H2846" s="13" t="s">
        <v>9956</v>
      </c>
    </row>
    <row r="2847" spans="1:8" x14ac:dyDescent="0.25">
      <c r="A2847" s="112">
        <v>45075</v>
      </c>
      <c r="B2847" s="21" t="s">
        <v>8654</v>
      </c>
      <c r="C2847" s="13" t="s">
        <v>166</v>
      </c>
      <c r="D2847" s="764"/>
      <c r="E2847" s="22"/>
      <c r="F2847" s="19">
        <v>600000</v>
      </c>
      <c r="G2847" s="14">
        <f t="shared" si="54"/>
        <v>-600000</v>
      </c>
      <c r="H2847" s="13" t="s">
        <v>9956</v>
      </c>
    </row>
    <row r="2848" spans="1:8" x14ac:dyDescent="0.25">
      <c r="A2848" s="112">
        <v>45075</v>
      </c>
      <c r="B2848" s="21" t="s">
        <v>9658</v>
      </c>
      <c r="C2848" s="13" t="s">
        <v>166</v>
      </c>
      <c r="D2848" s="764" t="s">
        <v>9972</v>
      </c>
      <c r="E2848" s="22">
        <v>4600</v>
      </c>
      <c r="F2848" s="19"/>
      <c r="G2848" s="14">
        <f t="shared" si="54"/>
        <v>4600</v>
      </c>
      <c r="H2848" s="13" t="s">
        <v>9967</v>
      </c>
    </row>
    <row r="2849" spans="1:8" x14ac:dyDescent="0.25">
      <c r="A2849" s="112">
        <v>45075</v>
      </c>
      <c r="B2849" s="21" t="s">
        <v>9766</v>
      </c>
      <c r="C2849" s="13" t="s">
        <v>180</v>
      </c>
      <c r="D2849" s="764" t="s">
        <v>9973</v>
      </c>
      <c r="E2849" s="22">
        <v>1849080</v>
      </c>
      <c r="F2849" s="19"/>
      <c r="G2849" s="14">
        <f t="shared" si="54"/>
        <v>1849080</v>
      </c>
      <c r="H2849" s="13" t="s">
        <v>9974</v>
      </c>
    </row>
    <row r="2850" spans="1:8" x14ac:dyDescent="0.25">
      <c r="A2850" s="112">
        <v>45075</v>
      </c>
      <c r="B2850" s="21" t="s">
        <v>9658</v>
      </c>
      <c r="C2850" s="13" t="s">
        <v>7465</v>
      </c>
      <c r="D2850" s="764" t="s">
        <v>9981</v>
      </c>
      <c r="E2850" s="22">
        <v>32000</v>
      </c>
      <c r="F2850" s="19"/>
      <c r="G2850" s="14">
        <f t="shared" si="54"/>
        <v>32000</v>
      </c>
      <c r="H2850" s="13" t="s">
        <v>9982</v>
      </c>
    </row>
    <row r="2851" spans="1:8" x14ac:dyDescent="0.25">
      <c r="A2851" s="112">
        <v>45075</v>
      </c>
      <c r="B2851" s="21" t="s">
        <v>9983</v>
      </c>
      <c r="C2851" s="13" t="s">
        <v>7465</v>
      </c>
      <c r="D2851" s="764" t="s">
        <v>9984</v>
      </c>
      <c r="E2851" s="22">
        <v>25630</v>
      </c>
      <c r="F2851" s="19"/>
      <c r="G2851" s="14">
        <f t="shared" si="54"/>
        <v>25630</v>
      </c>
      <c r="H2851" s="13" t="s">
        <v>9985</v>
      </c>
    </row>
    <row r="2852" spans="1:8" x14ac:dyDescent="0.25">
      <c r="A2852" s="112">
        <v>45075</v>
      </c>
      <c r="B2852" s="21" t="s">
        <v>9658</v>
      </c>
      <c r="C2852" s="13" t="s">
        <v>8391</v>
      </c>
      <c r="D2852" s="764" t="s">
        <v>10145</v>
      </c>
      <c r="E2852" s="22">
        <v>197917</v>
      </c>
      <c r="F2852" s="19"/>
      <c r="G2852" s="14">
        <f t="shared" si="54"/>
        <v>197917</v>
      </c>
      <c r="H2852" s="13"/>
    </row>
    <row r="2853" spans="1:8" x14ac:dyDescent="0.25">
      <c r="A2853" s="112">
        <v>45076</v>
      </c>
      <c r="B2853" s="21" t="s">
        <v>10148</v>
      </c>
      <c r="C2853" s="13" t="s">
        <v>8391</v>
      </c>
      <c r="D2853" s="764" t="s">
        <v>9961</v>
      </c>
      <c r="E2853" s="22">
        <v>69785</v>
      </c>
      <c r="F2853" s="19"/>
      <c r="G2853" s="14">
        <f t="shared" si="54"/>
        <v>69785</v>
      </c>
      <c r="H2853" s="13"/>
    </row>
    <row r="2854" spans="1:8" x14ac:dyDescent="0.25">
      <c r="A2854" s="112">
        <v>45076</v>
      </c>
      <c r="B2854" s="21" t="s">
        <v>8654</v>
      </c>
      <c r="C2854" s="13" t="s">
        <v>8391</v>
      </c>
      <c r="D2854" s="764" t="s">
        <v>9962</v>
      </c>
      <c r="E2854" s="22">
        <v>44259</v>
      </c>
      <c r="F2854" s="19"/>
      <c r="G2854" s="14">
        <f t="shared" si="54"/>
        <v>44259</v>
      </c>
      <c r="H2854" s="13"/>
    </row>
    <row r="2855" spans="1:8" x14ac:dyDescent="0.25">
      <c r="A2855" s="112">
        <v>45076</v>
      </c>
      <c r="B2855" s="21" t="s">
        <v>9658</v>
      </c>
      <c r="C2855" s="13" t="s">
        <v>8391</v>
      </c>
      <c r="D2855" s="764" t="s">
        <v>9963</v>
      </c>
      <c r="E2855" s="22">
        <v>63065</v>
      </c>
      <c r="F2855" s="19"/>
      <c r="G2855" s="14">
        <f t="shared" si="54"/>
        <v>63065</v>
      </c>
      <c r="H2855" s="13"/>
    </row>
    <row r="2856" spans="1:8" x14ac:dyDescent="0.25">
      <c r="A2856" s="112">
        <v>45077</v>
      </c>
      <c r="B2856" s="21" t="s">
        <v>9658</v>
      </c>
      <c r="C2856" s="13" t="s">
        <v>166</v>
      </c>
      <c r="D2856" s="764" t="s">
        <v>9971</v>
      </c>
      <c r="E2856" s="22">
        <v>11500</v>
      </c>
      <c r="F2856" s="19"/>
      <c r="G2856" s="14">
        <f t="shared" si="54"/>
        <v>11500</v>
      </c>
      <c r="H2856" s="13" t="s">
        <v>9967</v>
      </c>
    </row>
    <row r="2857" spans="1:8" x14ac:dyDescent="0.25">
      <c r="A2857" s="112">
        <v>45076</v>
      </c>
      <c r="B2857" s="21" t="s">
        <v>9766</v>
      </c>
      <c r="C2857" s="13" t="s">
        <v>8391</v>
      </c>
      <c r="D2857" s="764"/>
      <c r="E2857" s="22"/>
      <c r="F2857" s="19">
        <v>500000</v>
      </c>
      <c r="G2857" s="14">
        <f t="shared" si="54"/>
        <v>-500000</v>
      </c>
      <c r="H2857" s="13" t="s">
        <v>9986</v>
      </c>
    </row>
    <row r="2858" spans="1:8" x14ac:dyDescent="0.25">
      <c r="A2858" s="112">
        <v>45078</v>
      </c>
      <c r="B2858" s="21" t="s">
        <v>9964</v>
      </c>
      <c r="C2858" s="13" t="s">
        <v>1802</v>
      </c>
      <c r="D2858" s="764"/>
      <c r="E2858" s="781">
        <v>4215</v>
      </c>
      <c r="F2858" s="109"/>
      <c r="G2858" s="782">
        <f>E2858-F2858</f>
        <v>4215</v>
      </c>
      <c r="H2858" s="342"/>
    </row>
    <row r="2859" spans="1:8" x14ac:dyDescent="0.25">
      <c r="A2859" s="112">
        <v>45078</v>
      </c>
      <c r="B2859" s="21" t="s">
        <v>9766</v>
      </c>
      <c r="C2859" s="13" t="s">
        <v>8391</v>
      </c>
      <c r="D2859" s="764" t="s">
        <v>10146</v>
      </c>
      <c r="E2859" s="22">
        <v>272244</v>
      </c>
      <c r="F2859" s="19"/>
      <c r="G2859" s="14">
        <f t="shared" si="54"/>
        <v>272244</v>
      </c>
      <c r="H2859" s="13"/>
    </row>
    <row r="2860" spans="1:8" x14ac:dyDescent="0.25">
      <c r="A2860" s="112">
        <v>45078</v>
      </c>
      <c r="B2860" s="21" t="s">
        <v>9353</v>
      </c>
      <c r="C2860" s="13" t="s">
        <v>8391</v>
      </c>
      <c r="D2860" s="764" t="s">
        <v>10147</v>
      </c>
      <c r="E2860" s="22">
        <v>101572</v>
      </c>
      <c r="F2860" s="19"/>
      <c r="G2860" s="14">
        <f t="shared" si="54"/>
        <v>101572</v>
      </c>
      <c r="H2860" s="13"/>
    </row>
    <row r="2861" spans="1:8" x14ac:dyDescent="0.25">
      <c r="A2861" s="112">
        <v>45079</v>
      </c>
      <c r="B2861" s="21" t="s">
        <v>9658</v>
      </c>
      <c r="C2861" s="13" t="s">
        <v>166</v>
      </c>
      <c r="D2861" s="764" t="s">
        <v>10258</v>
      </c>
      <c r="E2861" s="22">
        <v>16100</v>
      </c>
      <c r="F2861" s="19"/>
      <c r="G2861" s="14">
        <f t="shared" si="54"/>
        <v>16100</v>
      </c>
      <c r="H2861" s="13"/>
    </row>
    <row r="2862" spans="1:8" x14ac:dyDescent="0.25">
      <c r="A2862" s="112">
        <v>45079</v>
      </c>
      <c r="B2862" s="21" t="s">
        <v>9964</v>
      </c>
      <c r="C2862" s="13" t="s">
        <v>1802</v>
      </c>
      <c r="D2862" s="764"/>
      <c r="E2862" s="781">
        <v>14792</v>
      </c>
      <c r="F2862" s="109"/>
      <c r="G2862" s="782">
        <f>E2862-F2862</f>
        <v>14792</v>
      </c>
      <c r="H2862" s="342"/>
    </row>
    <row r="2863" spans="1:8" x14ac:dyDescent="0.25">
      <c r="A2863" s="112">
        <v>45080</v>
      </c>
      <c r="B2863" s="21" t="s">
        <v>10148</v>
      </c>
      <c r="C2863" s="13" t="s">
        <v>8391</v>
      </c>
      <c r="D2863" s="764" t="s">
        <v>10149</v>
      </c>
      <c r="E2863" s="22">
        <v>352684</v>
      </c>
      <c r="F2863" s="19"/>
      <c r="G2863" s="14">
        <f t="shared" si="54"/>
        <v>352684</v>
      </c>
      <c r="H2863" s="13"/>
    </row>
    <row r="2864" spans="1:8" x14ac:dyDescent="0.25">
      <c r="A2864" s="112">
        <v>45080</v>
      </c>
      <c r="B2864" s="21" t="s">
        <v>9658</v>
      </c>
      <c r="C2864" s="13" t="s">
        <v>8391</v>
      </c>
      <c r="D2864" s="764" t="s">
        <v>8381</v>
      </c>
      <c r="E2864" s="22">
        <v>71932</v>
      </c>
      <c r="F2864" s="19"/>
      <c r="G2864" s="14">
        <f t="shared" si="54"/>
        <v>71932</v>
      </c>
      <c r="H2864" s="13"/>
    </row>
    <row r="2865" spans="1:8" x14ac:dyDescent="0.25">
      <c r="A2865" s="112">
        <v>45080</v>
      </c>
      <c r="B2865" s="21" t="s">
        <v>8654</v>
      </c>
      <c r="C2865" s="13" t="s">
        <v>8391</v>
      </c>
      <c r="D2865" s="764" t="s">
        <v>8382</v>
      </c>
      <c r="E2865" s="22">
        <v>19825</v>
      </c>
      <c r="F2865" s="19"/>
      <c r="G2865" s="14">
        <f t="shared" si="54"/>
        <v>19825</v>
      </c>
      <c r="H2865" s="13"/>
    </row>
    <row r="2866" spans="1:8" x14ac:dyDescent="0.25">
      <c r="A2866" s="112">
        <v>45082</v>
      </c>
      <c r="B2866" s="21" t="s">
        <v>9658</v>
      </c>
      <c r="C2866" s="13" t="s">
        <v>8391</v>
      </c>
      <c r="D2866" s="764" t="s">
        <v>10150</v>
      </c>
      <c r="E2866" s="22">
        <v>106851</v>
      </c>
      <c r="F2866" s="19"/>
      <c r="G2866" s="14">
        <f t="shared" si="54"/>
        <v>106851</v>
      </c>
      <c r="H2866" s="13"/>
    </row>
    <row r="2867" spans="1:8" x14ac:dyDescent="0.25">
      <c r="A2867" s="112">
        <v>45083</v>
      </c>
      <c r="B2867" s="21" t="s">
        <v>9353</v>
      </c>
      <c r="C2867" s="13" t="s">
        <v>7465</v>
      </c>
      <c r="D2867" s="764" t="s">
        <v>10262</v>
      </c>
      <c r="E2867" s="22">
        <v>59395</v>
      </c>
      <c r="F2867" s="19"/>
      <c r="G2867" s="14">
        <f t="shared" si="54"/>
        <v>59395</v>
      </c>
      <c r="H2867" s="13"/>
    </row>
    <row r="2868" spans="1:8" x14ac:dyDescent="0.25">
      <c r="A2868" s="112">
        <v>45083</v>
      </c>
      <c r="B2868" s="21" t="s">
        <v>8654</v>
      </c>
      <c r="C2868" s="13" t="s">
        <v>5680</v>
      </c>
      <c r="D2868" s="764"/>
      <c r="E2868" s="22"/>
      <c r="F2868" s="19">
        <v>200000</v>
      </c>
      <c r="G2868" s="14">
        <f t="shared" si="54"/>
        <v>-200000</v>
      </c>
      <c r="H2868" s="13" t="s">
        <v>1156</v>
      </c>
    </row>
    <row r="2869" spans="1:8" x14ac:dyDescent="0.25">
      <c r="A2869" s="112">
        <v>45083</v>
      </c>
      <c r="B2869" s="21" t="s">
        <v>9766</v>
      </c>
      <c r="C2869" s="13" t="s">
        <v>180</v>
      </c>
      <c r="D2869" s="764"/>
      <c r="E2869" s="22"/>
      <c r="F2869" s="19">
        <v>1800000</v>
      </c>
      <c r="G2869" s="14">
        <f t="shared" si="54"/>
        <v>-1800000</v>
      </c>
      <c r="H2869" s="13" t="s">
        <v>1156</v>
      </c>
    </row>
    <row r="2870" spans="1:8" x14ac:dyDescent="0.25">
      <c r="A2870" s="112">
        <v>45084</v>
      </c>
      <c r="B2870" s="21" t="s">
        <v>10148</v>
      </c>
      <c r="C2870" s="13" t="s">
        <v>8391</v>
      </c>
      <c r="D2870" s="764" t="s">
        <v>10151</v>
      </c>
      <c r="E2870" s="22">
        <v>131823</v>
      </c>
      <c r="F2870" s="19"/>
      <c r="G2870" s="14">
        <f t="shared" si="54"/>
        <v>131823</v>
      </c>
      <c r="H2870" s="53"/>
    </row>
    <row r="2871" spans="1:8" x14ac:dyDescent="0.25">
      <c r="A2871" s="112">
        <v>45084</v>
      </c>
      <c r="B2871" s="21" t="s">
        <v>9964</v>
      </c>
      <c r="C2871" s="13" t="s">
        <v>1802</v>
      </c>
      <c r="D2871" s="764"/>
      <c r="E2871" s="781">
        <v>10679</v>
      </c>
      <c r="F2871" s="109"/>
      <c r="G2871" s="782">
        <f>E2871-F2871</f>
        <v>10679</v>
      </c>
      <c r="H2871" s="342"/>
    </row>
    <row r="2872" spans="1:8" x14ac:dyDescent="0.25">
      <c r="A2872" s="112">
        <v>45085</v>
      </c>
      <c r="B2872" s="21" t="s">
        <v>9658</v>
      </c>
      <c r="C2872" s="13" t="s">
        <v>8391</v>
      </c>
      <c r="D2872" s="764" t="s">
        <v>8383</v>
      </c>
      <c r="E2872" s="22">
        <v>146079</v>
      </c>
      <c r="F2872" s="109"/>
      <c r="G2872" s="14">
        <f t="shared" si="54"/>
        <v>146079</v>
      </c>
      <c r="H2872" s="53"/>
    </row>
    <row r="2873" spans="1:8" ht="16.5" thickBot="1" x14ac:dyDescent="0.3">
      <c r="A2873" s="112">
        <v>45085</v>
      </c>
      <c r="B2873" s="956" t="s">
        <v>8654</v>
      </c>
      <c r="C2873" s="13" t="s">
        <v>8391</v>
      </c>
      <c r="D2873" s="957" t="s">
        <v>10152</v>
      </c>
      <c r="E2873" s="958">
        <v>201282</v>
      </c>
      <c r="F2873" s="213"/>
      <c r="G2873" s="959">
        <f t="shared" si="54"/>
        <v>201282</v>
      </c>
      <c r="H2873" s="53"/>
    </row>
    <row r="2874" spans="1:8" x14ac:dyDescent="0.25">
      <c r="A2874" s="955">
        <v>45086</v>
      </c>
      <c r="B2874" s="956" t="s">
        <v>7951</v>
      </c>
      <c r="C2874" s="54" t="s">
        <v>7465</v>
      </c>
      <c r="D2874" s="957"/>
      <c r="E2874" s="958"/>
      <c r="F2874" s="783">
        <v>111043</v>
      </c>
      <c r="G2874" s="959">
        <f t="shared" si="54"/>
        <v>-111043</v>
      </c>
      <c r="H2874" s="1166" t="s">
        <v>10124</v>
      </c>
    </row>
    <row r="2875" spans="1:8" x14ac:dyDescent="0.25">
      <c r="A2875" s="112">
        <v>45086</v>
      </c>
      <c r="B2875" s="21" t="s">
        <v>8041</v>
      </c>
      <c r="C2875" s="13" t="s">
        <v>7465</v>
      </c>
      <c r="D2875" s="764"/>
      <c r="E2875" s="781"/>
      <c r="F2875" s="141">
        <v>176124</v>
      </c>
      <c r="G2875" s="782">
        <f t="shared" ref="G2875:G2942" si="57">E2875-F2875</f>
        <v>-176124</v>
      </c>
      <c r="H2875" s="1213"/>
    </row>
    <row r="2876" spans="1:8" x14ac:dyDescent="0.25">
      <c r="A2876" s="112">
        <v>45086</v>
      </c>
      <c r="B2876" s="21" t="s">
        <v>8336</v>
      </c>
      <c r="C2876" s="13" t="s">
        <v>7465</v>
      </c>
      <c r="D2876" s="764"/>
      <c r="E2876" s="781"/>
      <c r="F2876" s="141">
        <v>265939</v>
      </c>
      <c r="G2876" s="782">
        <f t="shared" si="57"/>
        <v>-265939</v>
      </c>
      <c r="H2876" s="1213"/>
    </row>
    <row r="2877" spans="1:8" x14ac:dyDescent="0.25">
      <c r="A2877" s="112">
        <v>45086</v>
      </c>
      <c r="B2877" s="21" t="s">
        <v>8556</v>
      </c>
      <c r="C2877" s="13" t="s">
        <v>7465</v>
      </c>
      <c r="D2877" s="764"/>
      <c r="E2877" s="781"/>
      <c r="F2877" s="141">
        <v>245863</v>
      </c>
      <c r="G2877" s="782">
        <f t="shared" si="57"/>
        <v>-245863</v>
      </c>
      <c r="H2877" s="1213"/>
    </row>
    <row r="2878" spans="1:8" ht="16.5" thickBot="1" x14ac:dyDescent="0.3">
      <c r="A2878" s="112">
        <v>45086</v>
      </c>
      <c r="B2878" s="21" t="s">
        <v>8873</v>
      </c>
      <c r="C2878" s="13" t="s">
        <v>7465</v>
      </c>
      <c r="D2878" s="764"/>
      <c r="E2878" s="781"/>
      <c r="F2878" s="784">
        <v>201031</v>
      </c>
      <c r="G2878" s="782">
        <f t="shared" si="57"/>
        <v>-201031</v>
      </c>
      <c r="H2878" s="1167"/>
    </row>
    <row r="2879" spans="1:8" ht="18.75" x14ac:dyDescent="0.25">
      <c r="A2879" s="112">
        <v>45086</v>
      </c>
      <c r="B2879" s="21" t="s">
        <v>10119</v>
      </c>
      <c r="C2879" s="13" t="s">
        <v>5186</v>
      </c>
      <c r="D2879" s="764"/>
      <c r="E2879" s="781"/>
      <c r="F2879" s="213">
        <v>80000</v>
      </c>
      <c r="G2879" s="782">
        <f t="shared" si="57"/>
        <v>-80000</v>
      </c>
      <c r="H2879" s="1057" t="s">
        <v>12121</v>
      </c>
    </row>
    <row r="2880" spans="1:8" x14ac:dyDescent="0.25">
      <c r="A2880" s="112">
        <v>45089</v>
      </c>
      <c r="B2880" s="21" t="s">
        <v>8654</v>
      </c>
      <c r="C2880" s="13" t="s">
        <v>8391</v>
      </c>
      <c r="D2880" s="764" t="s">
        <v>10153</v>
      </c>
      <c r="E2880" s="22">
        <v>100747</v>
      </c>
      <c r="F2880" s="111"/>
      <c r="G2880" s="782">
        <f t="shared" si="57"/>
        <v>100747</v>
      </c>
      <c r="H2880" s="13"/>
    </row>
    <row r="2881" spans="1:8" x14ac:dyDescent="0.25">
      <c r="A2881" s="112">
        <v>45089</v>
      </c>
      <c r="B2881" s="21" t="s">
        <v>9766</v>
      </c>
      <c r="C2881" s="13" t="s">
        <v>8391</v>
      </c>
      <c r="D2881" s="764"/>
      <c r="E2881" s="22"/>
      <c r="F2881" s="19">
        <v>1050000</v>
      </c>
      <c r="G2881" s="782">
        <f t="shared" si="57"/>
        <v>-1050000</v>
      </c>
      <c r="H2881" s="1201" t="s">
        <v>10124</v>
      </c>
    </row>
    <row r="2882" spans="1:8" x14ac:dyDescent="0.25">
      <c r="A2882" s="112">
        <v>45089</v>
      </c>
      <c r="B2882" s="21" t="s">
        <v>9658</v>
      </c>
      <c r="C2882" s="13" t="s">
        <v>8391</v>
      </c>
      <c r="D2882" s="764"/>
      <c r="E2882" s="22"/>
      <c r="F2882" s="19">
        <v>100000</v>
      </c>
      <c r="G2882" s="14">
        <f t="shared" si="57"/>
        <v>-100000</v>
      </c>
      <c r="H2882" s="1202"/>
    </row>
    <row r="2883" spans="1:8" x14ac:dyDescent="0.25">
      <c r="A2883" s="112">
        <v>45089</v>
      </c>
      <c r="B2883" s="21" t="s">
        <v>8654</v>
      </c>
      <c r="C2883" s="13" t="s">
        <v>8391</v>
      </c>
      <c r="D2883" s="764"/>
      <c r="E2883" s="22"/>
      <c r="F2883" s="19">
        <v>350000</v>
      </c>
      <c r="G2883" s="14">
        <f t="shared" si="57"/>
        <v>-350000</v>
      </c>
      <c r="H2883" s="1203"/>
    </row>
    <row r="2884" spans="1:8" x14ac:dyDescent="0.25">
      <c r="A2884" s="112">
        <v>45090</v>
      </c>
      <c r="B2884" s="21" t="s">
        <v>9964</v>
      </c>
      <c r="C2884" s="13" t="s">
        <v>169</v>
      </c>
      <c r="D2884" s="764" t="s">
        <v>10189</v>
      </c>
      <c r="E2884" s="22">
        <v>23382</v>
      </c>
      <c r="F2884" s="19"/>
      <c r="G2884" s="14">
        <f t="shared" si="57"/>
        <v>23382</v>
      </c>
      <c r="H2884" s="13"/>
    </row>
    <row r="2885" spans="1:8" x14ac:dyDescent="0.25">
      <c r="A2885" s="112">
        <v>45091</v>
      </c>
      <c r="B2885" s="21" t="s">
        <v>8654</v>
      </c>
      <c r="C2885" s="13" t="s">
        <v>5680</v>
      </c>
      <c r="D2885" s="764"/>
      <c r="E2885" s="22"/>
      <c r="F2885" s="19">
        <v>342000</v>
      </c>
      <c r="G2885" s="14">
        <f t="shared" si="57"/>
        <v>-342000</v>
      </c>
      <c r="H2885" s="13" t="s">
        <v>10174</v>
      </c>
    </row>
    <row r="2886" spans="1:8" x14ac:dyDescent="0.25">
      <c r="A2886" s="112">
        <v>45091</v>
      </c>
      <c r="B2886" s="21" t="s">
        <v>9353</v>
      </c>
      <c r="C2886" s="13" t="s">
        <v>7465</v>
      </c>
      <c r="D2886" s="764" t="s">
        <v>10263</v>
      </c>
      <c r="E2886" s="22">
        <v>94595</v>
      </c>
      <c r="F2886" s="109"/>
      <c r="G2886" s="14">
        <f t="shared" si="57"/>
        <v>94595</v>
      </c>
      <c r="H2886" s="13"/>
    </row>
    <row r="2887" spans="1:8" x14ac:dyDescent="0.25">
      <c r="A2887" s="112">
        <v>45091</v>
      </c>
      <c r="B2887" s="21" t="s">
        <v>9964</v>
      </c>
      <c r="C2887" s="13" t="s">
        <v>1802</v>
      </c>
      <c r="D2887" s="764"/>
      <c r="E2887" s="781">
        <v>1177</v>
      </c>
      <c r="F2887" s="109"/>
      <c r="G2887" s="782">
        <f>E2887-F2887</f>
        <v>1177</v>
      </c>
      <c r="H2887" s="342"/>
    </row>
    <row r="2888" spans="1:8" x14ac:dyDescent="0.25">
      <c r="A2888" s="112">
        <v>45092</v>
      </c>
      <c r="B2888" s="21" t="s">
        <v>8654</v>
      </c>
      <c r="C2888" s="13" t="s">
        <v>8391</v>
      </c>
      <c r="D2888" s="764" t="s">
        <v>10254</v>
      </c>
      <c r="E2888" s="22">
        <v>72442</v>
      </c>
      <c r="F2888" s="109"/>
      <c r="G2888" s="14">
        <f t="shared" si="57"/>
        <v>72442</v>
      </c>
      <c r="H2888" s="13"/>
    </row>
    <row r="2889" spans="1:8" x14ac:dyDescent="0.25">
      <c r="A2889" s="112">
        <v>45092</v>
      </c>
      <c r="B2889" s="21" t="s">
        <v>10148</v>
      </c>
      <c r="C2889" s="13" t="s">
        <v>8391</v>
      </c>
      <c r="D2889" s="764" t="s">
        <v>10255</v>
      </c>
      <c r="E2889" s="22">
        <v>10332</v>
      </c>
      <c r="F2889" s="109"/>
      <c r="G2889" s="14">
        <f t="shared" si="57"/>
        <v>10332</v>
      </c>
      <c r="H2889" s="13"/>
    </row>
    <row r="2890" spans="1:8" x14ac:dyDescent="0.25">
      <c r="A2890" s="112">
        <v>45092</v>
      </c>
      <c r="B2890" s="21" t="s">
        <v>9964</v>
      </c>
      <c r="C2890" s="13" t="s">
        <v>168</v>
      </c>
      <c r="D2890" s="764" t="s">
        <v>10259</v>
      </c>
      <c r="E2890" s="22">
        <v>82924</v>
      </c>
      <c r="F2890" s="109"/>
      <c r="G2890" s="14">
        <f t="shared" si="57"/>
        <v>82924</v>
      </c>
      <c r="H2890" s="13"/>
    </row>
    <row r="2891" spans="1:8" x14ac:dyDescent="0.25">
      <c r="A2891" s="112">
        <v>45093</v>
      </c>
      <c r="B2891" s="21" t="s">
        <v>9353</v>
      </c>
      <c r="C2891" s="13" t="s">
        <v>7465</v>
      </c>
      <c r="D2891" s="764" t="s">
        <v>10264</v>
      </c>
      <c r="E2891" s="22">
        <v>118790</v>
      </c>
      <c r="F2891" s="109"/>
      <c r="G2891" s="14">
        <f t="shared" si="57"/>
        <v>118790</v>
      </c>
      <c r="H2891" s="13"/>
    </row>
    <row r="2892" spans="1:8" ht="16.5" thickBot="1" x14ac:dyDescent="0.3">
      <c r="A2892" s="112">
        <v>45094</v>
      </c>
      <c r="B2892" s="21" t="s">
        <v>9964</v>
      </c>
      <c r="C2892" s="13" t="s">
        <v>164</v>
      </c>
      <c r="D2892" s="764" t="s">
        <v>10228</v>
      </c>
      <c r="E2892" s="22">
        <v>3287</v>
      </c>
      <c r="F2892" s="109"/>
      <c r="G2892" s="14">
        <f t="shared" si="57"/>
        <v>3287</v>
      </c>
      <c r="H2892" s="13"/>
    </row>
    <row r="2893" spans="1:8" x14ac:dyDescent="0.25">
      <c r="A2893" s="112">
        <v>45094</v>
      </c>
      <c r="B2893" s="21" t="s">
        <v>9406</v>
      </c>
      <c r="C2893" s="13" t="s">
        <v>180</v>
      </c>
      <c r="D2893" s="764"/>
      <c r="E2893" s="781"/>
      <c r="F2893" s="783">
        <v>670000</v>
      </c>
      <c r="G2893" s="782">
        <f t="shared" si="57"/>
        <v>-670000</v>
      </c>
      <c r="H2893" s="1134" t="s">
        <v>10230</v>
      </c>
    </row>
    <row r="2894" spans="1:8" x14ac:dyDescent="0.25">
      <c r="A2894" s="112">
        <v>45094</v>
      </c>
      <c r="B2894" s="21" t="s">
        <v>9766</v>
      </c>
      <c r="C2894" s="13" t="s">
        <v>180</v>
      </c>
      <c r="D2894" s="764"/>
      <c r="E2894" s="781"/>
      <c r="F2894" s="141">
        <v>49080</v>
      </c>
      <c r="G2894" s="782">
        <f t="shared" si="57"/>
        <v>-49080</v>
      </c>
      <c r="H2894" s="1136"/>
    </row>
    <row r="2895" spans="1:8" x14ac:dyDescent="0.25">
      <c r="A2895" s="112">
        <v>45094</v>
      </c>
      <c r="B2895" s="21" t="s">
        <v>10293</v>
      </c>
      <c r="C2895" s="13" t="s">
        <v>180</v>
      </c>
      <c r="D2895" s="764"/>
      <c r="E2895" s="781"/>
      <c r="F2895" s="146">
        <v>151960</v>
      </c>
      <c r="G2895" s="782">
        <f t="shared" si="57"/>
        <v>-151960</v>
      </c>
      <c r="H2895" s="1136"/>
    </row>
    <row r="2896" spans="1:8" ht="16.5" thickBot="1" x14ac:dyDescent="0.3">
      <c r="A2896" s="112">
        <v>45094</v>
      </c>
      <c r="B2896" s="21" t="s">
        <v>10229</v>
      </c>
      <c r="C2896" s="13" t="s">
        <v>180</v>
      </c>
      <c r="D2896" s="764"/>
      <c r="E2896" s="781"/>
      <c r="F2896" s="784">
        <f>875000-F2895-F2894-F2893</f>
        <v>3960</v>
      </c>
      <c r="G2896" s="782">
        <f t="shared" si="57"/>
        <v>-3960</v>
      </c>
      <c r="H2896" s="1135"/>
    </row>
    <row r="2897" spans="1:8" x14ac:dyDescent="0.25">
      <c r="A2897" s="112">
        <v>45094</v>
      </c>
      <c r="B2897" s="21" t="s">
        <v>9983</v>
      </c>
      <c r="C2897" s="13" t="s">
        <v>169</v>
      </c>
      <c r="D2897" s="764" t="s">
        <v>10246</v>
      </c>
      <c r="E2897" s="781">
        <v>95762</v>
      </c>
      <c r="F2897" s="213"/>
      <c r="G2897" s="782">
        <f t="shared" si="57"/>
        <v>95762</v>
      </c>
      <c r="H2897" s="342"/>
    </row>
    <row r="2898" spans="1:8" x14ac:dyDescent="0.25">
      <c r="A2898" s="112">
        <v>45094</v>
      </c>
      <c r="B2898" s="21" t="s">
        <v>9983</v>
      </c>
      <c r="C2898" s="13" t="s">
        <v>164</v>
      </c>
      <c r="D2898" s="764" t="s">
        <v>10678</v>
      </c>
      <c r="E2898" s="22">
        <v>5855</v>
      </c>
      <c r="F2898" s="19"/>
      <c r="G2898" s="14">
        <f>E2898-F2898</f>
        <v>5855</v>
      </c>
      <c r="H2898" s="13"/>
    </row>
    <row r="2899" spans="1:8" x14ac:dyDescent="0.25">
      <c r="A2899" s="112">
        <v>45094</v>
      </c>
      <c r="B2899" s="21" t="s">
        <v>9353</v>
      </c>
      <c r="C2899" s="13" t="s">
        <v>8391</v>
      </c>
      <c r="D2899" s="764" t="s">
        <v>10256</v>
      </c>
      <c r="E2899" s="781">
        <v>194536</v>
      </c>
      <c r="F2899" s="109"/>
      <c r="G2899" s="782">
        <f t="shared" si="57"/>
        <v>194536</v>
      </c>
      <c r="H2899" s="342"/>
    </row>
    <row r="2900" spans="1:8" x14ac:dyDescent="0.25">
      <c r="A2900" s="112">
        <v>45096</v>
      </c>
      <c r="B2900" s="21" t="s">
        <v>8654</v>
      </c>
      <c r="C2900" s="13" t="s">
        <v>8391</v>
      </c>
      <c r="D2900" s="764" t="s">
        <v>10257</v>
      </c>
      <c r="E2900" s="781">
        <v>23532</v>
      </c>
      <c r="F2900" s="109"/>
      <c r="G2900" s="782">
        <f t="shared" si="57"/>
        <v>23532</v>
      </c>
      <c r="H2900" s="342"/>
    </row>
    <row r="2901" spans="1:8" x14ac:dyDescent="0.25">
      <c r="A2901" s="112">
        <v>45096</v>
      </c>
      <c r="B2901" s="21" t="s">
        <v>9964</v>
      </c>
      <c r="C2901" s="13" t="s">
        <v>164</v>
      </c>
      <c r="D2901" s="764" t="s">
        <v>10227</v>
      </c>
      <c r="E2901" s="22">
        <v>1786</v>
      </c>
      <c r="F2901" s="109"/>
      <c r="G2901" s="14">
        <f t="shared" si="57"/>
        <v>1786</v>
      </c>
      <c r="H2901" s="13"/>
    </row>
    <row r="2902" spans="1:8" x14ac:dyDescent="0.25">
      <c r="A2902" s="112">
        <v>45096</v>
      </c>
      <c r="B2902" s="21" t="s">
        <v>9829</v>
      </c>
      <c r="C2902" s="13" t="s">
        <v>168</v>
      </c>
      <c r="D2902" s="764" t="s">
        <v>10260</v>
      </c>
      <c r="E2902" s="22"/>
      <c r="F2902" s="109"/>
      <c r="G2902" s="14">
        <f t="shared" si="57"/>
        <v>0</v>
      </c>
      <c r="H2902" s="13"/>
    </row>
    <row r="2903" spans="1:8" x14ac:dyDescent="0.25">
      <c r="A2903" s="112">
        <v>45096</v>
      </c>
      <c r="B2903" s="21" t="s">
        <v>9983</v>
      </c>
      <c r="C2903" s="13" t="s">
        <v>168</v>
      </c>
      <c r="D2903" s="764" t="s">
        <v>10261</v>
      </c>
      <c r="E2903" s="22">
        <v>399840</v>
      </c>
      <c r="F2903" s="109"/>
      <c r="G2903" s="14">
        <f t="shared" si="57"/>
        <v>399840</v>
      </c>
      <c r="H2903" s="13"/>
    </row>
    <row r="2904" spans="1:8" x14ac:dyDescent="0.25">
      <c r="A2904" s="112">
        <v>45096</v>
      </c>
      <c r="B2904" s="21" t="s">
        <v>9983</v>
      </c>
      <c r="C2904" s="13" t="s">
        <v>169</v>
      </c>
      <c r="D2904" s="764" t="s">
        <v>10247</v>
      </c>
      <c r="E2904" s="22">
        <v>5187</v>
      </c>
      <c r="F2904" s="109"/>
      <c r="G2904" s="14">
        <f t="shared" si="57"/>
        <v>5187</v>
      </c>
      <c r="H2904" s="13"/>
    </row>
    <row r="2905" spans="1:8" x14ac:dyDescent="0.25">
      <c r="A2905" s="112">
        <v>45096</v>
      </c>
      <c r="B2905" s="21" t="s">
        <v>9964</v>
      </c>
      <c r="C2905" s="13" t="s">
        <v>169</v>
      </c>
      <c r="D2905" s="764" t="s">
        <v>10248</v>
      </c>
      <c r="E2905" s="22">
        <v>23382</v>
      </c>
      <c r="F2905" s="111"/>
      <c r="G2905" s="14">
        <f t="shared" si="57"/>
        <v>23382</v>
      </c>
      <c r="H2905" s="13"/>
    </row>
    <row r="2906" spans="1:8" x14ac:dyDescent="0.25">
      <c r="A2906" s="112">
        <v>45096</v>
      </c>
      <c r="B2906" s="21" t="s">
        <v>9353</v>
      </c>
      <c r="C2906" s="13" t="s">
        <v>169</v>
      </c>
      <c r="D2906" s="764" t="s">
        <v>10249</v>
      </c>
      <c r="E2906" s="22">
        <v>616374</v>
      </c>
      <c r="F2906" s="110"/>
      <c r="G2906" s="14">
        <f t="shared" si="57"/>
        <v>616374</v>
      </c>
      <c r="H2906" s="13"/>
    </row>
    <row r="2907" spans="1:8" ht="16.5" thickBot="1" x14ac:dyDescent="0.3">
      <c r="A2907" s="112">
        <v>45096</v>
      </c>
      <c r="B2907" s="21" t="s">
        <v>9829</v>
      </c>
      <c r="C2907" s="13" t="s">
        <v>168</v>
      </c>
      <c r="D2907" s="764" t="s">
        <v>10260</v>
      </c>
      <c r="E2907" s="781">
        <v>1523704</v>
      </c>
      <c r="F2907" s="213"/>
      <c r="G2907" s="782">
        <f t="shared" si="57"/>
        <v>1523704</v>
      </c>
      <c r="H2907" s="53"/>
    </row>
    <row r="2908" spans="1:8" x14ac:dyDescent="0.25">
      <c r="A2908" s="112">
        <v>45096</v>
      </c>
      <c r="B2908" s="21" t="s">
        <v>9353</v>
      </c>
      <c r="C2908" s="13" t="s">
        <v>169</v>
      </c>
      <c r="D2908" s="764"/>
      <c r="E2908" s="781"/>
      <c r="F2908" s="783">
        <v>55562</v>
      </c>
      <c r="G2908" s="782">
        <f t="shared" si="57"/>
        <v>-55562</v>
      </c>
      <c r="H2908" s="1134" t="s">
        <v>10253</v>
      </c>
    </row>
    <row r="2909" spans="1:8" x14ac:dyDescent="0.25">
      <c r="A2909" s="112">
        <v>45096</v>
      </c>
      <c r="B2909" s="21" t="s">
        <v>9964</v>
      </c>
      <c r="C2909" s="13" t="s">
        <v>169</v>
      </c>
      <c r="D2909" s="764"/>
      <c r="E2909" s="781"/>
      <c r="F2909" s="151">
        <v>23382</v>
      </c>
      <c r="G2909" s="782">
        <f t="shared" si="57"/>
        <v>-23382</v>
      </c>
      <c r="H2909" s="1136"/>
    </row>
    <row r="2910" spans="1:8" ht="16.5" thickBot="1" x14ac:dyDescent="0.3">
      <c r="A2910" s="112">
        <v>45096</v>
      </c>
      <c r="B2910" s="21" t="s">
        <v>9983</v>
      </c>
      <c r="C2910" s="13" t="s">
        <v>169</v>
      </c>
      <c r="D2910" s="764"/>
      <c r="E2910" s="781"/>
      <c r="F2910" s="295">
        <v>102854</v>
      </c>
      <c r="G2910" s="782">
        <f t="shared" si="57"/>
        <v>-102854</v>
      </c>
      <c r="H2910" s="1135"/>
    </row>
    <row r="2911" spans="1:8" ht="16.5" thickBot="1" x14ac:dyDescent="0.3">
      <c r="A2911" s="112">
        <v>45097</v>
      </c>
      <c r="B2911" s="21" t="s">
        <v>9353</v>
      </c>
      <c r="C2911" s="13" t="s">
        <v>169</v>
      </c>
      <c r="D2911" s="764"/>
      <c r="E2911" s="781"/>
      <c r="F2911" s="300">
        <v>250000</v>
      </c>
      <c r="G2911" s="782">
        <f t="shared" si="57"/>
        <v>-250000</v>
      </c>
      <c r="H2911" s="13" t="s">
        <v>10216</v>
      </c>
    </row>
    <row r="2912" spans="1:8" ht="16.5" thickBot="1" x14ac:dyDescent="0.3">
      <c r="A2912" s="112">
        <v>45097</v>
      </c>
      <c r="B2912" s="21" t="s">
        <v>9353</v>
      </c>
      <c r="C2912" s="13" t="s">
        <v>169</v>
      </c>
      <c r="D2912" s="764"/>
      <c r="E2912" s="781"/>
      <c r="F2912" s="300">
        <v>250000</v>
      </c>
      <c r="G2912" s="782">
        <f t="shared" si="57"/>
        <v>-250000</v>
      </c>
      <c r="H2912" s="13" t="s">
        <v>10216</v>
      </c>
    </row>
    <row r="2913" spans="1:8" x14ac:dyDescent="0.25">
      <c r="A2913" s="112">
        <v>45096</v>
      </c>
      <c r="B2913" s="21" t="s">
        <v>1399</v>
      </c>
      <c r="C2913" s="13" t="s">
        <v>164</v>
      </c>
      <c r="D2913" s="764"/>
      <c r="E2913" s="22"/>
      <c r="F2913" s="111">
        <v>7264</v>
      </c>
      <c r="G2913" s="14">
        <f t="shared" si="57"/>
        <v>-7264</v>
      </c>
      <c r="H2913" s="1152" t="s">
        <v>10232</v>
      </c>
    </row>
    <row r="2914" spans="1:8" x14ac:dyDescent="0.25">
      <c r="A2914" s="112">
        <v>45096</v>
      </c>
      <c r="B2914" s="21" t="s">
        <v>6503</v>
      </c>
      <c r="C2914" s="13" t="s">
        <v>164</v>
      </c>
      <c r="D2914" s="764"/>
      <c r="E2914" s="22"/>
      <c r="F2914" s="19">
        <v>1320</v>
      </c>
      <c r="G2914" s="14">
        <f t="shared" si="57"/>
        <v>-1320</v>
      </c>
      <c r="H2914" s="1156"/>
    </row>
    <row r="2915" spans="1:8" x14ac:dyDescent="0.25">
      <c r="A2915" s="112">
        <v>45096</v>
      </c>
      <c r="B2915" s="21" t="s">
        <v>8865</v>
      </c>
      <c r="C2915" s="13" t="s">
        <v>164</v>
      </c>
      <c r="D2915" s="764"/>
      <c r="E2915" s="22"/>
      <c r="F2915" s="19">
        <v>2773</v>
      </c>
      <c r="G2915" s="14">
        <f t="shared" si="57"/>
        <v>-2773</v>
      </c>
      <c r="H2915" s="1156"/>
    </row>
    <row r="2916" spans="1:8" x14ac:dyDescent="0.25">
      <c r="A2916" s="112">
        <v>45096</v>
      </c>
      <c r="B2916" s="21" t="s">
        <v>9353</v>
      </c>
      <c r="C2916" s="13" t="s">
        <v>164</v>
      </c>
      <c r="D2916" s="764"/>
      <c r="E2916" s="22"/>
      <c r="F2916" s="19">
        <v>12911</v>
      </c>
      <c r="G2916" s="14">
        <f t="shared" si="57"/>
        <v>-12911</v>
      </c>
      <c r="H2916" s="1156"/>
    </row>
    <row r="2917" spans="1:8" x14ac:dyDescent="0.25">
      <c r="A2917" s="112">
        <v>45096</v>
      </c>
      <c r="B2917" s="21" t="s">
        <v>9504</v>
      </c>
      <c r="C2917" s="13" t="s">
        <v>164</v>
      </c>
      <c r="D2917" s="764"/>
      <c r="E2917" s="22"/>
      <c r="F2917" s="19">
        <v>3303</v>
      </c>
      <c r="G2917" s="14">
        <f t="shared" si="57"/>
        <v>-3303</v>
      </c>
      <c r="H2917" s="1156"/>
    </row>
    <row r="2918" spans="1:8" x14ac:dyDescent="0.25">
      <c r="A2918" s="112">
        <v>45096</v>
      </c>
      <c r="B2918" s="21" t="s">
        <v>10901</v>
      </c>
      <c r="C2918" s="13" t="s">
        <v>164</v>
      </c>
      <c r="D2918" s="764"/>
      <c r="E2918" s="22"/>
      <c r="F2918" s="19">
        <v>64935</v>
      </c>
      <c r="G2918" s="14">
        <f t="shared" si="57"/>
        <v>-64935</v>
      </c>
      <c r="H2918" s="1156"/>
    </row>
    <row r="2919" spans="1:8" x14ac:dyDescent="0.25">
      <c r="A2919" s="112">
        <v>45096</v>
      </c>
      <c r="B2919" s="21" t="s">
        <v>9964</v>
      </c>
      <c r="C2919" s="13" t="s">
        <v>164</v>
      </c>
      <c r="D2919" s="764"/>
      <c r="E2919" s="22"/>
      <c r="F2919" s="19">
        <v>5073</v>
      </c>
      <c r="G2919" s="14">
        <f t="shared" si="57"/>
        <v>-5073</v>
      </c>
      <c r="H2919" s="1156"/>
    </row>
    <row r="2920" spans="1:8" x14ac:dyDescent="0.25">
      <c r="A2920" s="112">
        <v>45096</v>
      </c>
      <c r="B2920" s="21" t="s">
        <v>9983</v>
      </c>
      <c r="C2920" s="13" t="s">
        <v>164</v>
      </c>
      <c r="D2920" s="764"/>
      <c r="E2920" s="22"/>
      <c r="F2920" s="109">
        <f>100000-F2919-F2918-3485-F2916-F2915-F2914-F2913</f>
        <v>2239</v>
      </c>
      <c r="G2920" s="14">
        <f t="shared" si="57"/>
        <v>-2239</v>
      </c>
      <c r="H2920" s="1153"/>
    </row>
    <row r="2921" spans="1:8" x14ac:dyDescent="0.25">
      <c r="A2921" s="112">
        <v>45097</v>
      </c>
      <c r="B2921" s="21" t="s">
        <v>9964</v>
      </c>
      <c r="C2921" s="13" t="s">
        <v>168</v>
      </c>
      <c r="D2921" s="764" t="s">
        <v>10422</v>
      </c>
      <c r="E2921" s="781">
        <v>48749</v>
      </c>
      <c r="F2921" s="213"/>
      <c r="G2921" s="14">
        <f t="shared" si="57"/>
        <v>48749</v>
      </c>
      <c r="H2921" s="342" t="s">
        <v>10423</v>
      </c>
    </row>
    <row r="2922" spans="1:8" x14ac:dyDescent="0.25">
      <c r="A2922" s="112">
        <v>45097</v>
      </c>
      <c r="B2922" s="21" t="s">
        <v>9766</v>
      </c>
      <c r="C2922" s="13" t="s">
        <v>166</v>
      </c>
      <c r="D2922" s="764" t="s">
        <v>10466</v>
      </c>
      <c r="E2922" s="781">
        <v>22000</v>
      </c>
      <c r="F2922" s="213"/>
      <c r="G2922" s="14">
        <f t="shared" ref="G2922" si="58">E2922-F2922</f>
        <v>22000</v>
      </c>
      <c r="H2922" s="342" t="s">
        <v>10467</v>
      </c>
    </row>
    <row r="2923" spans="1:8" x14ac:dyDescent="0.25">
      <c r="A2923" s="112">
        <v>45099</v>
      </c>
      <c r="B2923" s="21" t="s">
        <v>8865</v>
      </c>
      <c r="C2923" s="13" t="s">
        <v>168</v>
      </c>
      <c r="D2923" s="764" t="s">
        <v>10424</v>
      </c>
      <c r="E2923" s="781">
        <v>214220</v>
      </c>
      <c r="F2923" s="213"/>
      <c r="G2923" s="14">
        <f t="shared" si="57"/>
        <v>214220</v>
      </c>
      <c r="H2923" s="342" t="s">
        <v>10425</v>
      </c>
    </row>
    <row r="2924" spans="1:8" x14ac:dyDescent="0.25">
      <c r="A2924" s="112">
        <v>45099</v>
      </c>
      <c r="B2924" s="21" t="s">
        <v>9658</v>
      </c>
      <c r="C2924" s="13" t="s">
        <v>8391</v>
      </c>
      <c r="D2924" s="764"/>
      <c r="E2924" s="781"/>
      <c r="F2924" s="213">
        <v>500000</v>
      </c>
      <c r="G2924" s="782">
        <f t="shared" si="57"/>
        <v>-500000</v>
      </c>
      <c r="H2924" s="1157" t="s">
        <v>10124</v>
      </c>
    </row>
    <row r="2925" spans="1:8" x14ac:dyDescent="0.25">
      <c r="A2925" s="112">
        <v>45099</v>
      </c>
      <c r="B2925" s="21" t="s">
        <v>9766</v>
      </c>
      <c r="C2925" s="13" t="s">
        <v>8391</v>
      </c>
      <c r="D2925" s="764"/>
      <c r="E2925" s="781"/>
      <c r="F2925" s="213">
        <v>500000</v>
      </c>
      <c r="G2925" s="782">
        <f t="shared" si="57"/>
        <v>-500000</v>
      </c>
      <c r="H2925" s="1158"/>
    </row>
    <row r="2926" spans="1:8" x14ac:dyDescent="0.25">
      <c r="A2926" s="112">
        <v>45101</v>
      </c>
      <c r="B2926" s="21" t="s">
        <v>8654</v>
      </c>
      <c r="C2926" s="13" t="s">
        <v>5680</v>
      </c>
      <c r="D2926" s="764"/>
      <c r="E2926" s="22"/>
      <c r="F2926" s="111">
        <v>200000</v>
      </c>
      <c r="G2926" s="14">
        <f t="shared" si="57"/>
        <v>-200000</v>
      </c>
      <c r="H2926" s="13" t="s">
        <v>10285</v>
      </c>
    </row>
    <row r="2927" spans="1:8" x14ac:dyDescent="0.25">
      <c r="A2927" s="112">
        <v>45101</v>
      </c>
      <c r="B2927" s="21" t="s">
        <v>8865</v>
      </c>
      <c r="C2927" s="13" t="s">
        <v>168</v>
      </c>
      <c r="D2927" s="764" t="s">
        <v>10426</v>
      </c>
      <c r="E2927" s="22">
        <v>13500</v>
      </c>
      <c r="F2927" s="111"/>
      <c r="G2927" s="14">
        <f t="shared" si="57"/>
        <v>13500</v>
      </c>
      <c r="H2927" s="53" t="s">
        <v>10427</v>
      </c>
    </row>
    <row r="2928" spans="1:8" x14ac:dyDescent="0.25">
      <c r="A2928" s="112">
        <v>45103</v>
      </c>
      <c r="B2928" s="21" t="s">
        <v>10293</v>
      </c>
      <c r="C2928" s="13" t="s">
        <v>180</v>
      </c>
      <c r="D2928" s="764" t="s">
        <v>10472</v>
      </c>
      <c r="E2928" s="22">
        <v>151960</v>
      </c>
      <c r="F2928" s="111"/>
      <c r="G2928" s="14">
        <f t="shared" si="57"/>
        <v>151960</v>
      </c>
      <c r="H2928" s="53" t="s">
        <v>10473</v>
      </c>
    </row>
    <row r="2929" spans="1:8" x14ac:dyDescent="0.25">
      <c r="A2929" s="112">
        <v>45103</v>
      </c>
      <c r="B2929" s="21" t="s">
        <v>9964</v>
      </c>
      <c r="C2929" s="13" t="s">
        <v>1802</v>
      </c>
      <c r="D2929" s="764"/>
      <c r="E2929" s="22"/>
      <c r="F2929" s="111">
        <v>65000</v>
      </c>
      <c r="G2929" s="14">
        <f t="shared" si="57"/>
        <v>-65000</v>
      </c>
      <c r="H2929" s="53" t="s">
        <v>10216</v>
      </c>
    </row>
    <row r="2930" spans="1:8" ht="15.75" customHeight="1" x14ac:dyDescent="0.25">
      <c r="A2930" s="112">
        <v>45104</v>
      </c>
      <c r="B2930" s="21" t="s">
        <v>8873</v>
      </c>
      <c r="C2930" s="13" t="s">
        <v>7240</v>
      </c>
      <c r="D2930" s="764"/>
      <c r="E2930" s="22"/>
      <c r="F2930" s="19">
        <v>169188</v>
      </c>
      <c r="G2930" s="14">
        <f t="shared" si="57"/>
        <v>-169188</v>
      </c>
      <c r="H2930" s="1210" t="s">
        <v>10395</v>
      </c>
    </row>
    <row r="2931" spans="1:8" ht="15.75" customHeight="1" x14ac:dyDescent="0.25">
      <c r="A2931" s="112">
        <v>45104</v>
      </c>
      <c r="B2931" s="21" t="s">
        <v>9406</v>
      </c>
      <c r="C2931" s="13" t="s">
        <v>7240</v>
      </c>
      <c r="D2931" s="764"/>
      <c r="E2931" s="22"/>
      <c r="F2931" s="19">
        <v>116894</v>
      </c>
      <c r="G2931" s="14">
        <f t="shared" si="57"/>
        <v>-116894</v>
      </c>
      <c r="H2931" s="1211"/>
    </row>
    <row r="2932" spans="1:8" x14ac:dyDescent="0.25">
      <c r="A2932" s="112">
        <v>45104</v>
      </c>
      <c r="B2932" s="21"/>
      <c r="C2932" s="13" t="s">
        <v>7240</v>
      </c>
      <c r="D2932" s="764"/>
      <c r="E2932" s="22"/>
      <c r="F2932" s="19">
        <v>13918</v>
      </c>
      <c r="G2932" s="14">
        <f t="shared" si="57"/>
        <v>-13918</v>
      </c>
      <c r="H2932" s="1212"/>
    </row>
    <row r="2933" spans="1:8" x14ac:dyDescent="0.25">
      <c r="A2933" s="112">
        <v>45098</v>
      </c>
      <c r="B2933" s="21" t="s">
        <v>10148</v>
      </c>
      <c r="C2933" s="13" t="s">
        <v>8391</v>
      </c>
      <c r="D2933" s="764" t="s">
        <v>10317</v>
      </c>
      <c r="E2933" s="22">
        <v>461789</v>
      </c>
      <c r="F2933" s="19"/>
      <c r="G2933" s="14">
        <f t="shared" si="57"/>
        <v>461789</v>
      </c>
      <c r="H2933" s="13"/>
    </row>
    <row r="2934" spans="1:8" x14ac:dyDescent="0.25">
      <c r="A2934" s="112">
        <v>45099</v>
      </c>
      <c r="B2934" s="21" t="s">
        <v>10148</v>
      </c>
      <c r="C2934" s="13" t="s">
        <v>7465</v>
      </c>
      <c r="D2934" s="764" t="s">
        <v>10439</v>
      </c>
      <c r="E2934" s="22">
        <v>149260</v>
      </c>
      <c r="F2934" s="19"/>
      <c r="G2934" s="14">
        <f t="shared" si="57"/>
        <v>149260</v>
      </c>
      <c r="H2934" s="13" t="s">
        <v>10440</v>
      </c>
    </row>
    <row r="2935" spans="1:8" x14ac:dyDescent="0.25">
      <c r="A2935" s="112">
        <v>45100</v>
      </c>
      <c r="B2935" s="21" t="s">
        <v>8865</v>
      </c>
      <c r="C2935" s="13" t="s">
        <v>8391</v>
      </c>
      <c r="D2935" s="764" t="s">
        <v>10318</v>
      </c>
      <c r="E2935" s="22">
        <v>243048</v>
      </c>
      <c r="F2935" s="19"/>
      <c r="G2935" s="14">
        <f t="shared" si="57"/>
        <v>243048</v>
      </c>
      <c r="H2935" s="13"/>
    </row>
    <row r="2936" spans="1:8" x14ac:dyDescent="0.25">
      <c r="A2936" s="112">
        <v>45100</v>
      </c>
      <c r="B2936" s="21" t="s">
        <v>9766</v>
      </c>
      <c r="C2936" s="13" t="s">
        <v>8391</v>
      </c>
      <c r="D2936" s="764" t="s">
        <v>10319</v>
      </c>
      <c r="E2936" s="22">
        <v>113981</v>
      </c>
      <c r="F2936" s="19"/>
      <c r="G2936" s="14">
        <f t="shared" si="57"/>
        <v>113981</v>
      </c>
      <c r="H2936" s="13"/>
    </row>
    <row r="2937" spans="1:8" x14ac:dyDescent="0.25">
      <c r="A2937" s="112">
        <v>45111</v>
      </c>
      <c r="B2937" s="21" t="s">
        <v>10468</v>
      </c>
      <c r="C2937" s="13" t="s">
        <v>166</v>
      </c>
      <c r="D2937" s="764" t="s">
        <v>10469</v>
      </c>
      <c r="E2937" s="781">
        <v>13260</v>
      </c>
      <c r="F2937" s="213"/>
      <c r="G2937" s="14">
        <f t="shared" si="57"/>
        <v>13260</v>
      </c>
      <c r="H2937" s="342" t="s">
        <v>9276</v>
      </c>
    </row>
    <row r="2938" spans="1:8" x14ac:dyDescent="0.25">
      <c r="A2938" s="112">
        <v>45112</v>
      </c>
      <c r="B2938" s="21" t="s">
        <v>8654</v>
      </c>
      <c r="C2938" s="13" t="s">
        <v>8391</v>
      </c>
      <c r="D2938" s="764"/>
      <c r="E2938" s="22"/>
      <c r="F2938" s="19">
        <v>100000</v>
      </c>
      <c r="G2938" s="14">
        <f t="shared" si="57"/>
        <v>-100000</v>
      </c>
      <c r="H2938" s="1219" t="s">
        <v>10322</v>
      </c>
    </row>
    <row r="2939" spans="1:8" x14ac:dyDescent="0.25">
      <c r="A2939" s="112">
        <v>45112</v>
      </c>
      <c r="B2939" s="21" t="s">
        <v>8865</v>
      </c>
      <c r="C2939" s="13" t="s">
        <v>8391</v>
      </c>
      <c r="D2939" s="764"/>
      <c r="E2939" s="22"/>
      <c r="F2939" s="19">
        <v>200000</v>
      </c>
      <c r="G2939" s="14">
        <f t="shared" si="57"/>
        <v>-200000</v>
      </c>
      <c r="H2939" s="1220"/>
    </row>
    <row r="2940" spans="1:8" x14ac:dyDescent="0.25">
      <c r="A2940" s="112">
        <v>45112</v>
      </c>
      <c r="B2940" s="21" t="s">
        <v>9353</v>
      </c>
      <c r="C2940" s="13" t="s">
        <v>8391</v>
      </c>
      <c r="D2940" s="764"/>
      <c r="E2940" s="22"/>
      <c r="F2940" s="19">
        <v>270000</v>
      </c>
      <c r="G2940" s="14">
        <f t="shared" si="57"/>
        <v>-270000</v>
      </c>
      <c r="H2940" s="1220"/>
    </row>
    <row r="2941" spans="1:8" x14ac:dyDescent="0.25">
      <c r="A2941" s="112">
        <v>45112</v>
      </c>
      <c r="B2941" s="21" t="s">
        <v>9658</v>
      </c>
      <c r="C2941" s="13" t="s">
        <v>8391</v>
      </c>
      <c r="D2941" s="764"/>
      <c r="E2941" s="22"/>
      <c r="F2941" s="19">
        <v>430000</v>
      </c>
      <c r="G2941" s="14">
        <f t="shared" si="57"/>
        <v>-430000</v>
      </c>
      <c r="H2941" s="1220"/>
    </row>
    <row r="2942" spans="1:8" x14ac:dyDescent="0.25">
      <c r="A2942" s="112">
        <v>45112</v>
      </c>
      <c r="B2942" s="21" t="s">
        <v>10148</v>
      </c>
      <c r="C2942" s="13" t="s">
        <v>8391</v>
      </c>
      <c r="D2942" s="764"/>
      <c r="E2942" s="22"/>
      <c r="F2942" s="19">
        <v>50000</v>
      </c>
      <c r="G2942" s="14">
        <f t="shared" si="57"/>
        <v>-50000</v>
      </c>
      <c r="H2942" s="1221"/>
    </row>
    <row r="2943" spans="1:8" x14ac:dyDescent="0.25">
      <c r="A2943" s="112">
        <v>45113</v>
      </c>
      <c r="B2943" s="21" t="s">
        <v>10468</v>
      </c>
      <c r="C2943" s="13" t="s">
        <v>164</v>
      </c>
      <c r="D2943" s="764" t="s">
        <v>10679</v>
      </c>
      <c r="E2943" s="22">
        <v>2840</v>
      </c>
      <c r="F2943" s="19"/>
      <c r="G2943" s="14">
        <f t="shared" ref="G2943" si="59">E2943-F2943</f>
        <v>2840</v>
      </c>
      <c r="H2943" s="13"/>
    </row>
    <row r="2944" spans="1:8" x14ac:dyDescent="0.25">
      <c r="A2944" s="112">
        <v>45110</v>
      </c>
      <c r="B2944" s="21" t="s">
        <v>10148</v>
      </c>
      <c r="C2944" s="13" t="s">
        <v>8391</v>
      </c>
      <c r="D2944" s="764" t="s">
        <v>10428</v>
      </c>
      <c r="E2944" s="22">
        <v>333836</v>
      </c>
      <c r="F2944" s="19"/>
      <c r="G2944" s="14">
        <f t="shared" ref="G2944:G3032" si="60">E2944-F2944</f>
        <v>333836</v>
      </c>
      <c r="H2944" s="13"/>
    </row>
    <row r="2945" spans="1:10" x14ac:dyDescent="0.25">
      <c r="A2945" s="112">
        <v>45114</v>
      </c>
      <c r="B2945" s="21" t="s">
        <v>8865</v>
      </c>
      <c r="C2945" s="13" t="s">
        <v>8391</v>
      </c>
      <c r="D2945" s="764" t="s">
        <v>10429</v>
      </c>
      <c r="E2945" s="22">
        <v>86737</v>
      </c>
      <c r="F2945" s="19"/>
      <c r="G2945" s="14">
        <f t="shared" si="60"/>
        <v>86737</v>
      </c>
      <c r="H2945" s="13"/>
    </row>
    <row r="2946" spans="1:10" x14ac:dyDescent="0.25">
      <c r="A2946" s="112">
        <v>45114</v>
      </c>
      <c r="B2946" s="21" t="s">
        <v>10293</v>
      </c>
      <c r="C2946" s="13" t="s">
        <v>8391</v>
      </c>
      <c r="D2946" s="764" t="s">
        <v>10430</v>
      </c>
      <c r="E2946" s="22">
        <v>164549</v>
      </c>
      <c r="F2946" s="19"/>
      <c r="G2946" s="14">
        <f t="shared" si="60"/>
        <v>164549</v>
      </c>
      <c r="H2946" s="13"/>
    </row>
    <row r="2947" spans="1:10" x14ac:dyDescent="0.25">
      <c r="A2947" s="112">
        <v>45114</v>
      </c>
      <c r="B2947" s="21" t="s">
        <v>10148</v>
      </c>
      <c r="C2947" s="13" t="s">
        <v>7465</v>
      </c>
      <c r="D2947" s="764" t="s">
        <v>10438</v>
      </c>
      <c r="E2947" s="22">
        <v>35200</v>
      </c>
      <c r="F2947" s="19"/>
      <c r="G2947" s="14">
        <f t="shared" si="60"/>
        <v>35200</v>
      </c>
      <c r="H2947" s="13" t="s">
        <v>10441</v>
      </c>
    </row>
    <row r="2948" spans="1:10" x14ac:dyDescent="0.25">
      <c r="A2948" s="112">
        <v>45114</v>
      </c>
      <c r="B2948" s="21" t="s">
        <v>9353</v>
      </c>
      <c r="C2948" s="13" t="s">
        <v>169</v>
      </c>
      <c r="D2948" s="775" t="s">
        <v>8965</v>
      </c>
      <c r="E2948" s="781">
        <v>7580</v>
      </c>
      <c r="F2948" s="19"/>
      <c r="G2948" s="14">
        <f t="shared" si="60"/>
        <v>7580</v>
      </c>
      <c r="H2948" s="54"/>
    </row>
    <row r="2949" spans="1:10" x14ac:dyDescent="0.25">
      <c r="A2949" s="112">
        <v>45118</v>
      </c>
      <c r="B2949" s="21" t="s">
        <v>10468</v>
      </c>
      <c r="C2949" s="13" t="s">
        <v>166</v>
      </c>
      <c r="D2949" s="1199" t="s">
        <v>10470</v>
      </c>
      <c r="E2949" s="781">
        <v>130000</v>
      </c>
      <c r="F2949" s="19"/>
      <c r="G2949" s="14">
        <f t="shared" si="60"/>
        <v>130000</v>
      </c>
      <c r="H2949" s="342" t="s">
        <v>9276</v>
      </c>
    </row>
    <row r="2950" spans="1:10" x14ac:dyDescent="0.25">
      <c r="A2950" s="112">
        <v>45118</v>
      </c>
      <c r="B2950" s="21" t="s">
        <v>8865</v>
      </c>
      <c r="C2950" s="13" t="s">
        <v>166</v>
      </c>
      <c r="D2950" s="1200"/>
      <c r="E2950" s="781">
        <v>115000</v>
      </c>
      <c r="F2950" s="19"/>
      <c r="G2950" s="14">
        <f t="shared" si="60"/>
        <v>115000</v>
      </c>
      <c r="H2950" s="342" t="s">
        <v>10471</v>
      </c>
    </row>
    <row r="2951" spans="1:10" x14ac:dyDescent="0.25">
      <c r="A2951" s="112">
        <v>45119</v>
      </c>
      <c r="B2951" s="21" t="s">
        <v>9766</v>
      </c>
      <c r="C2951" s="13" t="s">
        <v>8391</v>
      </c>
      <c r="D2951" s="764" t="s">
        <v>10431</v>
      </c>
      <c r="E2951" s="22">
        <v>407933</v>
      </c>
      <c r="F2951" s="19"/>
      <c r="G2951" s="14">
        <f t="shared" si="60"/>
        <v>407933</v>
      </c>
      <c r="H2951" s="13"/>
    </row>
    <row r="2952" spans="1:10" x14ac:dyDescent="0.25">
      <c r="A2952" s="112">
        <v>45119</v>
      </c>
      <c r="B2952" s="21" t="s">
        <v>8865</v>
      </c>
      <c r="C2952" s="13" t="s">
        <v>8391</v>
      </c>
      <c r="D2952" s="764" t="s">
        <v>10432</v>
      </c>
      <c r="E2952" s="22">
        <v>94569</v>
      </c>
      <c r="F2952" s="19"/>
      <c r="G2952" s="14">
        <f t="shared" si="60"/>
        <v>94569</v>
      </c>
      <c r="H2952" s="13"/>
    </row>
    <row r="2953" spans="1:10" x14ac:dyDescent="0.25">
      <c r="A2953" s="112">
        <v>45120</v>
      </c>
      <c r="B2953" s="21" t="s">
        <v>9964</v>
      </c>
      <c r="C2953" s="13" t="s">
        <v>1802</v>
      </c>
      <c r="D2953" s="764" t="s">
        <v>10675</v>
      </c>
      <c r="E2953" s="22">
        <v>7782</v>
      </c>
      <c r="F2953" s="19"/>
      <c r="G2953" s="14">
        <f t="shared" si="60"/>
        <v>7782</v>
      </c>
      <c r="H2953" s="973"/>
    </row>
    <row r="2954" spans="1:10" x14ac:dyDescent="0.25">
      <c r="A2954" s="112">
        <v>45120</v>
      </c>
      <c r="B2954" s="21" t="s">
        <v>10229</v>
      </c>
      <c r="C2954" s="13" t="s">
        <v>11312</v>
      </c>
      <c r="D2954" s="764"/>
      <c r="E2954" s="22">
        <v>4226000</v>
      </c>
      <c r="F2954" s="19"/>
      <c r="G2954" s="14">
        <f t="shared" si="60"/>
        <v>4226000</v>
      </c>
      <c r="H2954" s="973"/>
    </row>
    <row r="2955" spans="1:10" x14ac:dyDescent="0.25">
      <c r="A2955" s="112">
        <v>45120</v>
      </c>
      <c r="B2955" s="21" t="s">
        <v>10229</v>
      </c>
      <c r="C2955" s="13" t="s">
        <v>11312</v>
      </c>
      <c r="D2955" s="764"/>
      <c r="E2955" s="22"/>
      <c r="F2955" s="19">
        <v>975000</v>
      </c>
      <c r="G2955" s="14">
        <f t="shared" si="60"/>
        <v>-975000</v>
      </c>
      <c r="H2955" s="973" t="s">
        <v>10443</v>
      </c>
    </row>
    <row r="2956" spans="1:10" x14ac:dyDescent="0.25">
      <c r="A2956" s="112">
        <v>45120</v>
      </c>
      <c r="B2956" s="21" t="s">
        <v>1399</v>
      </c>
      <c r="C2956" s="13" t="s">
        <v>5680</v>
      </c>
      <c r="D2956" s="764"/>
      <c r="E2956" s="22"/>
      <c r="F2956" s="19">
        <v>200000</v>
      </c>
      <c r="G2956" s="14">
        <f t="shared" si="60"/>
        <v>-200000</v>
      </c>
      <c r="H2956" s="973" t="s">
        <v>10421</v>
      </c>
    </row>
    <row r="2957" spans="1:10" x14ac:dyDescent="0.25">
      <c r="A2957" s="112">
        <v>45124</v>
      </c>
      <c r="B2957" s="21" t="s">
        <v>10148</v>
      </c>
      <c r="C2957" s="13" t="s">
        <v>8391</v>
      </c>
      <c r="D2957" s="764" t="s">
        <v>10536</v>
      </c>
      <c r="E2957" s="22">
        <v>306968</v>
      </c>
      <c r="F2957" s="19"/>
      <c r="G2957" s="14">
        <f t="shared" si="60"/>
        <v>306968</v>
      </c>
      <c r="H2957" s="973"/>
    </row>
    <row r="2958" spans="1:10" x14ac:dyDescent="0.25">
      <c r="A2958" s="112">
        <v>45124</v>
      </c>
      <c r="B2958" s="21" t="s">
        <v>10293</v>
      </c>
      <c r="C2958" s="13" t="s">
        <v>8391</v>
      </c>
      <c r="D2958" s="764" t="s">
        <v>10537</v>
      </c>
      <c r="E2958" s="22">
        <v>100000</v>
      </c>
      <c r="F2958" s="19"/>
      <c r="G2958" s="14">
        <f t="shared" si="60"/>
        <v>100000</v>
      </c>
      <c r="H2958" s="973"/>
    </row>
    <row r="2959" spans="1:10" x14ac:dyDescent="0.25">
      <c r="A2959" s="112">
        <v>45124</v>
      </c>
      <c r="B2959" s="21" t="s">
        <v>9353</v>
      </c>
      <c r="C2959" s="13" t="s">
        <v>8391</v>
      </c>
      <c r="D2959" s="764" t="s">
        <v>9048</v>
      </c>
      <c r="E2959" s="22">
        <v>140886</v>
      </c>
      <c r="F2959" s="19"/>
      <c r="G2959" s="14">
        <f t="shared" si="60"/>
        <v>140886</v>
      </c>
      <c r="H2959" s="973"/>
    </row>
    <row r="2960" spans="1:10" x14ac:dyDescent="0.25">
      <c r="A2960" s="112">
        <v>45124</v>
      </c>
      <c r="B2960" s="21" t="s">
        <v>9658</v>
      </c>
      <c r="C2960" s="13" t="s">
        <v>166</v>
      </c>
      <c r="D2960" s="764"/>
      <c r="E2960" s="22"/>
      <c r="F2960" s="19">
        <v>64100</v>
      </c>
      <c r="G2960" s="14">
        <f t="shared" si="60"/>
        <v>-64100</v>
      </c>
      <c r="H2960" s="1202" t="s">
        <v>10477</v>
      </c>
      <c r="J2960" s="127"/>
    </row>
    <row r="2961" spans="1:8" x14ac:dyDescent="0.25">
      <c r="A2961" s="112">
        <v>45124</v>
      </c>
      <c r="B2961" s="21" t="s">
        <v>9766</v>
      </c>
      <c r="C2961" s="13" t="s">
        <v>166</v>
      </c>
      <c r="D2961" s="764"/>
      <c r="E2961" s="22"/>
      <c r="F2961" s="19">
        <v>66000</v>
      </c>
      <c r="G2961" s="14">
        <f t="shared" si="60"/>
        <v>-66000</v>
      </c>
      <c r="H2961" s="1202"/>
    </row>
    <row r="2962" spans="1:8" x14ac:dyDescent="0.25">
      <c r="A2962" s="112">
        <v>45124</v>
      </c>
      <c r="B2962" s="21" t="s">
        <v>9964</v>
      </c>
      <c r="C2962" s="13" t="s">
        <v>166</v>
      </c>
      <c r="D2962" s="764"/>
      <c r="E2962" s="22"/>
      <c r="F2962" s="19">
        <v>15800</v>
      </c>
      <c r="G2962" s="14">
        <f t="shared" si="60"/>
        <v>-15800</v>
      </c>
      <c r="H2962" s="1202"/>
    </row>
    <row r="2963" spans="1:8" x14ac:dyDescent="0.25">
      <c r="A2963" s="112">
        <v>45124</v>
      </c>
      <c r="B2963" s="21" t="s">
        <v>10468</v>
      </c>
      <c r="C2963" s="13" t="s">
        <v>166</v>
      </c>
      <c r="D2963" s="764"/>
      <c r="E2963" s="22"/>
      <c r="F2963" s="19">
        <v>13260</v>
      </c>
      <c r="G2963" s="14">
        <f t="shared" si="60"/>
        <v>-13260</v>
      </c>
      <c r="H2963" s="1202"/>
    </row>
    <row r="2964" spans="1:8" x14ac:dyDescent="0.25">
      <c r="A2964" s="112">
        <v>45124</v>
      </c>
      <c r="B2964" s="21" t="s">
        <v>8654</v>
      </c>
      <c r="C2964" s="13" t="s">
        <v>166</v>
      </c>
      <c r="D2964" s="764"/>
      <c r="E2964" s="22"/>
      <c r="F2964" s="19">
        <v>290840</v>
      </c>
      <c r="G2964" s="14">
        <f t="shared" si="60"/>
        <v>-290840</v>
      </c>
      <c r="H2964" s="1203"/>
    </row>
    <row r="2965" spans="1:8" x14ac:dyDescent="0.25">
      <c r="A2965" s="112">
        <v>45124</v>
      </c>
      <c r="B2965" s="981" t="s">
        <v>10376</v>
      </c>
      <c r="C2965" s="13" t="s">
        <v>168</v>
      </c>
      <c r="D2965" s="764" t="s">
        <v>10493</v>
      </c>
      <c r="E2965" s="22">
        <v>100000</v>
      </c>
      <c r="F2965" s="19"/>
      <c r="G2965" s="14">
        <f t="shared" si="60"/>
        <v>100000</v>
      </c>
      <c r="H2965" s="13" t="s">
        <v>10494</v>
      </c>
    </row>
    <row r="2966" spans="1:8" x14ac:dyDescent="0.25">
      <c r="A2966" s="112">
        <v>45124</v>
      </c>
      <c r="B2966" s="21" t="s">
        <v>10468</v>
      </c>
      <c r="C2966" s="13" t="s">
        <v>168</v>
      </c>
      <c r="D2966" s="764" t="s">
        <v>10521</v>
      </c>
      <c r="E2966" s="22">
        <v>1039700</v>
      </c>
      <c r="F2966" s="19"/>
      <c r="G2966" s="14">
        <f t="shared" si="60"/>
        <v>1039700</v>
      </c>
      <c r="H2966" s="13"/>
    </row>
    <row r="2967" spans="1:8" x14ac:dyDescent="0.25">
      <c r="A2967" s="112">
        <v>45124</v>
      </c>
      <c r="B2967" s="21" t="s">
        <v>10468</v>
      </c>
      <c r="C2967" s="13" t="s">
        <v>168</v>
      </c>
      <c r="D2967" s="764"/>
      <c r="E2967" s="22"/>
      <c r="F2967" s="19">
        <v>1039700</v>
      </c>
      <c r="G2967" s="14">
        <f t="shared" si="60"/>
        <v>-1039700</v>
      </c>
      <c r="H2967" s="13" t="s">
        <v>10522</v>
      </c>
    </row>
    <row r="2968" spans="1:8" x14ac:dyDescent="0.25">
      <c r="A2968" s="112">
        <v>45124</v>
      </c>
      <c r="B2968" s="21" t="s">
        <v>10229</v>
      </c>
      <c r="C2968" s="13" t="s">
        <v>180</v>
      </c>
      <c r="D2968" s="764" t="s">
        <v>10566</v>
      </c>
      <c r="E2968" s="22">
        <v>278840</v>
      </c>
      <c r="F2968" s="19"/>
      <c r="G2968" s="14">
        <f t="shared" si="60"/>
        <v>278840</v>
      </c>
      <c r="H2968" s="13"/>
    </row>
    <row r="2969" spans="1:8" x14ac:dyDescent="0.25">
      <c r="A2969" s="112">
        <v>45125</v>
      </c>
      <c r="B2969" s="21" t="s">
        <v>10293</v>
      </c>
      <c r="C2969" s="13" t="s">
        <v>1802</v>
      </c>
      <c r="D2969" s="764" t="s">
        <v>10676</v>
      </c>
      <c r="E2969" s="22">
        <v>286220</v>
      </c>
      <c r="F2969" s="19"/>
      <c r="G2969" s="14">
        <f t="shared" si="60"/>
        <v>286220</v>
      </c>
      <c r="H2969" s="13"/>
    </row>
    <row r="2970" spans="1:8" x14ac:dyDescent="0.25">
      <c r="A2970" s="112">
        <v>45125</v>
      </c>
      <c r="B2970" s="21" t="s">
        <v>9504</v>
      </c>
      <c r="C2970" s="13" t="s">
        <v>168</v>
      </c>
      <c r="D2970" s="764" t="s">
        <v>10523</v>
      </c>
      <c r="E2970" s="22">
        <v>9820</v>
      </c>
      <c r="F2970" s="19"/>
      <c r="G2970" s="14">
        <f t="shared" si="60"/>
        <v>9820</v>
      </c>
      <c r="H2970" s="13" t="s">
        <v>10525</v>
      </c>
    </row>
    <row r="2971" spans="1:8" x14ac:dyDescent="0.25">
      <c r="A2971" s="112">
        <v>45125</v>
      </c>
      <c r="B2971" s="21" t="s">
        <v>10468</v>
      </c>
      <c r="C2971" s="13" t="s">
        <v>168</v>
      </c>
      <c r="D2971" s="764" t="s">
        <v>9592</v>
      </c>
      <c r="E2971" s="22">
        <v>91053</v>
      </c>
      <c r="F2971" s="19"/>
      <c r="G2971" s="14">
        <f t="shared" si="60"/>
        <v>91053</v>
      </c>
      <c r="H2971" s="13" t="s">
        <v>10526</v>
      </c>
    </row>
    <row r="2972" spans="1:8" ht="16.5" thickBot="1" x14ac:dyDescent="0.3">
      <c r="A2972" s="112">
        <v>45125</v>
      </c>
      <c r="B2972" s="981" t="s">
        <v>10376</v>
      </c>
      <c r="C2972" s="13" t="s">
        <v>168</v>
      </c>
      <c r="D2972" s="764" t="s">
        <v>10524</v>
      </c>
      <c r="E2972" s="22">
        <v>92000</v>
      </c>
      <c r="F2972" s="109"/>
      <c r="G2972" s="14">
        <f t="shared" si="60"/>
        <v>92000</v>
      </c>
      <c r="H2972" s="13" t="s">
        <v>10527</v>
      </c>
    </row>
    <row r="2973" spans="1:8" x14ac:dyDescent="0.25">
      <c r="A2973" s="112">
        <v>45125</v>
      </c>
      <c r="B2973" s="21" t="s">
        <v>8865</v>
      </c>
      <c r="C2973" s="13" t="s">
        <v>166</v>
      </c>
      <c r="D2973" s="764"/>
      <c r="E2973" s="781"/>
      <c r="F2973" s="783">
        <v>115000</v>
      </c>
      <c r="G2973" s="782">
        <f t="shared" si="60"/>
        <v>-115000</v>
      </c>
      <c r="H2973" s="1152" t="s">
        <v>10507</v>
      </c>
    </row>
    <row r="2974" spans="1:8" ht="16.5" thickBot="1" x14ac:dyDescent="0.3">
      <c r="A2974" s="112">
        <v>45125</v>
      </c>
      <c r="B2974" s="21" t="s">
        <v>10468</v>
      </c>
      <c r="C2974" s="13" t="s">
        <v>166</v>
      </c>
      <c r="D2974" s="764"/>
      <c r="E2974" s="781"/>
      <c r="F2974" s="784">
        <v>130000</v>
      </c>
      <c r="G2974" s="782">
        <f t="shared" si="60"/>
        <v>-130000</v>
      </c>
      <c r="H2974" s="1153"/>
    </row>
    <row r="2975" spans="1:8" x14ac:dyDescent="0.25">
      <c r="A2975" s="112">
        <v>45126</v>
      </c>
      <c r="B2975" s="981" t="s">
        <v>10376</v>
      </c>
      <c r="C2975" s="13" t="s">
        <v>180</v>
      </c>
      <c r="D2975" s="764" t="s">
        <v>10567</v>
      </c>
      <c r="E2975" s="22">
        <v>18720</v>
      </c>
      <c r="F2975" s="111"/>
      <c r="G2975" s="14">
        <f t="shared" si="60"/>
        <v>18720</v>
      </c>
      <c r="H2975" s="13"/>
    </row>
    <row r="2976" spans="1:8" x14ac:dyDescent="0.25">
      <c r="A2976" s="112">
        <v>45127</v>
      </c>
      <c r="B2976" s="21" t="s">
        <v>8865</v>
      </c>
      <c r="C2976" s="13" t="s">
        <v>8391</v>
      </c>
      <c r="D2976" s="764" t="s">
        <v>10528</v>
      </c>
      <c r="E2976" s="22">
        <v>30441</v>
      </c>
      <c r="F2976" s="19"/>
      <c r="G2976" s="14">
        <f t="shared" si="60"/>
        <v>30441</v>
      </c>
      <c r="H2976" s="13"/>
    </row>
    <row r="2977" spans="1:8" x14ac:dyDescent="0.25">
      <c r="A2977" s="112">
        <v>45127</v>
      </c>
      <c r="B2977" s="21" t="s">
        <v>10148</v>
      </c>
      <c r="C2977" s="13" t="s">
        <v>8391</v>
      </c>
      <c r="D2977" s="764" t="s">
        <v>10529</v>
      </c>
      <c r="E2977" s="22">
        <v>70032</v>
      </c>
      <c r="F2977" s="19"/>
      <c r="G2977" s="14">
        <f t="shared" si="60"/>
        <v>70032</v>
      </c>
      <c r="H2977" s="13"/>
    </row>
    <row r="2978" spans="1:8" x14ac:dyDescent="0.25">
      <c r="A2978" s="112">
        <v>45127</v>
      </c>
      <c r="B2978" s="21" t="s">
        <v>9766</v>
      </c>
      <c r="C2978" s="13" t="s">
        <v>8391</v>
      </c>
      <c r="D2978" s="764" t="s">
        <v>10530</v>
      </c>
      <c r="E2978" s="22">
        <v>145910</v>
      </c>
      <c r="F2978" s="19"/>
      <c r="G2978" s="14">
        <f t="shared" si="60"/>
        <v>145910</v>
      </c>
      <c r="H2978" s="13"/>
    </row>
    <row r="2979" spans="1:8" ht="16.5" thickBot="1" x14ac:dyDescent="0.3">
      <c r="A2979" s="112">
        <v>45127</v>
      </c>
      <c r="B2979" s="21" t="s">
        <v>9353</v>
      </c>
      <c r="C2979" s="13" t="s">
        <v>8391</v>
      </c>
      <c r="D2979" s="764" t="s">
        <v>10531</v>
      </c>
      <c r="E2979" s="22">
        <v>78349</v>
      </c>
      <c r="F2979" s="109"/>
      <c r="G2979" s="14">
        <f t="shared" si="60"/>
        <v>78349</v>
      </c>
      <c r="H2979" s="13"/>
    </row>
    <row r="2980" spans="1:8" x14ac:dyDescent="0.25">
      <c r="A2980" s="112">
        <v>45127</v>
      </c>
      <c r="B2980" s="21" t="s">
        <v>8654</v>
      </c>
      <c r="C2980" s="13" t="s">
        <v>8391</v>
      </c>
      <c r="D2980" s="764"/>
      <c r="E2980" s="781"/>
      <c r="F2980" s="783">
        <v>12087</v>
      </c>
      <c r="G2980" s="782">
        <f t="shared" si="60"/>
        <v>-12087</v>
      </c>
      <c r="H2980" s="1216" t="s">
        <v>10548</v>
      </c>
    </row>
    <row r="2981" spans="1:8" x14ac:dyDescent="0.25">
      <c r="A2981" s="112">
        <v>45127</v>
      </c>
      <c r="B2981" s="21" t="s">
        <v>8865</v>
      </c>
      <c r="C2981" s="13" t="s">
        <v>8391</v>
      </c>
      <c r="D2981" s="764"/>
      <c r="E2981" s="781"/>
      <c r="F2981" s="141">
        <v>182717</v>
      </c>
      <c r="G2981" s="782">
        <f t="shared" si="60"/>
        <v>-182717</v>
      </c>
      <c r="H2981" s="1217"/>
    </row>
    <row r="2982" spans="1:8" x14ac:dyDescent="0.25">
      <c r="A2982" s="112">
        <v>45127</v>
      </c>
      <c r="B2982" s="21" t="s">
        <v>9353</v>
      </c>
      <c r="C2982" s="13" t="s">
        <v>8391</v>
      </c>
      <c r="D2982" s="764"/>
      <c r="E2982" s="781"/>
      <c r="F2982" s="141">
        <v>190000</v>
      </c>
      <c r="G2982" s="782">
        <f t="shared" si="60"/>
        <v>-190000</v>
      </c>
      <c r="H2982" s="1217"/>
    </row>
    <row r="2983" spans="1:8" x14ac:dyDescent="0.25">
      <c r="A2983" s="112">
        <v>45127</v>
      </c>
      <c r="B2983" s="21" t="s">
        <v>9658</v>
      </c>
      <c r="C2983" s="13" t="s">
        <v>8391</v>
      </c>
      <c r="D2983" s="764"/>
      <c r="E2983" s="781"/>
      <c r="F2983" s="141">
        <v>45196</v>
      </c>
      <c r="G2983" s="782">
        <f t="shared" si="60"/>
        <v>-45196</v>
      </c>
      <c r="H2983" s="1217"/>
    </row>
    <row r="2984" spans="1:8" x14ac:dyDescent="0.25">
      <c r="A2984" s="112">
        <v>45127</v>
      </c>
      <c r="B2984" s="21" t="s">
        <v>9766</v>
      </c>
      <c r="C2984" s="13" t="s">
        <v>8391</v>
      </c>
      <c r="D2984" s="764"/>
      <c r="E2984" s="781"/>
      <c r="F2984" s="141">
        <v>190000</v>
      </c>
      <c r="G2984" s="782">
        <f t="shared" si="60"/>
        <v>-190000</v>
      </c>
      <c r="H2984" s="1217"/>
    </row>
    <row r="2985" spans="1:8" x14ac:dyDescent="0.25">
      <c r="A2985" s="112">
        <v>45127</v>
      </c>
      <c r="B2985" s="21" t="s">
        <v>10148</v>
      </c>
      <c r="C2985" s="13" t="s">
        <v>8391</v>
      </c>
      <c r="D2985" s="764"/>
      <c r="E2985" s="781"/>
      <c r="F2985" s="141">
        <v>190000</v>
      </c>
      <c r="G2985" s="782">
        <f t="shared" si="60"/>
        <v>-190000</v>
      </c>
      <c r="H2985" s="1217"/>
    </row>
    <row r="2986" spans="1:8" ht="16.5" thickBot="1" x14ac:dyDescent="0.3">
      <c r="A2986" s="112">
        <v>45127</v>
      </c>
      <c r="B2986" s="21" t="s">
        <v>10293</v>
      </c>
      <c r="C2986" s="13" t="s">
        <v>8391</v>
      </c>
      <c r="D2986" s="764"/>
      <c r="E2986" s="781"/>
      <c r="F2986" s="784">
        <v>190000</v>
      </c>
      <c r="G2986" s="782">
        <f t="shared" si="60"/>
        <v>-190000</v>
      </c>
      <c r="H2986" s="1218"/>
    </row>
    <row r="2987" spans="1:8" ht="21" x14ac:dyDescent="0.25">
      <c r="A2987" s="112">
        <v>45127</v>
      </c>
      <c r="B2987" s="21" t="s">
        <v>10568</v>
      </c>
      <c r="C2987" s="13" t="s">
        <v>180</v>
      </c>
      <c r="D2987" s="764" t="s">
        <v>10569</v>
      </c>
      <c r="E2987" s="781">
        <v>120960</v>
      </c>
      <c r="F2987" s="213"/>
      <c r="G2987" s="782">
        <f t="shared" si="60"/>
        <v>120960</v>
      </c>
      <c r="H2987" s="974"/>
    </row>
    <row r="2988" spans="1:8" x14ac:dyDescent="0.25">
      <c r="A2988" s="112">
        <v>45128</v>
      </c>
      <c r="B2988" s="21" t="s">
        <v>10468</v>
      </c>
      <c r="C2988" s="13" t="s">
        <v>166</v>
      </c>
      <c r="D2988" s="764" t="s">
        <v>10800</v>
      </c>
      <c r="E2988" s="22">
        <v>27640</v>
      </c>
      <c r="F2988" s="111"/>
      <c r="G2988" s="14">
        <f t="shared" ref="G2988" si="61">E2988-F2988</f>
        <v>27640</v>
      </c>
      <c r="H2988" s="13" t="s">
        <v>10535</v>
      </c>
    </row>
    <row r="2989" spans="1:8" x14ac:dyDescent="0.25">
      <c r="A2989" s="112">
        <v>45128</v>
      </c>
      <c r="B2989" s="21" t="s">
        <v>8865</v>
      </c>
      <c r="C2989" s="13" t="s">
        <v>166</v>
      </c>
      <c r="D2989" s="764" t="s">
        <v>10534</v>
      </c>
      <c r="E2989" s="22">
        <v>22500</v>
      </c>
      <c r="F2989" s="111"/>
      <c r="G2989" s="14">
        <f t="shared" si="60"/>
        <v>22500</v>
      </c>
      <c r="H2989" s="13" t="s">
        <v>10535</v>
      </c>
    </row>
    <row r="2990" spans="1:8" x14ac:dyDescent="0.25">
      <c r="A2990" s="112">
        <v>45129</v>
      </c>
      <c r="B2990" s="21" t="s">
        <v>10293</v>
      </c>
      <c r="C2990" s="13" t="s">
        <v>168</v>
      </c>
      <c r="D2990" s="764" t="s">
        <v>10565</v>
      </c>
      <c r="E2990" s="22">
        <v>188000</v>
      </c>
      <c r="F2990" s="111"/>
      <c r="G2990" s="14">
        <f t="shared" si="60"/>
        <v>188000</v>
      </c>
      <c r="H2990" s="13"/>
    </row>
    <row r="2991" spans="1:8" x14ac:dyDescent="0.25">
      <c r="A2991" s="112">
        <v>45131</v>
      </c>
      <c r="B2991" s="21" t="s">
        <v>9353</v>
      </c>
      <c r="C2991" s="13" t="s">
        <v>169</v>
      </c>
      <c r="D2991" s="764" t="s">
        <v>10570</v>
      </c>
      <c r="E2991" s="22">
        <v>76250</v>
      </c>
      <c r="F2991" s="19"/>
      <c r="G2991" s="14">
        <f t="shared" si="60"/>
        <v>76250</v>
      </c>
      <c r="H2991" s="13"/>
    </row>
    <row r="2992" spans="1:8" x14ac:dyDescent="0.25">
      <c r="A2992" s="112">
        <v>45131</v>
      </c>
      <c r="B2992" s="21" t="s">
        <v>8873</v>
      </c>
      <c r="C2992" s="13" t="s">
        <v>7465</v>
      </c>
      <c r="D2992" s="764"/>
      <c r="E2992" s="22"/>
      <c r="F2992" s="19">
        <v>385000</v>
      </c>
      <c r="G2992" s="14">
        <f t="shared" si="60"/>
        <v>-385000</v>
      </c>
      <c r="H2992" s="13" t="s">
        <v>10583</v>
      </c>
    </row>
    <row r="2993" spans="1:8" x14ac:dyDescent="0.25">
      <c r="A2993" s="112">
        <v>45132</v>
      </c>
      <c r="B2993" s="21" t="s">
        <v>9964</v>
      </c>
      <c r="C2993" s="13" t="s">
        <v>1802</v>
      </c>
      <c r="D2993" s="764" t="s">
        <v>10677</v>
      </c>
      <c r="E2993" s="22">
        <v>54431</v>
      </c>
      <c r="F2993" s="19"/>
      <c r="G2993" s="14">
        <f t="shared" si="60"/>
        <v>54431</v>
      </c>
      <c r="H2993" s="13"/>
    </row>
    <row r="2994" spans="1:8" x14ac:dyDescent="0.25">
      <c r="A2994" s="112">
        <v>45132</v>
      </c>
      <c r="B2994" s="21" t="s">
        <v>10468</v>
      </c>
      <c r="C2994" s="13" t="s">
        <v>168</v>
      </c>
      <c r="D2994" s="764" t="s">
        <v>9981</v>
      </c>
      <c r="E2994" s="22">
        <v>24000</v>
      </c>
      <c r="F2994" s="19"/>
      <c r="G2994" s="14">
        <f t="shared" si="60"/>
        <v>24000</v>
      </c>
      <c r="H2994" s="13"/>
    </row>
    <row r="2995" spans="1:8" x14ac:dyDescent="0.25">
      <c r="A2995" s="112">
        <v>45132</v>
      </c>
      <c r="B2995" s="21" t="s">
        <v>10293</v>
      </c>
      <c r="C2995" s="13" t="s">
        <v>168</v>
      </c>
      <c r="D2995" s="764" t="s">
        <v>10617</v>
      </c>
      <c r="E2995" s="22"/>
      <c r="F2995" s="19"/>
      <c r="G2995" s="14">
        <f t="shared" si="60"/>
        <v>0</v>
      </c>
      <c r="H2995" s="13"/>
    </row>
    <row r="2996" spans="1:8" x14ac:dyDescent="0.25">
      <c r="A2996" s="112">
        <v>45132</v>
      </c>
      <c r="B2996" s="21" t="s">
        <v>8556</v>
      </c>
      <c r="C2996" s="13" t="s">
        <v>168</v>
      </c>
      <c r="D2996" s="764" t="s">
        <v>10618</v>
      </c>
      <c r="E2996" s="22">
        <v>83200</v>
      </c>
      <c r="F2996" s="19"/>
      <c r="G2996" s="14">
        <f t="shared" si="60"/>
        <v>83200</v>
      </c>
      <c r="H2996" s="13"/>
    </row>
    <row r="2997" spans="1:8" x14ac:dyDescent="0.25">
      <c r="A2997" s="112">
        <v>45133</v>
      </c>
      <c r="B2997" s="21" t="s">
        <v>9353</v>
      </c>
      <c r="C2997" s="13" t="s">
        <v>7465</v>
      </c>
      <c r="D2997" s="764" t="s">
        <v>10620</v>
      </c>
      <c r="E2997" s="22">
        <v>136390</v>
      </c>
      <c r="F2997" s="19"/>
      <c r="G2997" s="14">
        <f t="shared" si="60"/>
        <v>136390</v>
      </c>
      <c r="H2997" s="13"/>
    </row>
    <row r="2998" spans="1:8" x14ac:dyDescent="0.25">
      <c r="A2998" s="112">
        <v>45133</v>
      </c>
      <c r="B2998" s="21" t="s">
        <v>9983</v>
      </c>
      <c r="C2998" s="13" t="s">
        <v>7465</v>
      </c>
      <c r="D2998" s="764" t="s">
        <v>10621</v>
      </c>
      <c r="E2998" s="22">
        <v>10125</v>
      </c>
      <c r="F2998" s="19"/>
      <c r="G2998" s="14">
        <f t="shared" si="60"/>
        <v>10125</v>
      </c>
      <c r="H2998" s="13"/>
    </row>
    <row r="2999" spans="1:8" x14ac:dyDescent="0.25">
      <c r="A2999" s="112">
        <v>45133</v>
      </c>
      <c r="B2999" s="21" t="s">
        <v>9504</v>
      </c>
      <c r="C2999" s="13" t="s">
        <v>8391</v>
      </c>
      <c r="D2999" s="764" t="s">
        <v>10622</v>
      </c>
      <c r="E2999" s="22">
        <v>28019</v>
      </c>
      <c r="F2999" s="19"/>
      <c r="G2999" s="14">
        <f t="shared" si="60"/>
        <v>28019</v>
      </c>
      <c r="H2999" s="13"/>
    </row>
    <row r="3000" spans="1:8" x14ac:dyDescent="0.25">
      <c r="A3000" s="112">
        <v>45133</v>
      </c>
      <c r="B3000" s="21" t="s">
        <v>9353</v>
      </c>
      <c r="C3000" s="13" t="s">
        <v>8391</v>
      </c>
      <c r="D3000" s="764" t="s">
        <v>10623</v>
      </c>
      <c r="E3000" s="22">
        <v>92172</v>
      </c>
      <c r="F3000" s="19"/>
      <c r="G3000" s="14">
        <f t="shared" si="60"/>
        <v>92172</v>
      </c>
      <c r="H3000" s="13"/>
    </row>
    <row r="3001" spans="1:8" x14ac:dyDescent="0.25">
      <c r="A3001" s="112">
        <v>45136</v>
      </c>
      <c r="B3001" s="21" t="s">
        <v>10229</v>
      </c>
      <c r="C3001" s="13" t="s">
        <v>8391</v>
      </c>
      <c r="D3001" s="764" t="s">
        <v>10624</v>
      </c>
      <c r="E3001" s="22">
        <v>149586</v>
      </c>
      <c r="F3001" s="19"/>
      <c r="G3001" s="14">
        <f t="shared" si="60"/>
        <v>149586</v>
      </c>
      <c r="H3001" s="13"/>
    </row>
    <row r="3002" spans="1:8" x14ac:dyDescent="0.25">
      <c r="A3002" s="112">
        <v>45138</v>
      </c>
      <c r="B3002" s="981" t="s">
        <v>10376</v>
      </c>
      <c r="C3002" s="13" t="s">
        <v>166</v>
      </c>
      <c r="D3002" s="764" t="s">
        <v>10801</v>
      </c>
      <c r="E3002" s="22">
        <v>13755</v>
      </c>
      <c r="F3002" s="19"/>
      <c r="G3002" s="14">
        <f t="shared" si="60"/>
        <v>13755</v>
      </c>
      <c r="H3002" s="13"/>
    </row>
    <row r="3003" spans="1:8" x14ac:dyDescent="0.25">
      <c r="A3003" s="112">
        <v>45138</v>
      </c>
      <c r="B3003" s="981" t="s">
        <v>9829</v>
      </c>
      <c r="C3003" s="13" t="s">
        <v>168</v>
      </c>
      <c r="D3003" s="764" t="s">
        <v>11783</v>
      </c>
      <c r="E3003" s="22">
        <v>1741376</v>
      </c>
      <c r="F3003" s="19"/>
      <c r="G3003" s="14">
        <f t="shared" si="60"/>
        <v>1741376</v>
      </c>
      <c r="H3003" s="13"/>
    </row>
    <row r="3004" spans="1:8" x14ac:dyDescent="0.25">
      <c r="A3004" s="112">
        <v>45139</v>
      </c>
      <c r="B3004" s="21" t="s">
        <v>10568</v>
      </c>
      <c r="C3004" s="13" t="s">
        <v>169</v>
      </c>
      <c r="D3004" s="764" t="s">
        <v>9360</v>
      </c>
      <c r="E3004" s="22">
        <v>7580</v>
      </c>
      <c r="F3004" s="19"/>
      <c r="G3004" s="14">
        <f t="shared" si="60"/>
        <v>7580</v>
      </c>
      <c r="H3004" s="13"/>
    </row>
    <row r="3005" spans="1:8" x14ac:dyDescent="0.25">
      <c r="A3005" s="112">
        <v>45139</v>
      </c>
      <c r="B3005" s="21" t="s">
        <v>10148</v>
      </c>
      <c r="C3005" s="13" t="s">
        <v>8391</v>
      </c>
      <c r="D3005" s="764"/>
      <c r="E3005" s="22"/>
      <c r="F3005" s="19">
        <v>895000</v>
      </c>
      <c r="G3005" s="14">
        <f t="shared" si="60"/>
        <v>-895000</v>
      </c>
      <c r="H3005" s="13" t="s">
        <v>10482</v>
      </c>
    </row>
    <row r="3006" spans="1:8" x14ac:dyDescent="0.25">
      <c r="A3006" s="112">
        <v>45139</v>
      </c>
      <c r="B3006" s="21" t="s">
        <v>10229</v>
      </c>
      <c r="C3006" s="13" t="s">
        <v>180</v>
      </c>
      <c r="D3006" s="764" t="s">
        <v>10722</v>
      </c>
      <c r="E3006" s="22">
        <v>99200</v>
      </c>
      <c r="F3006" s="19"/>
      <c r="G3006" s="14">
        <f t="shared" si="60"/>
        <v>99200</v>
      </c>
      <c r="H3006" s="13"/>
    </row>
    <row r="3007" spans="1:8" x14ac:dyDescent="0.25">
      <c r="A3007" s="112">
        <v>45140</v>
      </c>
      <c r="B3007" s="21" t="s">
        <v>10468</v>
      </c>
      <c r="C3007" s="13" t="s">
        <v>164</v>
      </c>
      <c r="D3007" s="764" t="s">
        <v>10680</v>
      </c>
      <c r="E3007" s="22">
        <v>34252</v>
      </c>
      <c r="F3007" s="19"/>
      <c r="G3007" s="14">
        <f t="shared" si="60"/>
        <v>34252</v>
      </c>
      <c r="H3007" s="13"/>
    </row>
    <row r="3008" spans="1:8" x14ac:dyDescent="0.25">
      <c r="A3008" s="112">
        <v>45141</v>
      </c>
      <c r="B3008" s="21" t="s">
        <v>10568</v>
      </c>
      <c r="C3008" s="13" t="s">
        <v>7465</v>
      </c>
      <c r="D3008" s="764" t="s">
        <v>10682</v>
      </c>
      <c r="E3008" s="22">
        <v>752630</v>
      </c>
      <c r="F3008" s="19"/>
      <c r="G3008" s="14">
        <f t="shared" si="60"/>
        <v>752630</v>
      </c>
      <c r="H3008" s="13"/>
    </row>
    <row r="3009" spans="1:8" x14ac:dyDescent="0.25">
      <c r="A3009" s="112">
        <v>45141</v>
      </c>
      <c r="B3009" s="21" t="s">
        <v>10899</v>
      </c>
      <c r="C3009" s="13" t="s">
        <v>1802</v>
      </c>
      <c r="D3009" s="764" t="s">
        <v>9963</v>
      </c>
      <c r="E3009" s="22">
        <v>75050</v>
      </c>
      <c r="F3009" s="19"/>
      <c r="G3009" s="14">
        <f t="shared" si="60"/>
        <v>75050</v>
      </c>
      <c r="H3009" s="13"/>
    </row>
    <row r="3010" spans="1:8" x14ac:dyDescent="0.25">
      <c r="A3010" s="112">
        <v>45141</v>
      </c>
      <c r="B3010" s="21" t="s">
        <v>10229</v>
      </c>
      <c r="C3010" s="13" t="s">
        <v>8391</v>
      </c>
      <c r="D3010" s="764" t="s">
        <v>10684</v>
      </c>
      <c r="E3010" s="22">
        <v>447395</v>
      </c>
      <c r="F3010" s="19"/>
      <c r="G3010" s="14">
        <f t="shared" si="60"/>
        <v>447395</v>
      </c>
      <c r="H3010" s="13"/>
    </row>
    <row r="3011" spans="1:8" x14ac:dyDescent="0.25">
      <c r="A3011" s="112">
        <v>45141</v>
      </c>
      <c r="B3011" s="21" t="s">
        <v>10148</v>
      </c>
      <c r="C3011" s="13" t="s">
        <v>8391</v>
      </c>
      <c r="D3011" s="764" t="s">
        <v>10685</v>
      </c>
      <c r="E3011" s="22">
        <v>51609</v>
      </c>
      <c r="F3011" s="19"/>
      <c r="G3011" s="14">
        <f t="shared" si="60"/>
        <v>51609</v>
      </c>
      <c r="H3011" s="13"/>
    </row>
    <row r="3012" spans="1:8" x14ac:dyDescent="0.25">
      <c r="A3012" s="112">
        <v>45141</v>
      </c>
      <c r="B3012" s="21" t="s">
        <v>9353</v>
      </c>
      <c r="C3012" s="13" t="s">
        <v>8391</v>
      </c>
      <c r="D3012" s="764" t="s">
        <v>10686</v>
      </c>
      <c r="E3012" s="22">
        <v>24550</v>
      </c>
      <c r="F3012" s="19"/>
      <c r="G3012" s="14">
        <f t="shared" si="60"/>
        <v>24550</v>
      </c>
      <c r="H3012" s="13"/>
    </row>
    <row r="3013" spans="1:8" x14ac:dyDescent="0.25">
      <c r="A3013" s="112">
        <v>45141</v>
      </c>
      <c r="B3013" s="21" t="s">
        <v>10568</v>
      </c>
      <c r="C3013" s="13" t="s">
        <v>8391</v>
      </c>
      <c r="D3013" s="764" t="s">
        <v>10687</v>
      </c>
      <c r="E3013" s="22">
        <v>11574</v>
      </c>
      <c r="F3013" s="19"/>
      <c r="G3013" s="14">
        <f t="shared" si="60"/>
        <v>11574</v>
      </c>
      <c r="H3013" s="13"/>
    </row>
    <row r="3014" spans="1:8" x14ac:dyDescent="0.25">
      <c r="A3014" s="112">
        <v>45141</v>
      </c>
      <c r="B3014" s="981" t="s">
        <v>10376</v>
      </c>
      <c r="C3014" s="13" t="s">
        <v>8391</v>
      </c>
      <c r="D3014" s="764" t="s">
        <v>10688</v>
      </c>
      <c r="E3014" s="22">
        <v>118168</v>
      </c>
      <c r="F3014" s="19"/>
      <c r="G3014" s="14">
        <f t="shared" si="60"/>
        <v>118168</v>
      </c>
      <c r="H3014" s="13"/>
    </row>
    <row r="3015" spans="1:8" x14ac:dyDescent="0.25">
      <c r="A3015" s="112">
        <v>45142</v>
      </c>
      <c r="B3015" s="21" t="s">
        <v>10468</v>
      </c>
      <c r="C3015" s="13" t="s">
        <v>164</v>
      </c>
      <c r="D3015" s="764" t="s">
        <v>10681</v>
      </c>
      <c r="E3015" s="22">
        <v>14831</v>
      </c>
      <c r="F3015" s="19"/>
      <c r="G3015" s="14">
        <f t="shared" si="60"/>
        <v>14831</v>
      </c>
      <c r="H3015" s="13"/>
    </row>
    <row r="3016" spans="1:8" x14ac:dyDescent="0.25">
      <c r="A3016" s="112">
        <v>45142</v>
      </c>
      <c r="B3016" s="21" t="s">
        <v>9983</v>
      </c>
      <c r="C3016" s="13" t="s">
        <v>169</v>
      </c>
      <c r="D3016" s="764" t="s">
        <v>10805</v>
      </c>
      <c r="E3016" s="22">
        <v>32035</v>
      </c>
      <c r="F3016" s="19"/>
      <c r="G3016" s="14">
        <f t="shared" si="60"/>
        <v>32035</v>
      </c>
      <c r="H3016" s="13"/>
    </row>
    <row r="3017" spans="1:8" x14ac:dyDescent="0.25">
      <c r="A3017" s="112">
        <v>45143</v>
      </c>
      <c r="B3017" s="21" t="s">
        <v>10293</v>
      </c>
      <c r="C3017" s="13" t="s">
        <v>1802</v>
      </c>
      <c r="D3017" s="764"/>
      <c r="E3017" s="22"/>
      <c r="F3017" s="19">
        <v>16490</v>
      </c>
      <c r="G3017" s="14">
        <f t="shared" si="60"/>
        <v>-16490</v>
      </c>
      <c r="H3017" s="13" t="s">
        <v>4469</v>
      </c>
    </row>
    <row r="3018" spans="1:8" x14ac:dyDescent="0.25">
      <c r="A3018" s="112">
        <v>45143</v>
      </c>
      <c r="B3018" s="21" t="s">
        <v>9353</v>
      </c>
      <c r="C3018" s="13" t="s">
        <v>7465</v>
      </c>
      <c r="D3018" s="764" t="s">
        <v>10683</v>
      </c>
      <c r="E3018" s="22">
        <v>153990</v>
      </c>
      <c r="F3018" s="19"/>
      <c r="G3018" s="14">
        <f t="shared" si="60"/>
        <v>153990</v>
      </c>
      <c r="H3018" s="13"/>
    </row>
    <row r="3019" spans="1:8" x14ac:dyDescent="0.25">
      <c r="A3019" s="112">
        <v>45143</v>
      </c>
      <c r="B3019" s="21" t="s">
        <v>10229</v>
      </c>
      <c r="C3019" s="13" t="s">
        <v>8391</v>
      </c>
      <c r="D3019" s="764" t="s">
        <v>10689</v>
      </c>
      <c r="E3019" s="22">
        <v>119072</v>
      </c>
      <c r="F3019" s="19"/>
      <c r="G3019" s="14">
        <f t="shared" si="60"/>
        <v>119072</v>
      </c>
      <c r="H3019" s="13"/>
    </row>
    <row r="3020" spans="1:8" x14ac:dyDescent="0.25">
      <c r="A3020" s="112">
        <v>45143</v>
      </c>
      <c r="B3020" s="21" t="s">
        <v>10293</v>
      </c>
      <c r="C3020" s="13" t="s">
        <v>1802</v>
      </c>
      <c r="D3020" s="764"/>
      <c r="E3020" s="22"/>
      <c r="F3020" s="19">
        <v>231000</v>
      </c>
      <c r="G3020" s="14">
        <f t="shared" si="60"/>
        <v>-231000</v>
      </c>
      <c r="H3020" s="13" t="s">
        <v>10216</v>
      </c>
    </row>
    <row r="3021" spans="1:8" x14ac:dyDescent="0.25">
      <c r="A3021" s="112">
        <v>45147</v>
      </c>
      <c r="B3021" s="21" t="s">
        <v>10468</v>
      </c>
      <c r="C3021" s="13" t="s">
        <v>168</v>
      </c>
      <c r="D3021" s="764" t="s">
        <v>10741</v>
      </c>
      <c r="E3021" s="22">
        <v>88971</v>
      </c>
      <c r="F3021" s="19"/>
      <c r="G3021" s="14">
        <f t="shared" si="60"/>
        <v>88971</v>
      </c>
      <c r="H3021" s="13"/>
    </row>
    <row r="3022" spans="1:8" x14ac:dyDescent="0.25">
      <c r="A3022" s="112">
        <v>45148</v>
      </c>
      <c r="B3022" s="21" t="s">
        <v>10148</v>
      </c>
      <c r="C3022" s="13" t="s">
        <v>8391</v>
      </c>
      <c r="D3022" s="764" t="s">
        <v>10829</v>
      </c>
      <c r="E3022" s="22">
        <v>49067</v>
      </c>
      <c r="F3022" s="19"/>
      <c r="G3022" s="14">
        <f t="shared" si="60"/>
        <v>49067</v>
      </c>
      <c r="H3022" s="13"/>
    </row>
    <row r="3023" spans="1:8" x14ac:dyDescent="0.25">
      <c r="A3023" s="112">
        <v>45149</v>
      </c>
      <c r="B3023" s="981" t="s">
        <v>10376</v>
      </c>
      <c r="C3023" s="13" t="s">
        <v>8391</v>
      </c>
      <c r="D3023" s="764" t="s">
        <v>10830</v>
      </c>
      <c r="E3023" s="22">
        <v>70850</v>
      </c>
      <c r="F3023" s="19"/>
      <c r="G3023" s="14">
        <f t="shared" si="60"/>
        <v>70850</v>
      </c>
      <c r="H3023" s="13"/>
    </row>
    <row r="3024" spans="1:8" x14ac:dyDescent="0.25">
      <c r="A3024" s="112">
        <v>45149</v>
      </c>
      <c r="B3024" s="21" t="s">
        <v>10148</v>
      </c>
      <c r="C3024" s="13" t="s">
        <v>166</v>
      </c>
      <c r="D3024" s="764" t="s">
        <v>10836</v>
      </c>
      <c r="E3024" s="22">
        <v>20300</v>
      </c>
      <c r="F3024" s="19"/>
      <c r="G3024" s="14">
        <f t="shared" si="60"/>
        <v>20300</v>
      </c>
      <c r="H3024" s="53"/>
    </row>
    <row r="3025" spans="1:8" x14ac:dyDescent="0.25">
      <c r="A3025" s="112">
        <v>45149</v>
      </c>
      <c r="B3025" s="21" t="s">
        <v>10229</v>
      </c>
      <c r="C3025" s="13" t="s">
        <v>7465</v>
      </c>
      <c r="D3025" s="764" t="s">
        <v>10841</v>
      </c>
      <c r="E3025" s="22">
        <v>67956</v>
      </c>
      <c r="F3025" s="19"/>
      <c r="G3025" s="14">
        <f t="shared" si="60"/>
        <v>67956</v>
      </c>
      <c r="H3025" s="53"/>
    </row>
    <row r="3026" spans="1:8" x14ac:dyDescent="0.25">
      <c r="A3026" s="112">
        <v>45150</v>
      </c>
      <c r="B3026" s="21" t="s">
        <v>10148</v>
      </c>
      <c r="C3026" s="13" t="s">
        <v>8391</v>
      </c>
      <c r="D3026" s="764" t="s">
        <v>10831</v>
      </c>
      <c r="E3026" s="22">
        <v>30498</v>
      </c>
      <c r="F3026" s="19"/>
      <c r="G3026" s="14">
        <f t="shared" si="60"/>
        <v>30498</v>
      </c>
      <c r="H3026" s="53"/>
    </row>
    <row r="3027" spans="1:8" x14ac:dyDescent="0.25">
      <c r="A3027" s="112">
        <v>45150</v>
      </c>
      <c r="B3027" s="21" t="s">
        <v>10148</v>
      </c>
      <c r="C3027" s="13" t="s">
        <v>164</v>
      </c>
      <c r="D3027" s="764" t="s">
        <v>11031</v>
      </c>
      <c r="E3027" s="22">
        <v>6023</v>
      </c>
      <c r="F3027" s="19"/>
      <c r="G3027" s="14">
        <f t="shared" si="60"/>
        <v>6023</v>
      </c>
      <c r="H3027" s="53"/>
    </row>
    <row r="3028" spans="1:8" x14ac:dyDescent="0.25">
      <c r="A3028" s="112">
        <v>45153</v>
      </c>
      <c r="B3028" s="21" t="s">
        <v>7919</v>
      </c>
      <c r="C3028" s="13" t="s">
        <v>7465</v>
      </c>
      <c r="D3028" s="764"/>
      <c r="E3028" s="22"/>
      <c r="F3028" s="19">
        <v>665882</v>
      </c>
      <c r="G3028" s="14">
        <f t="shared" si="60"/>
        <v>-665882</v>
      </c>
      <c r="H3028" s="1166" t="s">
        <v>10749</v>
      </c>
    </row>
    <row r="3029" spans="1:8" x14ac:dyDescent="0.25">
      <c r="A3029" s="112">
        <v>45153</v>
      </c>
      <c r="B3029" s="21" t="s">
        <v>8873</v>
      </c>
      <c r="C3029" s="13" t="s">
        <v>7465</v>
      </c>
      <c r="D3029" s="764"/>
      <c r="E3029" s="22"/>
      <c r="F3029" s="19">
        <v>201658</v>
      </c>
      <c r="G3029" s="14">
        <f t="shared" si="60"/>
        <v>-201658</v>
      </c>
      <c r="H3029" s="1213"/>
    </row>
    <row r="3030" spans="1:8" x14ac:dyDescent="0.25">
      <c r="A3030" s="112">
        <v>45153</v>
      </c>
      <c r="B3030" s="21" t="s">
        <v>9658</v>
      </c>
      <c r="C3030" s="13" t="s">
        <v>7465</v>
      </c>
      <c r="D3030" s="764"/>
      <c r="E3030" s="22"/>
      <c r="F3030" s="19">
        <v>482460</v>
      </c>
      <c r="G3030" s="14">
        <f t="shared" si="60"/>
        <v>-482460</v>
      </c>
      <c r="H3030" s="1167"/>
    </row>
    <row r="3031" spans="1:8" ht="16.5" thickBot="1" x14ac:dyDescent="0.3">
      <c r="A3031" s="112">
        <v>45153</v>
      </c>
      <c r="B3031" s="21" t="s">
        <v>8654</v>
      </c>
      <c r="C3031" s="13" t="s">
        <v>5680</v>
      </c>
      <c r="D3031" s="764"/>
      <c r="E3031" s="22"/>
      <c r="F3031" s="109">
        <v>200000</v>
      </c>
      <c r="G3031" s="14">
        <f t="shared" si="60"/>
        <v>-200000</v>
      </c>
      <c r="H3031" s="13" t="s">
        <v>10750</v>
      </c>
    </row>
    <row r="3032" spans="1:8" x14ac:dyDescent="0.25">
      <c r="A3032" s="112">
        <v>45154</v>
      </c>
      <c r="B3032" s="21" t="s">
        <v>8865</v>
      </c>
      <c r="C3032" s="13" t="s">
        <v>8391</v>
      </c>
      <c r="D3032" s="764"/>
      <c r="E3032" s="781"/>
      <c r="F3032" s="783">
        <v>72078</v>
      </c>
      <c r="G3032" s="782">
        <f t="shared" si="60"/>
        <v>-72078</v>
      </c>
      <c r="H3032" s="1161" t="s">
        <v>10845</v>
      </c>
    </row>
    <row r="3033" spans="1:8" x14ac:dyDescent="0.25">
      <c r="A3033" s="112">
        <v>45154</v>
      </c>
      <c r="B3033" s="21" t="s">
        <v>9353</v>
      </c>
      <c r="C3033" s="13" t="s">
        <v>8391</v>
      </c>
      <c r="D3033" s="764"/>
      <c r="E3033" s="781"/>
      <c r="F3033" s="141">
        <v>150000</v>
      </c>
      <c r="G3033" s="782">
        <f t="shared" ref="G3033:G3170" si="62">E3033-F3033</f>
        <v>-150000</v>
      </c>
      <c r="H3033" s="1162"/>
    </row>
    <row r="3034" spans="1:8" x14ac:dyDescent="0.25">
      <c r="A3034" s="112">
        <v>45154</v>
      </c>
      <c r="B3034" s="21" t="s">
        <v>9766</v>
      </c>
      <c r="C3034" s="13" t="s">
        <v>8391</v>
      </c>
      <c r="D3034" s="764"/>
      <c r="E3034" s="781"/>
      <c r="F3034" s="141">
        <v>372320</v>
      </c>
      <c r="G3034" s="782">
        <f t="shared" si="62"/>
        <v>-372320</v>
      </c>
      <c r="H3034" s="1162"/>
    </row>
    <row r="3035" spans="1:8" x14ac:dyDescent="0.25">
      <c r="A3035" s="112">
        <v>45154</v>
      </c>
      <c r="B3035" s="21" t="s">
        <v>10148</v>
      </c>
      <c r="C3035" s="13" t="s">
        <v>8391</v>
      </c>
      <c r="D3035" s="764"/>
      <c r="E3035" s="781"/>
      <c r="F3035" s="141">
        <v>300000</v>
      </c>
      <c r="G3035" s="782">
        <f t="shared" si="62"/>
        <v>-300000</v>
      </c>
      <c r="H3035" s="1162"/>
    </row>
    <row r="3036" spans="1:8" x14ac:dyDescent="0.25">
      <c r="A3036" s="112">
        <v>45154</v>
      </c>
      <c r="B3036" s="981" t="s">
        <v>10376</v>
      </c>
      <c r="C3036" s="13" t="s">
        <v>8391</v>
      </c>
      <c r="D3036" s="764"/>
      <c r="E3036" s="781"/>
      <c r="F3036" s="141">
        <v>100000</v>
      </c>
      <c r="G3036" s="782">
        <f t="shared" si="62"/>
        <v>-100000</v>
      </c>
      <c r="H3036" s="1162"/>
    </row>
    <row r="3037" spans="1:8" x14ac:dyDescent="0.25">
      <c r="A3037" s="265">
        <v>45154</v>
      </c>
      <c r="B3037" s="976" t="s">
        <v>10229</v>
      </c>
      <c r="C3037" s="53" t="s">
        <v>8391</v>
      </c>
      <c r="D3037" s="775"/>
      <c r="E3037" s="953"/>
      <c r="F3037" s="146">
        <v>5602</v>
      </c>
      <c r="G3037" s="977">
        <f t="shared" si="62"/>
        <v>-5602</v>
      </c>
      <c r="H3037" s="1163"/>
    </row>
    <row r="3038" spans="1:8" ht="23.25" x14ac:dyDescent="0.25">
      <c r="A3038" s="112">
        <v>45154</v>
      </c>
      <c r="B3038" s="21" t="s">
        <v>10293</v>
      </c>
      <c r="C3038" s="13" t="s">
        <v>169</v>
      </c>
      <c r="D3038" s="764" t="s">
        <v>10806</v>
      </c>
      <c r="E3038" s="22">
        <v>117640</v>
      </c>
      <c r="F3038" s="19"/>
      <c r="G3038" s="14">
        <f t="shared" ref="G3038:G3039" si="63">E3038-F3038</f>
        <v>117640</v>
      </c>
      <c r="H3038" s="303"/>
    </row>
    <row r="3039" spans="1:8" ht="23.25" x14ac:dyDescent="0.25">
      <c r="A3039" s="112">
        <v>45154</v>
      </c>
      <c r="B3039" s="21" t="s">
        <v>10293</v>
      </c>
      <c r="C3039" s="13" t="s">
        <v>169</v>
      </c>
      <c r="D3039" s="764" t="s">
        <v>10807</v>
      </c>
      <c r="E3039" s="22">
        <v>12252</v>
      </c>
      <c r="F3039" s="19"/>
      <c r="G3039" s="14">
        <f t="shared" si="63"/>
        <v>12252</v>
      </c>
      <c r="H3039" s="303"/>
    </row>
    <row r="3040" spans="1:8" ht="23.25" x14ac:dyDescent="0.25">
      <c r="A3040" s="112">
        <v>45154</v>
      </c>
      <c r="B3040" s="21" t="s">
        <v>10468</v>
      </c>
      <c r="C3040" s="13" t="s">
        <v>166</v>
      </c>
      <c r="D3040" s="764" t="s">
        <v>10802</v>
      </c>
      <c r="E3040" s="22">
        <v>7000</v>
      </c>
      <c r="F3040" s="19"/>
      <c r="G3040" s="14">
        <f t="shared" si="62"/>
        <v>7000</v>
      </c>
      <c r="H3040" s="303"/>
    </row>
    <row r="3041" spans="1:8" ht="23.25" x14ac:dyDescent="0.25">
      <c r="A3041" s="112">
        <v>45154</v>
      </c>
      <c r="B3041" s="21" t="s">
        <v>10293</v>
      </c>
      <c r="C3041" s="13" t="s">
        <v>164</v>
      </c>
      <c r="D3041" s="764" t="s">
        <v>10837</v>
      </c>
      <c r="E3041" s="22">
        <v>6055</v>
      </c>
      <c r="F3041" s="19"/>
      <c r="G3041" s="14">
        <f t="shared" si="62"/>
        <v>6055</v>
      </c>
      <c r="H3041" s="978"/>
    </row>
    <row r="3042" spans="1:8" ht="23.25" x14ac:dyDescent="0.25">
      <c r="A3042" s="112">
        <v>45154</v>
      </c>
      <c r="B3042" s="21" t="s">
        <v>9964</v>
      </c>
      <c r="C3042" s="13" t="s">
        <v>164</v>
      </c>
      <c r="D3042" s="764" t="s">
        <v>10838</v>
      </c>
      <c r="E3042" s="22">
        <v>1260</v>
      </c>
      <c r="F3042" s="19"/>
      <c r="G3042" s="14">
        <f t="shared" si="62"/>
        <v>1260</v>
      </c>
      <c r="H3042" s="978"/>
    </row>
    <row r="3043" spans="1:8" ht="15.75" customHeight="1" x14ac:dyDescent="0.25">
      <c r="A3043" s="112">
        <v>45156</v>
      </c>
      <c r="B3043" s="21" t="s">
        <v>10148</v>
      </c>
      <c r="C3043" s="13" t="s">
        <v>166</v>
      </c>
      <c r="D3043" s="1232" t="s">
        <v>10803</v>
      </c>
      <c r="E3043" s="22">
        <v>20300</v>
      </c>
      <c r="F3043" s="19"/>
      <c r="G3043" s="14">
        <f t="shared" si="62"/>
        <v>20300</v>
      </c>
      <c r="H3043" s="1157" t="s">
        <v>9323</v>
      </c>
    </row>
    <row r="3044" spans="1:8" ht="15.75" customHeight="1" x14ac:dyDescent="0.25">
      <c r="A3044" s="112">
        <v>45156</v>
      </c>
      <c r="B3044" s="981" t="s">
        <v>10376</v>
      </c>
      <c r="C3044" s="13" t="s">
        <v>166</v>
      </c>
      <c r="D3044" s="1232"/>
      <c r="E3044" s="22">
        <v>45000</v>
      </c>
      <c r="F3044" s="19"/>
      <c r="G3044" s="14">
        <f t="shared" si="62"/>
        <v>45000</v>
      </c>
      <c r="H3044" s="1158"/>
    </row>
    <row r="3045" spans="1:8" x14ac:dyDescent="0.25">
      <c r="A3045" s="112">
        <v>45156</v>
      </c>
      <c r="B3045" s="21" t="s">
        <v>8654</v>
      </c>
      <c r="C3045" s="13" t="s">
        <v>166</v>
      </c>
      <c r="D3045" s="764"/>
      <c r="E3045" s="22"/>
      <c r="F3045" s="19">
        <v>64845</v>
      </c>
      <c r="G3045" s="14">
        <f t="shared" si="62"/>
        <v>-64845</v>
      </c>
      <c r="H3045" s="1201" t="s">
        <v>10840</v>
      </c>
    </row>
    <row r="3046" spans="1:8" x14ac:dyDescent="0.25">
      <c r="A3046" s="112">
        <v>45156</v>
      </c>
      <c r="B3046" s="21" t="s">
        <v>8865</v>
      </c>
      <c r="C3046" s="13" t="s">
        <v>166</v>
      </c>
      <c r="D3046" s="764"/>
      <c r="E3046" s="22"/>
      <c r="F3046" s="19">
        <v>22500</v>
      </c>
      <c r="G3046" s="14">
        <f t="shared" si="62"/>
        <v>-22500</v>
      </c>
      <c r="H3046" s="1202"/>
    </row>
    <row r="3047" spans="1:8" x14ac:dyDescent="0.25">
      <c r="A3047" s="112">
        <v>45156</v>
      </c>
      <c r="B3047" s="21" t="s">
        <v>10148</v>
      </c>
      <c r="C3047" s="13" t="s">
        <v>166</v>
      </c>
      <c r="D3047" s="764"/>
      <c r="E3047" s="22"/>
      <c r="F3047" s="19">
        <v>19260</v>
      </c>
      <c r="G3047" s="14">
        <f t="shared" si="62"/>
        <v>-19260</v>
      </c>
      <c r="H3047" s="1202"/>
    </row>
    <row r="3048" spans="1:8" x14ac:dyDescent="0.25">
      <c r="A3048" s="112">
        <v>45156</v>
      </c>
      <c r="B3048" s="21" t="s">
        <v>10468</v>
      </c>
      <c r="C3048" s="13" t="s">
        <v>166</v>
      </c>
      <c r="D3048" s="764"/>
      <c r="E3048" s="22"/>
      <c r="F3048" s="19">
        <v>34640</v>
      </c>
      <c r="G3048" s="14">
        <f t="shared" si="62"/>
        <v>-34640</v>
      </c>
      <c r="H3048" s="1202"/>
    </row>
    <row r="3049" spans="1:8" x14ac:dyDescent="0.25">
      <c r="A3049" s="112">
        <v>45156</v>
      </c>
      <c r="B3049" s="981" t="s">
        <v>10376</v>
      </c>
      <c r="C3049" s="13" t="s">
        <v>166</v>
      </c>
      <c r="D3049" s="764"/>
      <c r="E3049" s="22"/>
      <c r="F3049" s="19">
        <v>58755</v>
      </c>
      <c r="G3049" s="14">
        <f t="shared" si="62"/>
        <v>-58755</v>
      </c>
      <c r="H3049" s="1203"/>
    </row>
    <row r="3050" spans="1:8" x14ac:dyDescent="0.25">
      <c r="A3050" s="112">
        <v>45156</v>
      </c>
      <c r="B3050" s="21" t="s">
        <v>9964</v>
      </c>
      <c r="C3050" s="13" t="s">
        <v>168</v>
      </c>
      <c r="D3050" s="764" t="s">
        <v>10848</v>
      </c>
      <c r="E3050" s="22">
        <v>16864</v>
      </c>
      <c r="F3050" s="19"/>
      <c r="G3050" s="14">
        <f t="shared" si="62"/>
        <v>16864</v>
      </c>
      <c r="H3050" s="979"/>
    </row>
    <row r="3051" spans="1:8" x14ac:dyDescent="0.25">
      <c r="A3051" s="112">
        <v>45156</v>
      </c>
      <c r="B3051" s="21" t="s">
        <v>7805</v>
      </c>
      <c r="C3051" s="13" t="s">
        <v>168</v>
      </c>
      <c r="D3051" s="764" t="s">
        <v>10847</v>
      </c>
      <c r="E3051" s="22">
        <v>10980</v>
      </c>
      <c r="F3051" s="19"/>
      <c r="G3051" s="14">
        <f t="shared" si="62"/>
        <v>10980</v>
      </c>
      <c r="H3051" s="979"/>
    </row>
    <row r="3052" spans="1:8" x14ac:dyDescent="0.25">
      <c r="A3052" s="112">
        <v>45157</v>
      </c>
      <c r="B3052" s="21" t="s">
        <v>9406</v>
      </c>
      <c r="C3052" s="13" t="s">
        <v>164</v>
      </c>
      <c r="D3052" s="764" t="s">
        <v>10839</v>
      </c>
      <c r="E3052" s="22">
        <v>4370</v>
      </c>
      <c r="F3052" s="19"/>
      <c r="G3052" s="14">
        <f t="shared" si="62"/>
        <v>4370</v>
      </c>
      <c r="H3052" s="980"/>
    </row>
    <row r="3053" spans="1:8" x14ac:dyDescent="0.25">
      <c r="A3053" s="112">
        <v>45159</v>
      </c>
      <c r="B3053" s="21" t="s">
        <v>10148</v>
      </c>
      <c r="C3053" s="13" t="s">
        <v>8391</v>
      </c>
      <c r="D3053" s="764" t="s">
        <v>10832</v>
      </c>
      <c r="E3053" s="22">
        <v>25073</v>
      </c>
      <c r="F3053" s="19"/>
      <c r="G3053" s="14">
        <f t="shared" si="62"/>
        <v>25073</v>
      </c>
      <c r="H3053" s="13"/>
    </row>
    <row r="3054" spans="1:8" x14ac:dyDescent="0.25">
      <c r="A3054" s="112">
        <v>45159</v>
      </c>
      <c r="B3054" s="981" t="s">
        <v>10376</v>
      </c>
      <c r="C3054" s="13" t="s">
        <v>8391</v>
      </c>
      <c r="D3054" s="764" t="s">
        <v>10833</v>
      </c>
      <c r="E3054" s="22">
        <v>246912</v>
      </c>
      <c r="F3054" s="19"/>
      <c r="G3054" s="14">
        <f t="shared" si="62"/>
        <v>246912</v>
      </c>
      <c r="H3054" s="13"/>
    </row>
    <row r="3055" spans="1:8" x14ac:dyDescent="0.25">
      <c r="A3055" s="112">
        <v>45159</v>
      </c>
      <c r="B3055" s="21" t="s">
        <v>10293</v>
      </c>
      <c r="C3055" s="13" t="s">
        <v>8391</v>
      </c>
      <c r="D3055" s="764" t="s">
        <v>10834</v>
      </c>
      <c r="E3055" s="22">
        <v>37586</v>
      </c>
      <c r="F3055" s="19"/>
      <c r="G3055" s="14">
        <f t="shared" si="62"/>
        <v>37586</v>
      </c>
      <c r="H3055" s="13"/>
    </row>
    <row r="3056" spans="1:8" x14ac:dyDescent="0.25">
      <c r="A3056" s="112">
        <v>45159</v>
      </c>
      <c r="B3056" s="21" t="s">
        <v>10229</v>
      </c>
      <c r="C3056" s="53" t="s">
        <v>8391</v>
      </c>
      <c r="D3056" s="764" t="s">
        <v>10835</v>
      </c>
      <c r="E3056" s="22">
        <v>197733</v>
      </c>
      <c r="F3056" s="109"/>
      <c r="G3056" s="14">
        <f t="shared" si="62"/>
        <v>197733</v>
      </c>
      <c r="H3056" s="13"/>
    </row>
    <row r="3057" spans="1:8" x14ac:dyDescent="0.25">
      <c r="A3057" s="112">
        <v>45159</v>
      </c>
      <c r="B3057" s="981" t="s">
        <v>10376</v>
      </c>
      <c r="C3057" s="13" t="s">
        <v>166</v>
      </c>
      <c r="D3057" s="982" t="s">
        <v>10927</v>
      </c>
      <c r="E3057" s="781">
        <v>28250</v>
      </c>
      <c r="F3057" s="213"/>
      <c r="G3057" s="782">
        <f t="shared" si="62"/>
        <v>28250</v>
      </c>
      <c r="H3057" s="53"/>
    </row>
    <row r="3058" spans="1:8" x14ac:dyDescent="0.25">
      <c r="A3058" s="112">
        <v>45160</v>
      </c>
      <c r="B3058" s="981" t="s">
        <v>10376</v>
      </c>
      <c r="C3058" s="7" t="s">
        <v>164</v>
      </c>
      <c r="D3058" s="982" t="s">
        <v>11032</v>
      </c>
      <c r="E3058" s="781">
        <v>7210</v>
      </c>
      <c r="F3058" s="213"/>
      <c r="G3058" s="782">
        <f t="shared" si="62"/>
        <v>7210</v>
      </c>
      <c r="H3058" s="53"/>
    </row>
    <row r="3059" spans="1:8" x14ac:dyDescent="0.25">
      <c r="A3059" s="112">
        <v>45161</v>
      </c>
      <c r="B3059" s="981" t="s">
        <v>10573</v>
      </c>
      <c r="C3059" s="7" t="s">
        <v>180</v>
      </c>
      <c r="D3059" s="982" t="s">
        <v>10917</v>
      </c>
      <c r="E3059" s="781">
        <v>268800</v>
      </c>
      <c r="F3059" s="213"/>
      <c r="G3059" s="782">
        <f t="shared" si="62"/>
        <v>268800</v>
      </c>
      <c r="H3059" s="53"/>
    </row>
    <row r="3060" spans="1:8" x14ac:dyDescent="0.25">
      <c r="A3060" s="112">
        <v>45161</v>
      </c>
      <c r="B3060" s="981" t="s">
        <v>10573</v>
      </c>
      <c r="C3060" s="7" t="s">
        <v>180</v>
      </c>
      <c r="D3060" s="982" t="s">
        <v>10918</v>
      </c>
      <c r="E3060" s="781">
        <v>1415820</v>
      </c>
      <c r="F3060" s="213"/>
      <c r="G3060" s="782">
        <f t="shared" si="62"/>
        <v>1415820</v>
      </c>
      <c r="H3060" s="53"/>
    </row>
    <row r="3061" spans="1:8" x14ac:dyDescent="0.25">
      <c r="A3061" s="112">
        <v>45161</v>
      </c>
      <c r="B3061" s="981" t="s">
        <v>10573</v>
      </c>
      <c r="C3061" s="7" t="s">
        <v>168</v>
      </c>
      <c r="D3061" s="982" t="s">
        <v>10919</v>
      </c>
      <c r="E3061" s="781">
        <v>104470</v>
      </c>
      <c r="F3061" s="213"/>
      <c r="G3061" s="782">
        <f t="shared" si="62"/>
        <v>104470</v>
      </c>
      <c r="H3061" s="53"/>
    </row>
    <row r="3062" spans="1:8" x14ac:dyDescent="0.25">
      <c r="A3062" s="112">
        <v>45161</v>
      </c>
      <c r="B3062" s="981" t="s">
        <v>10376</v>
      </c>
      <c r="C3062" s="7" t="s">
        <v>168</v>
      </c>
      <c r="D3062" s="982" t="s">
        <v>10920</v>
      </c>
      <c r="E3062" s="781">
        <v>14520</v>
      </c>
      <c r="F3062" s="213"/>
      <c r="G3062" s="782">
        <f t="shared" si="62"/>
        <v>14520</v>
      </c>
      <c r="H3062" s="53"/>
    </row>
    <row r="3063" spans="1:8" ht="16.5" thickBot="1" x14ac:dyDescent="0.3">
      <c r="A3063" s="112">
        <v>45161</v>
      </c>
      <c r="B3063" s="981" t="s">
        <v>10568</v>
      </c>
      <c r="C3063" s="7" t="s">
        <v>168</v>
      </c>
      <c r="D3063" s="982" t="s">
        <v>10921</v>
      </c>
      <c r="E3063" s="781">
        <v>22800</v>
      </c>
      <c r="F3063" s="213"/>
      <c r="G3063" s="782">
        <f t="shared" si="62"/>
        <v>22800</v>
      </c>
      <c r="H3063" s="53"/>
    </row>
    <row r="3064" spans="1:8" x14ac:dyDescent="0.25">
      <c r="A3064" s="112">
        <v>45161</v>
      </c>
      <c r="B3064" s="981" t="s">
        <v>9504</v>
      </c>
      <c r="C3064" s="983" t="s">
        <v>8391</v>
      </c>
      <c r="D3064" s="982"/>
      <c r="E3064" s="781"/>
      <c r="F3064" s="783">
        <v>28019</v>
      </c>
      <c r="G3064" s="782">
        <f t="shared" si="62"/>
        <v>-28019</v>
      </c>
      <c r="H3064" s="1161" t="s">
        <v>10845</v>
      </c>
    </row>
    <row r="3065" spans="1:8" x14ac:dyDescent="0.25">
      <c r="A3065" s="112">
        <v>45161</v>
      </c>
      <c r="B3065" s="981" t="s">
        <v>10293</v>
      </c>
      <c r="C3065" s="139" t="s">
        <v>8391</v>
      </c>
      <c r="D3065" s="982"/>
      <c r="E3065" s="781"/>
      <c r="F3065" s="141">
        <v>112135</v>
      </c>
      <c r="G3065" s="782">
        <f t="shared" si="62"/>
        <v>-112135</v>
      </c>
      <c r="H3065" s="1162"/>
    </row>
    <row r="3066" spans="1:8" x14ac:dyDescent="0.25">
      <c r="A3066" s="112">
        <v>45161</v>
      </c>
      <c r="B3066" s="21" t="s">
        <v>9353</v>
      </c>
      <c r="C3066" s="139" t="s">
        <v>8391</v>
      </c>
      <c r="D3066" s="982"/>
      <c r="E3066" s="781"/>
      <c r="F3066" s="141">
        <v>22065</v>
      </c>
      <c r="G3066" s="782">
        <f t="shared" si="62"/>
        <v>-22065</v>
      </c>
      <c r="H3066" s="1162"/>
    </row>
    <row r="3067" spans="1:8" x14ac:dyDescent="0.25">
      <c r="A3067" s="112">
        <v>45161</v>
      </c>
      <c r="B3067" s="981" t="s">
        <v>10148</v>
      </c>
      <c r="C3067" s="139" t="s">
        <v>8391</v>
      </c>
      <c r="D3067" s="982"/>
      <c r="E3067" s="781"/>
      <c r="F3067" s="141">
        <v>300000</v>
      </c>
      <c r="G3067" s="782">
        <f t="shared" si="62"/>
        <v>-300000</v>
      </c>
      <c r="H3067" s="1162"/>
    </row>
    <row r="3068" spans="1:8" x14ac:dyDescent="0.25">
      <c r="A3068" s="112">
        <v>45161</v>
      </c>
      <c r="B3068" s="981" t="s">
        <v>10376</v>
      </c>
      <c r="C3068" s="139" t="s">
        <v>8391</v>
      </c>
      <c r="D3068" s="982"/>
      <c r="E3068" s="781"/>
      <c r="F3068" s="141">
        <v>200000</v>
      </c>
      <c r="G3068" s="782">
        <f t="shared" si="62"/>
        <v>-200000</v>
      </c>
      <c r="H3068" s="1162"/>
    </row>
    <row r="3069" spans="1:8" ht="16.5" thickBot="1" x14ac:dyDescent="0.3">
      <c r="A3069" s="112">
        <v>45161</v>
      </c>
      <c r="B3069" s="981" t="s">
        <v>10229</v>
      </c>
      <c r="C3069" s="984" t="s">
        <v>8391</v>
      </c>
      <c r="D3069" s="982"/>
      <c r="E3069" s="781"/>
      <c r="F3069" s="784">
        <v>337781</v>
      </c>
      <c r="G3069" s="782">
        <f t="shared" si="62"/>
        <v>-337781</v>
      </c>
      <c r="H3069" s="1163"/>
    </row>
    <row r="3070" spans="1:8" ht="17.25" customHeight="1" x14ac:dyDescent="0.25">
      <c r="A3070" s="112">
        <v>45161</v>
      </c>
      <c r="B3070" s="981" t="s">
        <v>10568</v>
      </c>
      <c r="C3070" s="7" t="s">
        <v>7465</v>
      </c>
      <c r="D3070" s="982" t="s">
        <v>10931</v>
      </c>
      <c r="E3070" s="781">
        <v>334758</v>
      </c>
      <c r="F3070" s="213"/>
      <c r="G3070" s="782">
        <f t="shared" si="62"/>
        <v>334758</v>
      </c>
      <c r="H3070" s="303"/>
    </row>
    <row r="3071" spans="1:8" ht="17.25" customHeight="1" x14ac:dyDescent="0.25">
      <c r="A3071" s="112">
        <v>45162</v>
      </c>
      <c r="B3071" s="981" t="s">
        <v>10293</v>
      </c>
      <c r="C3071" s="7" t="s">
        <v>7465</v>
      </c>
      <c r="D3071" s="982" t="s">
        <v>10932</v>
      </c>
      <c r="E3071" s="781">
        <v>82636</v>
      </c>
      <c r="F3071" s="213"/>
      <c r="G3071" s="782">
        <f t="shared" si="62"/>
        <v>82636</v>
      </c>
      <c r="H3071" s="303"/>
    </row>
    <row r="3072" spans="1:8" ht="17.25" customHeight="1" x14ac:dyDescent="0.25">
      <c r="A3072" s="112">
        <v>45162</v>
      </c>
      <c r="B3072" s="981" t="s">
        <v>10376</v>
      </c>
      <c r="C3072" s="13" t="s">
        <v>166</v>
      </c>
      <c r="D3072" s="982" t="s">
        <v>11186</v>
      </c>
      <c r="E3072" s="781">
        <v>3350</v>
      </c>
      <c r="F3072" s="213"/>
      <c r="G3072" s="782">
        <f t="shared" si="62"/>
        <v>3350</v>
      </c>
      <c r="H3072" s="303"/>
    </row>
    <row r="3073" spans="1:8" ht="17.25" customHeight="1" x14ac:dyDescent="0.25">
      <c r="A3073" s="112">
        <v>45162</v>
      </c>
      <c r="B3073" s="981" t="s">
        <v>10568</v>
      </c>
      <c r="C3073" s="13" t="s">
        <v>166</v>
      </c>
      <c r="D3073" s="982" t="s">
        <v>11769</v>
      </c>
      <c r="E3073" s="781">
        <v>45000</v>
      </c>
      <c r="F3073" s="213"/>
      <c r="G3073" s="782">
        <f t="shared" si="62"/>
        <v>45000</v>
      </c>
      <c r="H3073" s="303"/>
    </row>
    <row r="3074" spans="1:8" ht="17.25" customHeight="1" x14ac:dyDescent="0.25">
      <c r="A3074" s="112">
        <v>45163</v>
      </c>
      <c r="B3074" s="981" t="s">
        <v>10376</v>
      </c>
      <c r="C3074" s="7" t="s">
        <v>164</v>
      </c>
      <c r="D3074" s="982" t="s">
        <v>11033</v>
      </c>
      <c r="E3074" s="781">
        <v>7714</v>
      </c>
      <c r="F3074" s="213"/>
      <c r="G3074" s="782">
        <f t="shared" si="62"/>
        <v>7714</v>
      </c>
      <c r="H3074" s="303"/>
    </row>
    <row r="3075" spans="1:8" x14ac:dyDescent="0.25">
      <c r="A3075" s="112">
        <v>45163</v>
      </c>
      <c r="B3075" s="21" t="s">
        <v>10468</v>
      </c>
      <c r="C3075" s="13" t="s">
        <v>166</v>
      </c>
      <c r="D3075" s="764" t="s">
        <v>10849</v>
      </c>
      <c r="E3075" s="22">
        <v>12500</v>
      </c>
      <c r="F3075" s="110"/>
      <c r="G3075" s="782">
        <f t="shared" si="62"/>
        <v>12500</v>
      </c>
      <c r="H3075" s="13"/>
    </row>
    <row r="3076" spans="1:8" x14ac:dyDescent="0.25">
      <c r="A3076" s="112">
        <v>45163</v>
      </c>
      <c r="B3076" s="21" t="s">
        <v>10568</v>
      </c>
      <c r="C3076" s="54" t="s">
        <v>168</v>
      </c>
      <c r="D3076" s="764" t="s">
        <v>10922</v>
      </c>
      <c r="E3076" s="781">
        <v>13500</v>
      </c>
      <c r="F3076" s="213"/>
      <c r="G3076" s="782">
        <f t="shared" si="62"/>
        <v>13500</v>
      </c>
      <c r="H3076" s="53"/>
    </row>
    <row r="3077" spans="1:8" ht="16.5" thickBot="1" x14ac:dyDescent="0.3">
      <c r="A3077" s="112">
        <v>45163</v>
      </c>
      <c r="B3077" s="21" t="s">
        <v>9353</v>
      </c>
      <c r="C3077" s="54" t="s">
        <v>1062</v>
      </c>
      <c r="D3077" s="764" t="s">
        <v>13241</v>
      </c>
      <c r="E3077" s="781">
        <v>105000</v>
      </c>
      <c r="F3077" s="213"/>
      <c r="G3077" s="782">
        <f t="shared" si="62"/>
        <v>105000</v>
      </c>
      <c r="H3077" s="53"/>
    </row>
    <row r="3078" spans="1:8" x14ac:dyDescent="0.25">
      <c r="A3078" s="112">
        <v>45164</v>
      </c>
      <c r="B3078" s="21" t="s">
        <v>9353</v>
      </c>
      <c r="C3078" s="13" t="s">
        <v>169</v>
      </c>
      <c r="D3078" s="764"/>
      <c r="E3078" s="781"/>
      <c r="F3078" s="783">
        <v>200204</v>
      </c>
      <c r="G3078" s="782">
        <f t="shared" si="62"/>
        <v>-200204</v>
      </c>
      <c r="H3078" s="1233" t="s">
        <v>10853</v>
      </c>
    </row>
    <row r="3079" spans="1:8" x14ac:dyDescent="0.25">
      <c r="A3079" s="112">
        <v>45164</v>
      </c>
      <c r="B3079" s="21" t="s">
        <v>9964</v>
      </c>
      <c r="C3079" s="13" t="s">
        <v>169</v>
      </c>
      <c r="D3079" s="764"/>
      <c r="E3079" s="781"/>
      <c r="F3079" s="141">
        <v>23382</v>
      </c>
      <c r="G3079" s="782">
        <f t="shared" si="62"/>
        <v>-23382</v>
      </c>
      <c r="H3079" s="1234"/>
    </row>
    <row r="3080" spans="1:8" x14ac:dyDescent="0.25">
      <c r="A3080" s="112">
        <v>45164</v>
      </c>
      <c r="B3080" s="21" t="s">
        <v>9983</v>
      </c>
      <c r="C3080" s="13" t="s">
        <v>169</v>
      </c>
      <c r="D3080" s="764"/>
      <c r="E3080" s="781"/>
      <c r="F3080" s="141">
        <v>37222</v>
      </c>
      <c r="G3080" s="782">
        <f t="shared" si="62"/>
        <v>-37222</v>
      </c>
      <c r="H3080" s="1234"/>
    </row>
    <row r="3081" spans="1:8" x14ac:dyDescent="0.25">
      <c r="A3081" s="112">
        <v>45164</v>
      </c>
      <c r="B3081" s="21" t="s">
        <v>10293</v>
      </c>
      <c r="C3081" s="13" t="s">
        <v>169</v>
      </c>
      <c r="D3081" s="764"/>
      <c r="E3081" s="781"/>
      <c r="F3081" s="141">
        <v>129892</v>
      </c>
      <c r="G3081" s="782">
        <f t="shared" si="62"/>
        <v>-129892</v>
      </c>
      <c r="H3081" s="1234"/>
    </row>
    <row r="3082" spans="1:8" ht="16.5" thickBot="1" x14ac:dyDescent="0.3">
      <c r="A3082" s="112">
        <v>45164</v>
      </c>
      <c r="B3082" s="21" t="s">
        <v>10568</v>
      </c>
      <c r="C3082" s="13" t="s">
        <v>169</v>
      </c>
      <c r="D3082" s="764"/>
      <c r="E3082" s="781"/>
      <c r="F3082" s="784">
        <v>7300</v>
      </c>
      <c r="G3082" s="782">
        <f t="shared" si="62"/>
        <v>-7300</v>
      </c>
      <c r="H3082" s="1235"/>
    </row>
    <row r="3083" spans="1:8" ht="16.5" thickBot="1" x14ac:dyDescent="0.3">
      <c r="A3083" s="112">
        <v>45164</v>
      </c>
      <c r="B3083" s="21" t="s">
        <v>10568</v>
      </c>
      <c r="C3083" s="13" t="s">
        <v>169</v>
      </c>
      <c r="D3083" s="764"/>
      <c r="E3083" s="22"/>
      <c r="F3083" s="110">
        <v>280</v>
      </c>
      <c r="G3083" s="14">
        <f t="shared" si="62"/>
        <v>-280</v>
      </c>
      <c r="H3083" s="13" t="s">
        <v>4976</v>
      </c>
    </row>
    <row r="3084" spans="1:8" x14ac:dyDescent="0.25">
      <c r="A3084" s="112">
        <v>45164</v>
      </c>
      <c r="B3084" s="21" t="s">
        <v>9964</v>
      </c>
      <c r="C3084" s="13" t="s">
        <v>1802</v>
      </c>
      <c r="D3084" s="764"/>
      <c r="E3084" s="781"/>
      <c r="F3084" s="783">
        <v>73080</v>
      </c>
      <c r="G3084" s="782">
        <f t="shared" si="62"/>
        <v>-73080</v>
      </c>
      <c r="H3084" s="1225" t="s">
        <v>10873</v>
      </c>
    </row>
    <row r="3085" spans="1:8" x14ac:dyDescent="0.25">
      <c r="A3085" s="112">
        <v>45164</v>
      </c>
      <c r="B3085" s="21" t="s">
        <v>10293</v>
      </c>
      <c r="C3085" s="13" t="s">
        <v>1802</v>
      </c>
      <c r="D3085" s="764"/>
      <c r="E3085" s="781"/>
      <c r="F3085" s="141">
        <v>4870</v>
      </c>
      <c r="G3085" s="782">
        <f t="shared" si="62"/>
        <v>-4870</v>
      </c>
      <c r="H3085" s="1226"/>
    </row>
    <row r="3086" spans="1:8" ht="16.5" thickBot="1" x14ac:dyDescent="0.3">
      <c r="A3086" s="112">
        <v>45164</v>
      </c>
      <c r="B3086" s="21" t="s">
        <v>10899</v>
      </c>
      <c r="C3086" s="13" t="s">
        <v>1802</v>
      </c>
      <c r="D3086" s="764"/>
      <c r="E3086" s="953"/>
      <c r="F3086" s="784">
        <v>75050</v>
      </c>
      <c r="G3086" s="977">
        <f t="shared" si="62"/>
        <v>-75050</v>
      </c>
      <c r="H3086" s="1227"/>
    </row>
    <row r="3087" spans="1:8" ht="21" x14ac:dyDescent="0.25">
      <c r="A3087" s="112">
        <v>45164</v>
      </c>
      <c r="B3087" s="21" t="s">
        <v>10568</v>
      </c>
      <c r="C3087" s="13" t="s">
        <v>169</v>
      </c>
      <c r="D3087" s="764" t="s">
        <v>10934</v>
      </c>
      <c r="E3087" s="953">
        <v>178080</v>
      </c>
      <c r="F3087" s="19"/>
      <c r="G3087" s="977">
        <f t="shared" si="62"/>
        <v>178080</v>
      </c>
      <c r="H3087" s="1024"/>
    </row>
    <row r="3088" spans="1:8" ht="21" x14ac:dyDescent="0.25">
      <c r="A3088" s="112">
        <v>45164</v>
      </c>
      <c r="B3088" s="21" t="s">
        <v>9353</v>
      </c>
      <c r="C3088" s="13" t="s">
        <v>169</v>
      </c>
      <c r="D3088" s="764" t="s">
        <v>9329</v>
      </c>
      <c r="E3088" s="953">
        <v>73333</v>
      </c>
      <c r="F3088" s="19"/>
      <c r="G3088" s="977">
        <f t="shared" si="62"/>
        <v>73333</v>
      </c>
      <c r="H3088" s="1024"/>
    </row>
    <row r="3089" spans="1:8" ht="17.25" customHeight="1" x14ac:dyDescent="0.25">
      <c r="A3089" s="112">
        <v>45166</v>
      </c>
      <c r="B3089" s="21" t="s">
        <v>10376</v>
      </c>
      <c r="C3089" s="13" t="s">
        <v>8391</v>
      </c>
      <c r="D3089" s="764" t="s">
        <v>10923</v>
      </c>
      <c r="E3089" s="781">
        <v>37567</v>
      </c>
      <c r="F3089" s="19"/>
      <c r="G3089" s="782">
        <f t="shared" si="62"/>
        <v>37567</v>
      </c>
      <c r="H3089" s="1024"/>
    </row>
    <row r="3090" spans="1:8" ht="17.25" customHeight="1" x14ac:dyDescent="0.25">
      <c r="A3090" s="112">
        <v>45166</v>
      </c>
      <c r="B3090" s="21" t="s">
        <v>9353</v>
      </c>
      <c r="C3090" s="13" t="s">
        <v>8391</v>
      </c>
      <c r="D3090" s="764" t="s">
        <v>10924</v>
      </c>
      <c r="E3090" s="781">
        <v>29368</v>
      </c>
      <c r="F3090" s="19"/>
      <c r="G3090" s="782">
        <f t="shared" si="62"/>
        <v>29368</v>
      </c>
      <c r="H3090" s="1024"/>
    </row>
    <row r="3091" spans="1:8" ht="17.25" customHeight="1" x14ac:dyDescent="0.25">
      <c r="A3091" s="112">
        <v>45166</v>
      </c>
      <c r="B3091" s="21" t="s">
        <v>10229</v>
      </c>
      <c r="C3091" s="13" t="s">
        <v>8391</v>
      </c>
      <c r="D3091" s="764" t="s">
        <v>10925</v>
      </c>
      <c r="E3091" s="22">
        <v>275805</v>
      </c>
      <c r="F3091" s="19"/>
      <c r="G3091" s="14">
        <f t="shared" si="62"/>
        <v>275805</v>
      </c>
      <c r="H3091" s="1024"/>
    </row>
    <row r="3092" spans="1:8" ht="17.25" customHeight="1" x14ac:dyDescent="0.25">
      <c r="A3092" s="112">
        <v>45166</v>
      </c>
      <c r="B3092" s="21" t="s">
        <v>10573</v>
      </c>
      <c r="C3092" s="13" t="s">
        <v>8391</v>
      </c>
      <c r="D3092" s="764" t="s">
        <v>10926</v>
      </c>
      <c r="E3092" s="22">
        <v>1759647</v>
      </c>
      <c r="F3092" s="19"/>
      <c r="G3092" s="14">
        <f t="shared" si="62"/>
        <v>1759647</v>
      </c>
      <c r="H3092" s="1024"/>
    </row>
    <row r="3093" spans="1:8" ht="17.25" customHeight="1" x14ac:dyDescent="0.25">
      <c r="A3093" s="112">
        <v>45167</v>
      </c>
      <c r="B3093" s="21" t="s">
        <v>10376</v>
      </c>
      <c r="C3093" s="13" t="s">
        <v>166</v>
      </c>
      <c r="D3093" s="764" t="s">
        <v>10928</v>
      </c>
      <c r="E3093" s="282">
        <v>32000</v>
      </c>
      <c r="F3093" s="111"/>
      <c r="G3093" s="959">
        <f t="shared" si="62"/>
        <v>32000</v>
      </c>
      <c r="H3093" s="1024"/>
    </row>
    <row r="3094" spans="1:8" ht="17.25" customHeight="1" x14ac:dyDescent="0.25">
      <c r="A3094" s="112">
        <v>45167</v>
      </c>
      <c r="B3094" s="21" t="s">
        <v>10468</v>
      </c>
      <c r="C3094" s="13" t="s">
        <v>166</v>
      </c>
      <c r="D3094" s="764" t="s">
        <v>10929</v>
      </c>
      <c r="E3094" s="282">
        <v>76455</v>
      </c>
      <c r="F3094" s="111"/>
      <c r="G3094" s="959">
        <f t="shared" si="62"/>
        <v>76455</v>
      </c>
      <c r="H3094" s="1024"/>
    </row>
    <row r="3095" spans="1:8" ht="17.25" customHeight="1" x14ac:dyDescent="0.25">
      <c r="A3095" s="112">
        <v>45167</v>
      </c>
      <c r="B3095" s="21" t="s">
        <v>10568</v>
      </c>
      <c r="C3095" s="13" t="s">
        <v>169</v>
      </c>
      <c r="D3095" s="764" t="s">
        <v>10935</v>
      </c>
      <c r="E3095" s="282">
        <v>85500</v>
      </c>
      <c r="F3095" s="111"/>
      <c r="G3095" s="959">
        <f t="shared" si="62"/>
        <v>85500</v>
      </c>
      <c r="H3095" s="1024"/>
    </row>
    <row r="3096" spans="1:8" ht="17.25" customHeight="1" x14ac:dyDescent="0.25">
      <c r="A3096" s="112">
        <v>45167</v>
      </c>
      <c r="B3096" s="21" t="s">
        <v>10573</v>
      </c>
      <c r="C3096" s="13" t="s">
        <v>169</v>
      </c>
      <c r="D3096" s="764" t="s">
        <v>10936</v>
      </c>
      <c r="E3096" s="282">
        <v>85500</v>
      </c>
      <c r="F3096" s="111"/>
      <c r="G3096" s="959">
        <f t="shared" si="62"/>
        <v>85500</v>
      </c>
      <c r="H3096" s="1024"/>
    </row>
    <row r="3097" spans="1:8" ht="17.25" customHeight="1" x14ac:dyDescent="0.25">
      <c r="A3097" s="112">
        <v>45168</v>
      </c>
      <c r="B3097" s="21" t="s">
        <v>10229</v>
      </c>
      <c r="C3097" s="13" t="s">
        <v>168</v>
      </c>
      <c r="D3097" s="764" t="s">
        <v>11001</v>
      </c>
      <c r="E3097" s="282">
        <v>529131</v>
      </c>
      <c r="F3097" s="111"/>
      <c r="G3097" s="959">
        <f t="shared" si="62"/>
        <v>529131</v>
      </c>
      <c r="H3097" s="1024"/>
    </row>
    <row r="3098" spans="1:8" x14ac:dyDescent="0.25">
      <c r="A3098" s="112">
        <v>45168</v>
      </c>
      <c r="B3098" s="21" t="s">
        <v>8041</v>
      </c>
      <c r="C3098" s="13" t="s">
        <v>8089</v>
      </c>
      <c r="D3098" s="764"/>
      <c r="E3098" s="282"/>
      <c r="F3098" s="111">
        <v>800000</v>
      </c>
      <c r="G3098" s="959">
        <f t="shared" si="62"/>
        <v>-800000</v>
      </c>
      <c r="H3098" s="13" t="s">
        <v>10718</v>
      </c>
    </row>
    <row r="3099" spans="1:8" x14ac:dyDescent="0.25">
      <c r="A3099" s="112">
        <v>45168</v>
      </c>
      <c r="B3099" s="21" t="s">
        <v>8041</v>
      </c>
      <c r="C3099" s="13" t="s">
        <v>8089</v>
      </c>
      <c r="D3099" s="764"/>
      <c r="E3099" s="22"/>
      <c r="F3099" s="19">
        <v>200000</v>
      </c>
      <c r="G3099" s="14">
        <f t="shared" si="62"/>
        <v>-200000</v>
      </c>
      <c r="H3099" s="13" t="s">
        <v>10907</v>
      </c>
    </row>
    <row r="3100" spans="1:8" x14ac:dyDescent="0.25">
      <c r="A3100" s="112">
        <v>45168</v>
      </c>
      <c r="B3100" s="21" t="s">
        <v>8041</v>
      </c>
      <c r="C3100" s="13" t="s">
        <v>8089</v>
      </c>
      <c r="D3100" s="764"/>
      <c r="E3100" s="22"/>
      <c r="F3100" s="19">
        <v>202000</v>
      </c>
      <c r="G3100" s="14">
        <f t="shared" si="62"/>
        <v>-202000</v>
      </c>
      <c r="H3100" s="13" t="s">
        <v>10908</v>
      </c>
    </row>
    <row r="3101" spans="1:8" x14ac:dyDescent="0.25">
      <c r="A3101" s="112">
        <v>45168</v>
      </c>
      <c r="B3101" s="21" t="s">
        <v>8041</v>
      </c>
      <c r="C3101" s="13" t="s">
        <v>8089</v>
      </c>
      <c r="D3101" s="764"/>
      <c r="E3101" s="22"/>
      <c r="F3101" s="19">
        <v>148000</v>
      </c>
      <c r="G3101" s="14">
        <f t="shared" si="62"/>
        <v>-148000</v>
      </c>
      <c r="H3101" s="13" t="s">
        <v>10909</v>
      </c>
    </row>
    <row r="3102" spans="1:8" x14ac:dyDescent="0.25">
      <c r="A3102" s="112">
        <v>45168</v>
      </c>
      <c r="B3102" s="21" t="s">
        <v>10899</v>
      </c>
      <c r="C3102" s="13" t="s">
        <v>12469</v>
      </c>
      <c r="D3102" s="764"/>
      <c r="E3102" s="22"/>
      <c r="F3102" s="19">
        <v>2500000</v>
      </c>
      <c r="G3102" s="14">
        <f t="shared" si="62"/>
        <v>-2500000</v>
      </c>
      <c r="H3102" s="13" t="s">
        <v>12471</v>
      </c>
    </row>
    <row r="3103" spans="1:8" x14ac:dyDescent="0.25">
      <c r="A3103" s="112">
        <v>45168</v>
      </c>
      <c r="B3103" s="21" t="s">
        <v>10568</v>
      </c>
      <c r="C3103" s="13" t="s">
        <v>7465</v>
      </c>
      <c r="D3103" s="764" t="s">
        <v>10920</v>
      </c>
      <c r="E3103" s="22">
        <v>32000</v>
      </c>
      <c r="F3103" s="19"/>
      <c r="G3103" s="14">
        <f t="shared" si="62"/>
        <v>32000</v>
      </c>
      <c r="H3103" s="13"/>
    </row>
    <row r="3104" spans="1:8" x14ac:dyDescent="0.25">
      <c r="A3104" s="112">
        <v>45169</v>
      </c>
      <c r="B3104" s="21" t="s">
        <v>9353</v>
      </c>
      <c r="C3104" s="13" t="s">
        <v>7465</v>
      </c>
      <c r="D3104" s="764" t="s">
        <v>11002</v>
      </c>
      <c r="E3104" s="22">
        <v>119294</v>
      </c>
      <c r="F3104" s="19"/>
      <c r="G3104" s="14">
        <f t="shared" si="62"/>
        <v>119294</v>
      </c>
      <c r="H3104" s="13"/>
    </row>
    <row r="3105" spans="1:8" x14ac:dyDescent="0.25">
      <c r="A3105" s="112">
        <v>45169</v>
      </c>
      <c r="B3105" s="21" t="s">
        <v>10573</v>
      </c>
      <c r="C3105" s="13" t="s">
        <v>8391</v>
      </c>
      <c r="D3105" s="764"/>
      <c r="E3105" s="22"/>
      <c r="F3105" s="19">
        <v>657900</v>
      </c>
      <c r="G3105" s="14">
        <f t="shared" si="62"/>
        <v>-657900</v>
      </c>
      <c r="H3105" s="13" t="s">
        <v>10234</v>
      </c>
    </row>
    <row r="3106" spans="1:8" x14ac:dyDescent="0.25">
      <c r="A3106" s="112">
        <v>45169</v>
      </c>
      <c r="B3106" s="21" t="s">
        <v>10468</v>
      </c>
      <c r="C3106" s="13" t="s">
        <v>166</v>
      </c>
      <c r="D3106" s="764" t="s">
        <v>10930</v>
      </c>
      <c r="E3106" s="22">
        <v>25300</v>
      </c>
      <c r="F3106" s="19"/>
      <c r="G3106" s="14">
        <f t="shared" si="62"/>
        <v>25300</v>
      </c>
      <c r="H3106" s="13"/>
    </row>
    <row r="3107" spans="1:8" x14ac:dyDescent="0.25">
      <c r="A3107" s="112">
        <v>45169</v>
      </c>
      <c r="B3107" s="21" t="s">
        <v>10468</v>
      </c>
      <c r="C3107" s="13" t="s">
        <v>164</v>
      </c>
      <c r="D3107" s="764" t="s">
        <v>10933</v>
      </c>
      <c r="E3107" s="22">
        <v>8079</v>
      </c>
      <c r="F3107" s="19"/>
      <c r="G3107" s="14">
        <f t="shared" si="62"/>
        <v>8079</v>
      </c>
      <c r="H3107" s="13"/>
    </row>
    <row r="3108" spans="1:8" x14ac:dyDescent="0.25">
      <c r="A3108" s="112">
        <v>45173</v>
      </c>
      <c r="B3108" s="21" t="s">
        <v>9353</v>
      </c>
      <c r="C3108" s="13" t="s">
        <v>7465</v>
      </c>
      <c r="D3108" s="764" t="s">
        <v>11003</v>
      </c>
      <c r="E3108" s="22">
        <v>119296</v>
      </c>
      <c r="F3108" s="19"/>
      <c r="G3108" s="14">
        <f t="shared" si="62"/>
        <v>119296</v>
      </c>
      <c r="H3108" s="53"/>
    </row>
    <row r="3109" spans="1:8" x14ac:dyDescent="0.25">
      <c r="A3109" s="112">
        <v>45174</v>
      </c>
      <c r="B3109" s="21" t="s">
        <v>10229</v>
      </c>
      <c r="C3109" s="13" t="s">
        <v>164</v>
      </c>
      <c r="D3109" s="764" t="s">
        <v>11034</v>
      </c>
      <c r="E3109" s="22">
        <v>9551</v>
      </c>
      <c r="F3109" s="19"/>
      <c r="G3109" s="14">
        <f t="shared" si="62"/>
        <v>9551</v>
      </c>
      <c r="H3109" s="53"/>
    </row>
    <row r="3110" spans="1:8" x14ac:dyDescent="0.25">
      <c r="A3110" s="112">
        <v>45174</v>
      </c>
      <c r="B3110" s="21" t="s">
        <v>10229</v>
      </c>
      <c r="C3110" s="13" t="s">
        <v>180</v>
      </c>
      <c r="D3110" s="764"/>
      <c r="E3110" s="22"/>
      <c r="F3110" s="19">
        <v>374080</v>
      </c>
      <c r="G3110" s="14">
        <f t="shared" si="62"/>
        <v>-374080</v>
      </c>
      <c r="H3110" s="1152" t="s">
        <v>10994</v>
      </c>
    </row>
    <row r="3111" spans="1:8" x14ac:dyDescent="0.25">
      <c r="A3111" s="112">
        <v>45174</v>
      </c>
      <c r="B3111" s="21" t="s">
        <v>10568</v>
      </c>
      <c r="C3111" s="13" t="s">
        <v>180</v>
      </c>
      <c r="D3111" s="764"/>
      <c r="E3111" s="22"/>
      <c r="F3111" s="19">
        <v>120960</v>
      </c>
      <c r="G3111" s="14">
        <f t="shared" si="62"/>
        <v>-120960</v>
      </c>
      <c r="H3111" s="1156"/>
    </row>
    <row r="3112" spans="1:8" x14ac:dyDescent="0.25">
      <c r="A3112" s="112">
        <v>45174</v>
      </c>
      <c r="B3112" s="21" t="s">
        <v>10376</v>
      </c>
      <c r="C3112" s="13" t="s">
        <v>180</v>
      </c>
      <c r="D3112" s="764"/>
      <c r="E3112" s="22"/>
      <c r="F3112" s="19">
        <v>4960</v>
      </c>
      <c r="G3112" s="14">
        <f t="shared" si="62"/>
        <v>-4960</v>
      </c>
      <c r="H3112" s="1153"/>
    </row>
    <row r="3113" spans="1:8" x14ac:dyDescent="0.25">
      <c r="A3113" s="112">
        <v>45173</v>
      </c>
      <c r="B3113" s="21" t="s">
        <v>10995</v>
      </c>
      <c r="C3113" s="13" t="s">
        <v>166</v>
      </c>
      <c r="D3113" s="764" t="s">
        <v>11025</v>
      </c>
      <c r="E3113" s="22">
        <v>23500</v>
      </c>
      <c r="F3113" s="19"/>
      <c r="G3113" s="14">
        <f t="shared" si="62"/>
        <v>23500</v>
      </c>
      <c r="H3113" s="954" t="s">
        <v>11027</v>
      </c>
    </row>
    <row r="3114" spans="1:8" x14ac:dyDescent="0.25">
      <c r="A3114" s="112">
        <v>45173</v>
      </c>
      <c r="B3114" s="21" t="s">
        <v>9353</v>
      </c>
      <c r="C3114" s="13" t="s">
        <v>169</v>
      </c>
      <c r="D3114" s="764" t="s">
        <v>11028</v>
      </c>
      <c r="E3114" s="22">
        <v>439558</v>
      </c>
      <c r="F3114" s="19"/>
      <c r="G3114" s="14">
        <f t="shared" si="62"/>
        <v>439558</v>
      </c>
      <c r="H3114" s="954"/>
    </row>
    <row r="3115" spans="1:8" x14ac:dyDescent="0.25">
      <c r="A3115" s="112">
        <v>45173</v>
      </c>
      <c r="B3115" s="21" t="s">
        <v>9766</v>
      </c>
      <c r="C3115" s="13" t="s">
        <v>5186</v>
      </c>
      <c r="D3115" s="764" t="s">
        <v>12239</v>
      </c>
      <c r="E3115" s="22">
        <v>613647</v>
      </c>
      <c r="F3115" s="19"/>
      <c r="G3115" s="14">
        <f t="shared" si="62"/>
        <v>613647</v>
      </c>
      <c r="H3115" s="954"/>
    </row>
    <row r="3116" spans="1:8" x14ac:dyDescent="0.25">
      <c r="A3116" s="112">
        <v>45173</v>
      </c>
      <c r="B3116" s="21" t="s">
        <v>8873</v>
      </c>
      <c r="C3116" s="13" t="s">
        <v>5186</v>
      </c>
      <c r="D3116" s="764" t="s">
        <v>12236</v>
      </c>
      <c r="E3116" s="22">
        <v>19540</v>
      </c>
      <c r="F3116" s="19"/>
      <c r="G3116" s="14">
        <f t="shared" si="62"/>
        <v>19540</v>
      </c>
      <c r="H3116" s="954"/>
    </row>
    <row r="3117" spans="1:8" x14ac:dyDescent="0.25">
      <c r="A3117" s="112">
        <v>45173</v>
      </c>
      <c r="B3117" s="21" t="s">
        <v>10293</v>
      </c>
      <c r="C3117" s="13" t="s">
        <v>5186</v>
      </c>
      <c r="D3117" s="764" t="s">
        <v>12238</v>
      </c>
      <c r="E3117" s="22">
        <v>127320</v>
      </c>
      <c r="F3117" s="19"/>
      <c r="G3117" s="14">
        <f t="shared" si="62"/>
        <v>127320</v>
      </c>
      <c r="H3117" s="954"/>
    </row>
    <row r="3118" spans="1:8" x14ac:dyDescent="0.25">
      <c r="A3118" s="112">
        <v>45173</v>
      </c>
      <c r="B3118" s="21" t="s">
        <v>10293</v>
      </c>
      <c r="C3118" s="13" t="s">
        <v>5186</v>
      </c>
      <c r="D3118" s="764" t="s">
        <v>12237</v>
      </c>
      <c r="E3118" s="22">
        <v>40720</v>
      </c>
      <c r="F3118" s="19"/>
      <c r="G3118" s="14">
        <f t="shared" si="62"/>
        <v>40720</v>
      </c>
      <c r="H3118" s="954"/>
    </row>
    <row r="3119" spans="1:8" x14ac:dyDescent="0.25">
      <c r="A3119" s="112">
        <v>45173</v>
      </c>
      <c r="B3119" s="21" t="s">
        <v>10119</v>
      </c>
      <c r="C3119" s="13" t="s">
        <v>5186</v>
      </c>
      <c r="D3119" s="764" t="s">
        <v>12120</v>
      </c>
      <c r="E3119" s="22">
        <v>80000</v>
      </c>
      <c r="F3119" s="19"/>
      <c r="G3119" s="14">
        <f t="shared" si="62"/>
        <v>80000</v>
      </c>
      <c r="H3119" s="954"/>
    </row>
    <row r="3120" spans="1:8" x14ac:dyDescent="0.25">
      <c r="A3120" s="112">
        <v>45173</v>
      </c>
      <c r="B3120" s="21" t="s">
        <v>10293</v>
      </c>
      <c r="C3120" s="13" t="s">
        <v>5186</v>
      </c>
      <c r="D3120" s="764" t="s">
        <v>12235</v>
      </c>
      <c r="E3120" s="22">
        <v>48600</v>
      </c>
      <c r="F3120" s="19"/>
      <c r="G3120" s="14">
        <f t="shared" si="62"/>
        <v>48600</v>
      </c>
      <c r="H3120" s="954"/>
    </row>
    <row r="3121" spans="1:10" x14ac:dyDescent="0.25">
      <c r="A3121" s="112">
        <v>45173</v>
      </c>
      <c r="B3121" s="21" t="s">
        <v>8873</v>
      </c>
      <c r="C3121" s="13" t="s">
        <v>5186</v>
      </c>
      <c r="D3121" s="764" t="s">
        <v>12234</v>
      </c>
      <c r="E3121" s="22">
        <v>30240</v>
      </c>
      <c r="F3121" s="19"/>
      <c r="G3121" s="14">
        <f t="shared" si="62"/>
        <v>30240</v>
      </c>
      <c r="H3121" s="954"/>
    </row>
    <row r="3122" spans="1:10" x14ac:dyDescent="0.25">
      <c r="A3122" s="112">
        <v>45173</v>
      </c>
      <c r="B3122" s="21" t="s">
        <v>8873</v>
      </c>
      <c r="C3122" s="13" t="s">
        <v>5186</v>
      </c>
      <c r="D3122" s="764" t="s">
        <v>12233</v>
      </c>
      <c r="E3122" s="22">
        <v>13120</v>
      </c>
      <c r="F3122" s="19"/>
      <c r="G3122" s="14">
        <f t="shared" si="62"/>
        <v>13120</v>
      </c>
      <c r="H3122" s="954"/>
    </row>
    <row r="3123" spans="1:10" x14ac:dyDescent="0.25">
      <c r="A3123" s="112">
        <v>45173</v>
      </c>
      <c r="B3123" s="21" t="s">
        <v>10573</v>
      </c>
      <c r="C3123" s="13" t="s">
        <v>168</v>
      </c>
      <c r="D3123" s="764"/>
      <c r="E3123" s="22"/>
      <c r="F3123" s="19">
        <v>500000</v>
      </c>
      <c r="G3123" s="14">
        <f t="shared" si="62"/>
        <v>-500000</v>
      </c>
      <c r="H3123" s="954" t="s">
        <v>10984</v>
      </c>
    </row>
    <row r="3124" spans="1:10" x14ac:dyDescent="0.25">
      <c r="A3124" s="112">
        <v>45173</v>
      </c>
      <c r="B3124" s="21" t="s">
        <v>10573</v>
      </c>
      <c r="C3124" s="13" t="s">
        <v>168</v>
      </c>
      <c r="D3124" s="764"/>
      <c r="E3124" s="22"/>
      <c r="F3124" s="19">
        <v>500000</v>
      </c>
      <c r="G3124" s="14">
        <f t="shared" si="62"/>
        <v>-500000</v>
      </c>
      <c r="H3124" s="954" t="s">
        <v>10985</v>
      </c>
    </row>
    <row r="3125" spans="1:10" x14ac:dyDescent="0.25">
      <c r="A3125" s="112">
        <v>45175</v>
      </c>
      <c r="B3125" s="21" t="s">
        <v>9353</v>
      </c>
      <c r="C3125" s="13" t="s">
        <v>169</v>
      </c>
      <c r="D3125" s="764" t="s">
        <v>11029</v>
      </c>
      <c r="E3125" s="22">
        <v>13278</v>
      </c>
      <c r="F3125" s="19"/>
      <c r="G3125" s="14">
        <f t="shared" si="62"/>
        <v>13278</v>
      </c>
      <c r="H3125" s="954"/>
    </row>
    <row r="3126" spans="1:10" x14ac:dyDescent="0.25">
      <c r="A3126" s="112">
        <v>45175</v>
      </c>
      <c r="B3126" s="21" t="s">
        <v>9983</v>
      </c>
      <c r="C3126" s="13" t="s">
        <v>169</v>
      </c>
      <c r="D3126" s="764" t="s">
        <v>11030</v>
      </c>
      <c r="E3126" s="22">
        <v>189003</v>
      </c>
      <c r="F3126" s="19"/>
      <c r="G3126" s="14">
        <f t="shared" si="62"/>
        <v>189003</v>
      </c>
      <c r="H3126" s="954"/>
    </row>
    <row r="3127" spans="1:10" x14ac:dyDescent="0.25">
      <c r="A3127" s="112">
        <v>45175</v>
      </c>
      <c r="B3127" s="21" t="s">
        <v>10376</v>
      </c>
      <c r="C3127" s="13" t="s">
        <v>166</v>
      </c>
      <c r="D3127" s="764" t="s">
        <v>11026</v>
      </c>
      <c r="E3127" s="22">
        <v>35715</v>
      </c>
      <c r="F3127" s="19"/>
      <c r="G3127" s="14">
        <f t="shared" si="62"/>
        <v>35715</v>
      </c>
      <c r="H3127" s="954"/>
    </row>
    <row r="3128" spans="1:10" x14ac:dyDescent="0.25">
      <c r="A3128" s="112">
        <v>45175</v>
      </c>
      <c r="B3128" s="21" t="s">
        <v>9353</v>
      </c>
      <c r="C3128" s="13" t="s">
        <v>169</v>
      </c>
      <c r="D3128" s="764"/>
      <c r="E3128" s="22"/>
      <c r="F3128" s="19">
        <v>36500</v>
      </c>
      <c r="G3128" s="14">
        <f t="shared" si="62"/>
        <v>-36500</v>
      </c>
      <c r="H3128" s="13" t="s">
        <v>10966</v>
      </c>
    </row>
    <row r="3129" spans="1:10" x14ac:dyDescent="0.25">
      <c r="A3129" s="112">
        <v>45175</v>
      </c>
      <c r="B3129" s="21" t="s">
        <v>10229</v>
      </c>
      <c r="C3129" s="13" t="s">
        <v>8391</v>
      </c>
      <c r="D3129" s="764" t="s">
        <v>11005</v>
      </c>
      <c r="E3129" s="22">
        <v>107536</v>
      </c>
      <c r="F3129" s="19"/>
      <c r="G3129" s="14">
        <f t="shared" si="62"/>
        <v>107536</v>
      </c>
      <c r="H3129" s="13"/>
    </row>
    <row r="3130" spans="1:10" x14ac:dyDescent="0.25">
      <c r="A3130" s="112">
        <v>45175</v>
      </c>
      <c r="B3130" s="21" t="s">
        <v>10899</v>
      </c>
      <c r="C3130" s="13" t="s">
        <v>12257</v>
      </c>
      <c r="D3130" s="764"/>
      <c r="E3130" s="22"/>
      <c r="F3130" s="19">
        <v>938219</v>
      </c>
      <c r="G3130" s="14">
        <f t="shared" si="62"/>
        <v>-938219</v>
      </c>
      <c r="H3130" s="13" t="s">
        <v>11217</v>
      </c>
    </row>
    <row r="3131" spans="1:10" x14ac:dyDescent="0.25">
      <c r="A3131" s="112">
        <v>45175</v>
      </c>
      <c r="B3131" s="21" t="s">
        <v>10899</v>
      </c>
      <c r="C3131" s="13" t="s">
        <v>12257</v>
      </c>
      <c r="D3131" s="764" t="s">
        <v>11772</v>
      </c>
      <c r="E3131" s="22">
        <v>808745</v>
      </c>
      <c r="F3131" s="19"/>
      <c r="G3131" s="14">
        <f t="shared" si="62"/>
        <v>808745</v>
      </c>
      <c r="H3131" s="13"/>
    </row>
    <row r="3132" spans="1:10" ht="16.5" customHeight="1" x14ac:dyDescent="0.25">
      <c r="A3132" s="112">
        <v>45178</v>
      </c>
      <c r="B3132" s="21" t="s">
        <v>9353</v>
      </c>
      <c r="C3132" s="13" t="s">
        <v>7465</v>
      </c>
      <c r="D3132" s="764" t="s">
        <v>11004</v>
      </c>
      <c r="E3132" s="22">
        <v>222592</v>
      </c>
      <c r="F3132" s="19"/>
      <c r="G3132" s="14">
        <f t="shared" si="62"/>
        <v>222592</v>
      </c>
      <c r="H3132" s="13"/>
      <c r="J3132" s="127"/>
    </row>
    <row r="3133" spans="1:10" x14ac:dyDescent="0.25">
      <c r="A3133" s="112">
        <v>45178</v>
      </c>
      <c r="B3133" s="21" t="s">
        <v>10573</v>
      </c>
      <c r="C3133" s="13" t="s">
        <v>8391</v>
      </c>
      <c r="D3133" s="764"/>
      <c r="E3133" s="22"/>
      <c r="F3133" s="19">
        <v>1000000</v>
      </c>
      <c r="G3133" s="14">
        <f t="shared" si="62"/>
        <v>-1000000</v>
      </c>
      <c r="H3133" s="13" t="s">
        <v>11007</v>
      </c>
    </row>
    <row r="3134" spans="1:10" x14ac:dyDescent="0.25">
      <c r="A3134" s="112">
        <v>45178</v>
      </c>
      <c r="B3134" s="21" t="s">
        <v>9983</v>
      </c>
      <c r="C3134" s="13" t="s">
        <v>164</v>
      </c>
      <c r="D3134" s="764" t="s">
        <v>11035</v>
      </c>
      <c r="E3134" s="22">
        <v>6010</v>
      </c>
      <c r="F3134" s="19"/>
      <c r="G3134" s="14">
        <f t="shared" si="62"/>
        <v>6010</v>
      </c>
      <c r="H3134" s="13"/>
    </row>
    <row r="3135" spans="1:10" x14ac:dyDescent="0.25">
      <c r="A3135" s="112">
        <v>45178</v>
      </c>
      <c r="B3135" s="21" t="s">
        <v>10573</v>
      </c>
      <c r="C3135" s="13" t="s">
        <v>7465</v>
      </c>
      <c r="D3135" s="764" t="s">
        <v>11061</v>
      </c>
      <c r="E3135" s="22">
        <v>804137</v>
      </c>
      <c r="F3135" s="19"/>
      <c r="G3135" s="14">
        <f t="shared" si="62"/>
        <v>804137</v>
      </c>
      <c r="H3135" s="13"/>
    </row>
    <row r="3136" spans="1:10" x14ac:dyDescent="0.25">
      <c r="A3136" s="112">
        <v>45180</v>
      </c>
      <c r="B3136" s="21" t="s">
        <v>9353</v>
      </c>
      <c r="C3136" s="13" t="s">
        <v>7465</v>
      </c>
      <c r="D3136" s="764" t="s">
        <v>11062</v>
      </c>
      <c r="E3136" s="22">
        <v>119296</v>
      </c>
      <c r="F3136" s="19"/>
      <c r="G3136" s="14">
        <f t="shared" si="62"/>
        <v>119296</v>
      </c>
      <c r="H3136" s="13"/>
    </row>
    <row r="3137" spans="1:8" x14ac:dyDescent="0.25">
      <c r="A3137" s="112">
        <v>45180</v>
      </c>
      <c r="B3137" s="21" t="s">
        <v>10573</v>
      </c>
      <c r="C3137" s="13" t="s">
        <v>7465</v>
      </c>
      <c r="D3137" s="764" t="s">
        <v>11065</v>
      </c>
      <c r="E3137" s="22">
        <v>891939</v>
      </c>
      <c r="F3137" s="19"/>
      <c r="G3137" s="14">
        <f t="shared" si="62"/>
        <v>891939</v>
      </c>
      <c r="H3137" s="13"/>
    </row>
    <row r="3138" spans="1:8" x14ac:dyDescent="0.25">
      <c r="A3138" s="112">
        <v>45180</v>
      </c>
      <c r="B3138" s="21" t="s">
        <v>11063</v>
      </c>
      <c r="C3138" s="13" t="s">
        <v>7465</v>
      </c>
      <c r="D3138" s="764" t="s">
        <v>11064</v>
      </c>
      <c r="E3138" s="22">
        <v>235504</v>
      </c>
      <c r="F3138" s="19"/>
      <c r="G3138" s="14">
        <f t="shared" si="62"/>
        <v>235504</v>
      </c>
      <c r="H3138" s="13"/>
    </row>
    <row r="3139" spans="1:8" x14ac:dyDescent="0.25">
      <c r="A3139" s="112">
        <v>45180</v>
      </c>
      <c r="B3139" s="21" t="s">
        <v>10376</v>
      </c>
      <c r="C3139" s="13" t="s">
        <v>166</v>
      </c>
      <c r="D3139" s="764" t="s">
        <v>11110</v>
      </c>
      <c r="E3139" s="22">
        <v>14940</v>
      </c>
      <c r="F3139" s="19"/>
      <c r="G3139" s="14">
        <f t="shared" si="62"/>
        <v>14940</v>
      </c>
      <c r="H3139" s="13"/>
    </row>
    <row r="3140" spans="1:8" x14ac:dyDescent="0.25">
      <c r="A3140" s="112">
        <v>45181</v>
      </c>
      <c r="B3140" s="21" t="s">
        <v>10573</v>
      </c>
      <c r="C3140" s="13" t="s">
        <v>168</v>
      </c>
      <c r="D3140" s="764" t="s">
        <v>11109</v>
      </c>
      <c r="E3140" s="22">
        <v>38500</v>
      </c>
      <c r="F3140" s="19"/>
      <c r="G3140" s="14">
        <f t="shared" si="62"/>
        <v>38500</v>
      </c>
      <c r="H3140" s="13"/>
    </row>
    <row r="3141" spans="1:8" x14ac:dyDescent="0.25">
      <c r="A3141" s="112">
        <v>45182</v>
      </c>
      <c r="B3141" s="21" t="s">
        <v>10573</v>
      </c>
      <c r="C3141" s="13" t="s">
        <v>168</v>
      </c>
      <c r="D3141" s="764" t="s">
        <v>11213</v>
      </c>
      <c r="E3141" s="22">
        <v>1600</v>
      </c>
      <c r="F3141" s="19"/>
      <c r="G3141" s="14">
        <f t="shared" si="62"/>
        <v>1600</v>
      </c>
      <c r="H3141" s="13"/>
    </row>
    <row r="3142" spans="1:8" x14ac:dyDescent="0.25">
      <c r="A3142" s="112">
        <v>45182</v>
      </c>
      <c r="B3142" s="21" t="s">
        <v>10573</v>
      </c>
      <c r="C3142" s="13" t="s">
        <v>168</v>
      </c>
      <c r="D3142" s="764" t="s">
        <v>11214</v>
      </c>
      <c r="E3142" s="22">
        <v>15000</v>
      </c>
      <c r="F3142" s="19"/>
      <c r="G3142" s="14">
        <f t="shared" si="62"/>
        <v>15000</v>
      </c>
      <c r="H3142" s="13"/>
    </row>
    <row r="3143" spans="1:8" x14ac:dyDescent="0.25">
      <c r="A3143" s="112">
        <v>45183</v>
      </c>
      <c r="B3143" s="21" t="s">
        <v>9353</v>
      </c>
      <c r="C3143" s="13" t="s">
        <v>164</v>
      </c>
      <c r="D3143" s="764" t="s">
        <v>10933</v>
      </c>
      <c r="E3143" s="22">
        <v>20807</v>
      </c>
      <c r="F3143" s="19"/>
      <c r="G3143" s="14">
        <f t="shared" si="62"/>
        <v>20807</v>
      </c>
      <c r="H3143" s="13"/>
    </row>
    <row r="3144" spans="1:8" x14ac:dyDescent="0.25">
      <c r="A3144" s="112">
        <v>45184</v>
      </c>
      <c r="B3144" s="21" t="s">
        <v>9353</v>
      </c>
      <c r="C3144" s="13" t="s">
        <v>7465</v>
      </c>
      <c r="D3144" s="764" t="s">
        <v>11192</v>
      </c>
      <c r="E3144" s="22">
        <v>103296</v>
      </c>
      <c r="F3144" s="19"/>
      <c r="G3144" s="14">
        <f t="shared" si="62"/>
        <v>103296</v>
      </c>
      <c r="H3144" s="13"/>
    </row>
    <row r="3145" spans="1:8" x14ac:dyDescent="0.25">
      <c r="A3145" s="112">
        <v>45184</v>
      </c>
      <c r="B3145" s="21" t="s">
        <v>10573</v>
      </c>
      <c r="C3145" s="13" t="s">
        <v>7465</v>
      </c>
      <c r="D3145" s="764" t="s">
        <v>11193</v>
      </c>
      <c r="E3145" s="22">
        <v>804137</v>
      </c>
      <c r="F3145" s="19"/>
      <c r="G3145" s="14">
        <f t="shared" si="62"/>
        <v>804137</v>
      </c>
      <c r="H3145" s="13"/>
    </row>
    <row r="3146" spans="1:8" x14ac:dyDescent="0.25">
      <c r="A3146" s="112">
        <v>45185</v>
      </c>
      <c r="B3146" s="21" t="s">
        <v>10229</v>
      </c>
      <c r="C3146" s="13" t="s">
        <v>8391</v>
      </c>
      <c r="D3146" s="764" t="s">
        <v>11149</v>
      </c>
      <c r="E3146" s="22">
        <v>772607</v>
      </c>
      <c r="F3146" s="19"/>
      <c r="G3146" s="14">
        <f t="shared" si="62"/>
        <v>772607</v>
      </c>
      <c r="H3146" s="13"/>
    </row>
    <row r="3147" spans="1:8" x14ac:dyDescent="0.25">
      <c r="A3147" s="112">
        <v>45185</v>
      </c>
      <c r="B3147" s="21" t="s">
        <v>9353</v>
      </c>
      <c r="C3147" s="13" t="s">
        <v>8391</v>
      </c>
      <c r="D3147" s="764" t="s">
        <v>11150</v>
      </c>
      <c r="E3147" s="22">
        <v>86838</v>
      </c>
      <c r="F3147" s="19"/>
      <c r="G3147" s="14">
        <f t="shared" si="62"/>
        <v>86838</v>
      </c>
      <c r="H3147" s="13"/>
    </row>
    <row r="3148" spans="1:8" x14ac:dyDescent="0.25">
      <c r="A3148" s="112">
        <v>45187</v>
      </c>
      <c r="B3148" s="21" t="s">
        <v>11187</v>
      </c>
      <c r="C3148" s="13" t="s">
        <v>166</v>
      </c>
      <c r="D3148" s="775" t="s">
        <v>11188</v>
      </c>
      <c r="E3148" s="22">
        <v>30250</v>
      </c>
      <c r="F3148" s="19"/>
      <c r="G3148" s="14">
        <f t="shared" si="62"/>
        <v>30250</v>
      </c>
      <c r="H3148" s="13"/>
    </row>
    <row r="3149" spans="1:8" x14ac:dyDescent="0.25">
      <c r="A3149" s="112">
        <v>45187</v>
      </c>
      <c r="B3149" s="21" t="s">
        <v>10573</v>
      </c>
      <c r="C3149" s="13" t="s">
        <v>7465</v>
      </c>
      <c r="D3149" s="775" t="s">
        <v>11194</v>
      </c>
      <c r="E3149" s="22">
        <v>1011740</v>
      </c>
      <c r="F3149" s="19"/>
      <c r="G3149" s="14">
        <f t="shared" si="62"/>
        <v>1011740</v>
      </c>
      <c r="H3149" s="13"/>
    </row>
    <row r="3150" spans="1:8" x14ac:dyDescent="0.25">
      <c r="A3150" s="112">
        <v>45187</v>
      </c>
      <c r="B3150" s="21" t="s">
        <v>10899</v>
      </c>
      <c r="C3150" s="13" t="s">
        <v>168</v>
      </c>
      <c r="D3150" s="775" t="s">
        <v>11215</v>
      </c>
      <c r="E3150" s="22">
        <v>34690</v>
      </c>
      <c r="F3150" s="19"/>
      <c r="G3150" s="14">
        <f t="shared" si="62"/>
        <v>34690</v>
      </c>
      <c r="H3150" s="13"/>
    </row>
    <row r="3151" spans="1:8" x14ac:dyDescent="0.25">
      <c r="A3151" s="112">
        <v>45187</v>
      </c>
      <c r="B3151" s="21" t="s">
        <v>10899</v>
      </c>
      <c r="C3151" s="13" t="s">
        <v>168</v>
      </c>
      <c r="D3151" s="775" t="s">
        <v>11216</v>
      </c>
      <c r="E3151" s="22">
        <v>49170</v>
      </c>
      <c r="F3151" s="19"/>
      <c r="G3151" s="14">
        <f t="shared" si="62"/>
        <v>49170</v>
      </c>
      <c r="H3151" s="13"/>
    </row>
    <row r="3152" spans="1:8" x14ac:dyDescent="0.25">
      <c r="A3152" s="112">
        <v>45190</v>
      </c>
      <c r="B3152" s="21" t="s">
        <v>10376</v>
      </c>
      <c r="C3152" s="13" t="s">
        <v>8391</v>
      </c>
      <c r="D3152" s="1204" t="s">
        <v>11151</v>
      </c>
      <c r="E3152" s="22">
        <v>35941</v>
      </c>
      <c r="F3152" s="19"/>
      <c r="G3152" s="14">
        <f t="shared" si="62"/>
        <v>35941</v>
      </c>
      <c r="H3152" s="13"/>
    </row>
    <row r="3153" spans="1:8" x14ac:dyDescent="0.25">
      <c r="A3153" s="112">
        <v>45190</v>
      </c>
      <c r="B3153" s="21" t="s">
        <v>11063</v>
      </c>
      <c r="C3153" s="13" t="s">
        <v>8391</v>
      </c>
      <c r="D3153" s="1205"/>
      <c r="E3153" s="22">
        <v>158865</v>
      </c>
      <c r="F3153" s="19"/>
      <c r="G3153" s="14">
        <f t="shared" si="62"/>
        <v>158865</v>
      </c>
      <c r="H3153" s="13"/>
    </row>
    <row r="3154" spans="1:8" x14ac:dyDescent="0.25">
      <c r="A3154" s="112">
        <v>45190</v>
      </c>
      <c r="B3154" s="21" t="s">
        <v>10573</v>
      </c>
      <c r="C3154" s="13" t="s">
        <v>8391</v>
      </c>
      <c r="D3154" s="764" t="s">
        <v>11152</v>
      </c>
      <c r="E3154" s="22">
        <v>909670</v>
      </c>
      <c r="F3154" s="19"/>
      <c r="G3154" s="14">
        <f t="shared" si="62"/>
        <v>909670</v>
      </c>
      <c r="H3154" s="13"/>
    </row>
    <row r="3155" spans="1:8" x14ac:dyDescent="0.25">
      <c r="A3155" s="112">
        <v>45190</v>
      </c>
      <c r="B3155" s="21" t="s">
        <v>9353</v>
      </c>
      <c r="C3155" s="13" t="s">
        <v>8391</v>
      </c>
      <c r="D3155" s="1204" t="s">
        <v>11153</v>
      </c>
      <c r="E3155" s="22">
        <v>3870</v>
      </c>
      <c r="F3155" s="19"/>
      <c r="G3155" s="14">
        <f t="shared" si="62"/>
        <v>3870</v>
      </c>
      <c r="H3155" s="13"/>
    </row>
    <row r="3156" spans="1:8" x14ac:dyDescent="0.25">
      <c r="A3156" s="112">
        <v>45190</v>
      </c>
      <c r="B3156" s="21" t="s">
        <v>11063</v>
      </c>
      <c r="C3156" s="13" t="s">
        <v>8391</v>
      </c>
      <c r="D3156" s="1205"/>
      <c r="E3156" s="22">
        <v>44691</v>
      </c>
      <c r="F3156" s="19"/>
      <c r="G3156" s="14">
        <f t="shared" si="62"/>
        <v>44691</v>
      </c>
      <c r="H3156" s="13"/>
    </row>
    <row r="3157" spans="1:8" x14ac:dyDescent="0.25">
      <c r="A3157" s="112">
        <v>45190</v>
      </c>
      <c r="B3157" s="21" t="s">
        <v>10899</v>
      </c>
      <c r="C3157" s="13" t="s">
        <v>7952</v>
      </c>
      <c r="D3157" s="764"/>
      <c r="E3157" s="22">
        <v>1375000</v>
      </c>
      <c r="F3157" s="19"/>
      <c r="G3157" s="14">
        <f t="shared" si="62"/>
        <v>1375000</v>
      </c>
      <c r="H3157" s="13" t="s">
        <v>11129</v>
      </c>
    </row>
    <row r="3158" spans="1:8" x14ac:dyDescent="0.25">
      <c r="A3158" s="112">
        <v>45190</v>
      </c>
      <c r="B3158" s="21" t="s">
        <v>9353</v>
      </c>
      <c r="C3158" s="13" t="s">
        <v>7465</v>
      </c>
      <c r="D3158" s="764" t="s">
        <v>11196</v>
      </c>
      <c r="E3158" s="22">
        <v>113296</v>
      </c>
      <c r="F3158" s="109"/>
      <c r="G3158" s="14">
        <f t="shared" si="62"/>
        <v>113296</v>
      </c>
      <c r="H3158" s="13"/>
    </row>
    <row r="3159" spans="1:8" x14ac:dyDescent="0.25">
      <c r="A3159" s="112">
        <v>45190</v>
      </c>
      <c r="B3159" s="21" t="s">
        <v>9829</v>
      </c>
      <c r="C3159" s="13" t="s">
        <v>168</v>
      </c>
      <c r="D3159" s="764" t="s">
        <v>11784</v>
      </c>
      <c r="E3159" s="22">
        <v>1554800</v>
      </c>
      <c r="F3159" s="109"/>
      <c r="G3159" s="14">
        <f t="shared" si="62"/>
        <v>1554800</v>
      </c>
      <c r="H3159" s="13"/>
    </row>
    <row r="3160" spans="1:8" x14ac:dyDescent="0.25">
      <c r="A3160" s="112">
        <v>45190</v>
      </c>
      <c r="B3160" s="30"/>
      <c r="C3160" s="13" t="s">
        <v>7240</v>
      </c>
      <c r="D3160" s="764"/>
      <c r="E3160" s="22">
        <v>13918</v>
      </c>
      <c r="F3160" s="109"/>
      <c r="G3160" s="14">
        <f t="shared" si="62"/>
        <v>13918</v>
      </c>
      <c r="H3160" s="13" t="s">
        <v>11134</v>
      </c>
    </row>
    <row r="3161" spans="1:8" x14ac:dyDescent="0.25">
      <c r="A3161" s="112">
        <v>45191</v>
      </c>
      <c r="B3161" s="21" t="s">
        <v>9353</v>
      </c>
      <c r="C3161" s="13" t="s">
        <v>7465</v>
      </c>
      <c r="D3161" s="764" t="s">
        <v>11197</v>
      </c>
      <c r="E3161" s="22">
        <v>16000</v>
      </c>
      <c r="F3161" s="109"/>
      <c r="G3161" s="1029">
        <f t="shared" si="62"/>
        <v>16000</v>
      </c>
      <c r="H3161" s="53"/>
    </row>
    <row r="3162" spans="1:8" x14ac:dyDescent="0.25">
      <c r="A3162" s="112">
        <v>45191</v>
      </c>
      <c r="B3162" s="21" t="s">
        <v>10229</v>
      </c>
      <c r="C3162" s="13" t="s">
        <v>7465</v>
      </c>
      <c r="D3162" s="764" t="s">
        <v>11195</v>
      </c>
      <c r="E3162" s="22">
        <v>684336</v>
      </c>
      <c r="F3162" s="109"/>
      <c r="G3162" s="1029">
        <f t="shared" si="62"/>
        <v>684336</v>
      </c>
      <c r="H3162" s="53"/>
    </row>
    <row r="3163" spans="1:8" x14ac:dyDescent="0.25">
      <c r="A3163" s="112">
        <v>45191</v>
      </c>
      <c r="B3163" s="21" t="s">
        <v>10148</v>
      </c>
      <c r="C3163" s="13" t="s">
        <v>7465</v>
      </c>
      <c r="D3163" s="764" t="s">
        <v>11200</v>
      </c>
      <c r="E3163" s="781">
        <v>43900</v>
      </c>
      <c r="F3163" s="213"/>
      <c r="G3163" s="1029">
        <f t="shared" si="62"/>
        <v>43900</v>
      </c>
      <c r="H3163" s="53"/>
    </row>
    <row r="3164" spans="1:8" x14ac:dyDescent="0.25">
      <c r="A3164" s="112">
        <v>45191</v>
      </c>
      <c r="B3164" s="21" t="s">
        <v>9353</v>
      </c>
      <c r="C3164" s="13" t="s">
        <v>7465</v>
      </c>
      <c r="D3164" s="764" t="s">
        <v>11199</v>
      </c>
      <c r="E3164" s="781">
        <v>67648</v>
      </c>
      <c r="F3164" s="213"/>
      <c r="G3164" s="1029">
        <f>E3164-F3164</f>
        <v>67648</v>
      </c>
      <c r="H3164" s="53"/>
    </row>
    <row r="3165" spans="1:8" x14ac:dyDescent="0.25">
      <c r="A3165" s="112">
        <v>45191</v>
      </c>
      <c r="B3165" s="21" t="s">
        <v>10573</v>
      </c>
      <c r="C3165" s="13" t="s">
        <v>7465</v>
      </c>
      <c r="D3165" s="764" t="s">
        <v>11198</v>
      </c>
      <c r="E3165" s="781">
        <v>804137</v>
      </c>
      <c r="F3165" s="213"/>
      <c r="G3165" s="1029">
        <f t="shared" si="62"/>
        <v>804137</v>
      </c>
      <c r="H3165" s="53"/>
    </row>
    <row r="3166" spans="1:8" x14ac:dyDescent="0.25">
      <c r="A3166" s="112">
        <v>45192</v>
      </c>
      <c r="B3166" s="21" t="s">
        <v>10229</v>
      </c>
      <c r="C3166" s="13" t="s">
        <v>164</v>
      </c>
      <c r="D3166" s="764" t="s">
        <v>11477</v>
      </c>
      <c r="E3166" s="781">
        <v>5649</v>
      </c>
      <c r="F3166" s="213"/>
      <c r="G3166" s="1029">
        <f t="shared" si="62"/>
        <v>5649</v>
      </c>
      <c r="H3166" s="53"/>
    </row>
    <row r="3167" spans="1:8" x14ac:dyDescent="0.25">
      <c r="A3167" s="112">
        <v>45192</v>
      </c>
      <c r="B3167" s="21" t="s">
        <v>9829</v>
      </c>
      <c r="C3167" s="13" t="s">
        <v>168</v>
      </c>
      <c r="D3167" s="764" t="s">
        <v>11785</v>
      </c>
      <c r="E3167" s="781">
        <v>90200</v>
      </c>
      <c r="F3167" s="213"/>
      <c r="G3167" s="1029">
        <f t="shared" si="62"/>
        <v>90200</v>
      </c>
      <c r="H3167" s="53"/>
    </row>
    <row r="3168" spans="1:8" x14ac:dyDescent="0.25">
      <c r="A3168" s="112">
        <v>45194</v>
      </c>
      <c r="B3168" s="21" t="s">
        <v>10995</v>
      </c>
      <c r="C3168" s="13" t="s">
        <v>166</v>
      </c>
      <c r="D3168" s="764" t="s">
        <v>11770</v>
      </c>
      <c r="E3168" s="781">
        <v>11750</v>
      </c>
      <c r="F3168" s="213"/>
      <c r="G3168" s="1029">
        <f t="shared" si="62"/>
        <v>11750</v>
      </c>
      <c r="H3168" s="53"/>
    </row>
    <row r="3169" spans="1:8" ht="16.5" thickBot="1" x14ac:dyDescent="0.3">
      <c r="A3169" s="112">
        <v>45196</v>
      </c>
      <c r="B3169" s="21" t="s">
        <v>10229</v>
      </c>
      <c r="C3169" s="13" t="s">
        <v>164</v>
      </c>
      <c r="D3169" s="764" t="s">
        <v>11478</v>
      </c>
      <c r="E3169" s="781">
        <v>12678</v>
      </c>
      <c r="F3169" s="213"/>
      <c r="G3169" s="1029">
        <f t="shared" si="62"/>
        <v>12678</v>
      </c>
      <c r="H3169" s="53"/>
    </row>
    <row r="3170" spans="1:8" x14ac:dyDescent="0.25">
      <c r="A3170" s="112">
        <v>45188</v>
      </c>
      <c r="B3170" s="21" t="s">
        <v>9406</v>
      </c>
      <c r="C3170" s="13" t="s">
        <v>164</v>
      </c>
      <c r="D3170" s="764"/>
      <c r="E3170" s="781"/>
      <c r="F3170" s="783">
        <v>4370</v>
      </c>
      <c r="G3170" s="782">
        <f t="shared" si="62"/>
        <v>-4370</v>
      </c>
      <c r="H3170" s="1236" t="s">
        <v>11161</v>
      </c>
    </row>
    <row r="3171" spans="1:8" x14ac:dyDescent="0.25">
      <c r="A3171" s="112">
        <v>45188</v>
      </c>
      <c r="B3171" s="21" t="s">
        <v>9964</v>
      </c>
      <c r="C3171" s="13" t="s">
        <v>164</v>
      </c>
      <c r="D3171" s="764"/>
      <c r="E3171" s="781"/>
      <c r="F3171" s="141">
        <v>1260</v>
      </c>
      <c r="G3171" s="782">
        <f t="shared" ref="G3171:G3272" si="64">E3171-F3171</f>
        <v>-1260</v>
      </c>
      <c r="H3171" s="1237"/>
    </row>
    <row r="3172" spans="1:8" x14ac:dyDescent="0.25">
      <c r="A3172" s="112">
        <v>45188</v>
      </c>
      <c r="B3172" s="21" t="s">
        <v>9983</v>
      </c>
      <c r="C3172" s="13" t="s">
        <v>164</v>
      </c>
      <c r="D3172" s="764"/>
      <c r="E3172" s="781"/>
      <c r="F3172" s="141">
        <v>9626</v>
      </c>
      <c r="G3172" s="782">
        <f t="shared" si="64"/>
        <v>-9626</v>
      </c>
      <c r="H3172" s="1237"/>
    </row>
    <row r="3173" spans="1:8" x14ac:dyDescent="0.25">
      <c r="A3173" s="112">
        <v>45188</v>
      </c>
      <c r="B3173" s="21" t="s">
        <v>10148</v>
      </c>
      <c r="C3173" s="13" t="s">
        <v>164</v>
      </c>
      <c r="D3173" s="764"/>
      <c r="E3173" s="781"/>
      <c r="F3173" s="141">
        <v>6023</v>
      </c>
      <c r="G3173" s="782">
        <f t="shared" si="64"/>
        <v>-6023</v>
      </c>
      <c r="H3173" s="1237"/>
    </row>
    <row r="3174" spans="1:8" x14ac:dyDescent="0.25">
      <c r="A3174" s="112">
        <v>45188</v>
      </c>
      <c r="B3174" s="21" t="s">
        <v>10293</v>
      </c>
      <c r="C3174" s="13" t="s">
        <v>164</v>
      </c>
      <c r="D3174" s="764"/>
      <c r="E3174" s="781"/>
      <c r="F3174" s="141">
        <v>6055</v>
      </c>
      <c r="G3174" s="782">
        <f t="shared" si="64"/>
        <v>-6055</v>
      </c>
      <c r="H3174" s="1237"/>
    </row>
    <row r="3175" spans="1:8" x14ac:dyDescent="0.25">
      <c r="A3175" s="112">
        <v>45188</v>
      </c>
      <c r="B3175" s="21" t="s">
        <v>10468</v>
      </c>
      <c r="C3175" s="13" t="s">
        <v>164</v>
      </c>
      <c r="D3175" s="764"/>
      <c r="E3175" s="781"/>
      <c r="F3175" s="141">
        <v>60002</v>
      </c>
      <c r="G3175" s="782">
        <f t="shared" si="64"/>
        <v>-60002</v>
      </c>
      <c r="H3175" s="1237"/>
    </row>
    <row r="3176" spans="1:8" x14ac:dyDescent="0.25">
      <c r="A3176" s="112">
        <v>45188</v>
      </c>
      <c r="B3176" s="21" t="s">
        <v>10229</v>
      </c>
      <c r="C3176" s="13" t="s">
        <v>164</v>
      </c>
      <c r="D3176" s="764"/>
      <c r="E3176" s="781"/>
      <c r="F3176" s="141">
        <v>9551</v>
      </c>
      <c r="G3176" s="782">
        <f t="shared" si="64"/>
        <v>-9551</v>
      </c>
      <c r="H3176" s="1237"/>
    </row>
    <row r="3177" spans="1:8" x14ac:dyDescent="0.25">
      <c r="A3177" s="112">
        <v>45188</v>
      </c>
      <c r="B3177" s="21" t="s">
        <v>9353</v>
      </c>
      <c r="C3177" s="13" t="s">
        <v>164</v>
      </c>
      <c r="D3177" s="764"/>
      <c r="E3177" s="781"/>
      <c r="F3177" s="141">
        <v>20807</v>
      </c>
      <c r="G3177" s="782">
        <f t="shared" si="64"/>
        <v>-20807</v>
      </c>
      <c r="H3177" s="1237"/>
    </row>
    <row r="3178" spans="1:8" ht="16.5" thickBot="1" x14ac:dyDescent="0.3">
      <c r="A3178" s="112">
        <v>45188</v>
      </c>
      <c r="B3178" s="21" t="s">
        <v>10376</v>
      </c>
      <c r="C3178" s="13" t="s">
        <v>164</v>
      </c>
      <c r="D3178" s="764"/>
      <c r="E3178" s="781"/>
      <c r="F3178" s="784">
        <v>14924</v>
      </c>
      <c r="G3178" s="782">
        <f t="shared" si="64"/>
        <v>-14924</v>
      </c>
      <c r="H3178" s="1238"/>
    </row>
    <row r="3179" spans="1:8" x14ac:dyDescent="0.25">
      <c r="A3179" s="112">
        <v>45188</v>
      </c>
      <c r="B3179" s="21" t="s">
        <v>9353</v>
      </c>
      <c r="C3179" s="13" t="s">
        <v>169</v>
      </c>
      <c r="D3179" s="764" t="s">
        <v>11190</v>
      </c>
      <c r="E3179" s="22">
        <v>44544</v>
      </c>
      <c r="F3179" s="109"/>
      <c r="G3179" s="782">
        <f t="shared" si="64"/>
        <v>44544</v>
      </c>
      <c r="H3179" s="954"/>
    </row>
    <row r="3180" spans="1:8" ht="16.5" thickBot="1" x14ac:dyDescent="0.3">
      <c r="A3180" s="112">
        <v>45191</v>
      </c>
      <c r="B3180" s="21" t="s">
        <v>10573</v>
      </c>
      <c r="C3180" s="13" t="s">
        <v>180</v>
      </c>
      <c r="D3180" s="764"/>
      <c r="E3180" s="22"/>
      <c r="F3180" s="109">
        <v>1000000</v>
      </c>
      <c r="G3180" s="14">
        <f t="shared" si="64"/>
        <v>-1000000</v>
      </c>
      <c r="H3180" s="13" t="s">
        <v>11148</v>
      </c>
    </row>
    <row r="3181" spans="1:8" x14ac:dyDescent="0.25">
      <c r="A3181" s="112">
        <v>45190</v>
      </c>
      <c r="B3181" s="21" t="s">
        <v>9983</v>
      </c>
      <c r="C3181" s="13" t="s">
        <v>169</v>
      </c>
      <c r="D3181" s="764"/>
      <c r="E3181" s="781"/>
      <c r="F3181" s="783">
        <v>100000</v>
      </c>
      <c r="G3181" s="782">
        <f t="shared" si="64"/>
        <v>-100000</v>
      </c>
      <c r="H3181" s="1152" t="s">
        <v>11160</v>
      </c>
    </row>
    <row r="3182" spans="1:8" x14ac:dyDescent="0.25">
      <c r="A3182" s="112">
        <v>45190</v>
      </c>
      <c r="B3182" s="21" t="s">
        <v>10568</v>
      </c>
      <c r="C3182" s="13" t="s">
        <v>169</v>
      </c>
      <c r="D3182" s="764"/>
      <c r="E3182" s="781"/>
      <c r="F3182" s="141">
        <v>100000</v>
      </c>
      <c r="G3182" s="782">
        <f t="shared" si="64"/>
        <v>-100000</v>
      </c>
      <c r="H3182" s="1156"/>
    </row>
    <row r="3183" spans="1:8" ht="16.5" thickBot="1" x14ac:dyDescent="0.3">
      <c r="A3183" s="112">
        <v>45190</v>
      </c>
      <c r="B3183" s="21" t="s">
        <v>9353</v>
      </c>
      <c r="C3183" s="13" t="s">
        <v>169</v>
      </c>
      <c r="D3183" s="764"/>
      <c r="E3183" s="781"/>
      <c r="F3183" s="784">
        <v>300000</v>
      </c>
      <c r="G3183" s="782">
        <f t="shared" si="64"/>
        <v>-300000</v>
      </c>
      <c r="H3183" s="1153"/>
    </row>
    <row r="3184" spans="1:8" x14ac:dyDescent="0.25">
      <c r="A3184" s="112">
        <v>45190</v>
      </c>
      <c r="B3184" s="21" t="s">
        <v>10229</v>
      </c>
      <c r="C3184" s="13" t="s">
        <v>8391</v>
      </c>
      <c r="D3184" s="764"/>
      <c r="E3184" s="22"/>
      <c r="F3184" s="111">
        <v>500000</v>
      </c>
      <c r="G3184" s="782">
        <f t="shared" si="64"/>
        <v>-500000</v>
      </c>
      <c r="H3184" s="13" t="s">
        <v>11156</v>
      </c>
    </row>
    <row r="3185" spans="1:8" x14ac:dyDescent="0.25">
      <c r="A3185" s="112">
        <v>45192</v>
      </c>
      <c r="B3185" s="21" t="s">
        <v>9353</v>
      </c>
      <c r="C3185" s="13" t="s">
        <v>7465</v>
      </c>
      <c r="D3185" s="764" t="s">
        <v>11240</v>
      </c>
      <c r="E3185" s="22">
        <v>16000</v>
      </c>
      <c r="F3185" s="111"/>
      <c r="G3185" s="782">
        <f t="shared" si="64"/>
        <v>16000</v>
      </c>
      <c r="H3185" s="13"/>
    </row>
    <row r="3186" spans="1:8" x14ac:dyDescent="0.25">
      <c r="A3186" s="112">
        <v>45194</v>
      </c>
      <c r="B3186" s="21" t="s">
        <v>10229</v>
      </c>
      <c r="C3186" s="13" t="s">
        <v>180</v>
      </c>
      <c r="D3186" s="764" t="s">
        <v>11189</v>
      </c>
      <c r="E3186" s="22">
        <v>18060</v>
      </c>
      <c r="F3186" s="111"/>
      <c r="G3186" s="782">
        <f t="shared" si="64"/>
        <v>18060</v>
      </c>
      <c r="H3186" s="13"/>
    </row>
    <row r="3187" spans="1:8" x14ac:dyDescent="0.25">
      <c r="A3187" s="112">
        <v>45194</v>
      </c>
      <c r="B3187" s="21" t="s">
        <v>9964</v>
      </c>
      <c r="C3187" s="13" t="s">
        <v>169</v>
      </c>
      <c r="D3187" s="764" t="s">
        <v>11191</v>
      </c>
      <c r="E3187" s="22">
        <v>15350</v>
      </c>
      <c r="F3187" s="111"/>
      <c r="G3187" s="782">
        <f t="shared" si="64"/>
        <v>15350</v>
      </c>
      <c r="H3187" s="13"/>
    </row>
    <row r="3188" spans="1:8" x14ac:dyDescent="0.25">
      <c r="A3188" s="112">
        <v>45194</v>
      </c>
      <c r="B3188" s="21" t="s">
        <v>10229</v>
      </c>
      <c r="C3188" s="13" t="s">
        <v>11312</v>
      </c>
      <c r="D3188" s="764"/>
      <c r="E3188" s="22"/>
      <c r="F3188" s="110">
        <v>1000000</v>
      </c>
      <c r="G3188" s="782">
        <f t="shared" si="64"/>
        <v>-1000000</v>
      </c>
      <c r="H3188" s="13" t="s">
        <v>11313</v>
      </c>
    </row>
    <row r="3189" spans="1:8" ht="16.5" thickBot="1" x14ac:dyDescent="0.3">
      <c r="A3189" s="112">
        <v>45194</v>
      </c>
      <c r="B3189" s="21" t="s">
        <v>10568</v>
      </c>
      <c r="C3189" s="13" t="s">
        <v>7465</v>
      </c>
      <c r="D3189" s="764"/>
      <c r="E3189" s="22"/>
      <c r="F3189" s="110">
        <v>500000</v>
      </c>
      <c r="G3189" s="782">
        <f t="shared" si="64"/>
        <v>-500000</v>
      </c>
      <c r="H3189" s="13" t="s">
        <v>11162</v>
      </c>
    </row>
    <row r="3190" spans="1:8" x14ac:dyDescent="0.25">
      <c r="A3190" s="112">
        <v>45195</v>
      </c>
      <c r="B3190" s="21" t="s">
        <v>10148</v>
      </c>
      <c r="C3190" s="13" t="s">
        <v>8391</v>
      </c>
      <c r="D3190" s="764"/>
      <c r="E3190" s="781"/>
      <c r="F3190" s="783">
        <v>158496</v>
      </c>
      <c r="G3190" s="782">
        <f t="shared" si="64"/>
        <v>-158496</v>
      </c>
      <c r="H3190" s="1152" t="s">
        <v>11212</v>
      </c>
    </row>
    <row r="3191" spans="1:8" x14ac:dyDescent="0.25">
      <c r="A3191" s="112">
        <v>45195</v>
      </c>
      <c r="B3191" s="21" t="s">
        <v>10568</v>
      </c>
      <c r="C3191" s="13" t="s">
        <v>8391</v>
      </c>
      <c r="D3191" s="764"/>
      <c r="E3191" s="781"/>
      <c r="F3191" s="151">
        <v>11574</v>
      </c>
      <c r="G3191" s="782">
        <f t="shared" si="64"/>
        <v>-11574</v>
      </c>
      <c r="H3191" s="1156"/>
    </row>
    <row r="3192" spans="1:8" x14ac:dyDescent="0.25">
      <c r="A3192" s="112">
        <v>45195</v>
      </c>
      <c r="B3192" s="21" t="s">
        <v>9353</v>
      </c>
      <c r="C3192" s="13" t="s">
        <v>8391</v>
      </c>
      <c r="D3192" s="764"/>
      <c r="E3192" s="781"/>
      <c r="F3192" s="151">
        <v>120076</v>
      </c>
      <c r="G3192" s="782">
        <f t="shared" si="64"/>
        <v>-120076</v>
      </c>
      <c r="H3192" s="1156"/>
    </row>
    <row r="3193" spans="1:8" x14ac:dyDescent="0.25">
      <c r="A3193" s="112">
        <v>45195</v>
      </c>
      <c r="B3193" s="21" t="s">
        <v>10376</v>
      </c>
      <c r="C3193" s="13" t="s">
        <v>8391</v>
      </c>
      <c r="D3193" s="764"/>
      <c r="E3193" s="781"/>
      <c r="F3193" s="151">
        <v>209438</v>
      </c>
      <c r="G3193" s="782">
        <f t="shared" si="64"/>
        <v>-209438</v>
      </c>
      <c r="H3193" s="1156"/>
    </row>
    <row r="3194" spans="1:8" x14ac:dyDescent="0.25">
      <c r="A3194" s="112">
        <v>45195</v>
      </c>
      <c r="B3194" s="21" t="s">
        <v>11063</v>
      </c>
      <c r="C3194" s="13" t="s">
        <v>8391</v>
      </c>
      <c r="D3194" s="764"/>
      <c r="E3194" s="781"/>
      <c r="F3194" s="151">
        <v>203556</v>
      </c>
      <c r="G3194" s="782">
        <f t="shared" si="64"/>
        <v>-203556</v>
      </c>
      <c r="H3194" s="1156"/>
    </row>
    <row r="3195" spans="1:8" ht="16.5" customHeight="1" thickBot="1" x14ac:dyDescent="0.3">
      <c r="A3195" s="112">
        <v>45195</v>
      </c>
      <c r="B3195" s="21" t="s">
        <v>10573</v>
      </c>
      <c r="C3195" s="13" t="s">
        <v>8391</v>
      </c>
      <c r="D3195" s="764"/>
      <c r="E3195" s="781"/>
      <c r="F3195" s="295">
        <v>296860</v>
      </c>
      <c r="G3195" s="782">
        <f t="shared" si="64"/>
        <v>-296860</v>
      </c>
      <c r="H3195" s="1153"/>
    </row>
    <row r="3196" spans="1:8" x14ac:dyDescent="0.25">
      <c r="A3196" s="112">
        <v>45195</v>
      </c>
      <c r="B3196" s="21" t="s">
        <v>10568</v>
      </c>
      <c r="C3196" s="13" t="s">
        <v>7465</v>
      </c>
      <c r="D3196" s="764"/>
      <c r="E3196" s="781"/>
      <c r="F3196" s="783">
        <v>586928</v>
      </c>
      <c r="G3196" s="782">
        <f t="shared" si="64"/>
        <v>-586928</v>
      </c>
      <c r="H3196" s="1134" t="s">
        <v>11201</v>
      </c>
    </row>
    <row r="3197" spans="1:8" x14ac:dyDescent="0.25">
      <c r="A3197" s="112">
        <v>45195</v>
      </c>
      <c r="B3197" s="21" t="s">
        <v>9658</v>
      </c>
      <c r="C3197" s="13" t="s">
        <v>7465</v>
      </c>
      <c r="D3197" s="764"/>
      <c r="E3197" s="781"/>
      <c r="F3197" s="141">
        <v>130436</v>
      </c>
      <c r="G3197" s="782">
        <f t="shared" si="64"/>
        <v>-130436</v>
      </c>
      <c r="H3197" s="1136"/>
    </row>
    <row r="3198" spans="1:8" ht="16.5" thickBot="1" x14ac:dyDescent="0.3">
      <c r="A3198" s="112">
        <v>45195</v>
      </c>
      <c r="B3198" s="21" t="s">
        <v>10293</v>
      </c>
      <c r="C3198" s="13" t="s">
        <v>7465</v>
      </c>
      <c r="D3198" s="764"/>
      <c r="E3198" s="781"/>
      <c r="F3198" s="784">
        <v>82636</v>
      </c>
      <c r="G3198" s="782">
        <f t="shared" si="64"/>
        <v>-82636</v>
      </c>
      <c r="H3198" s="1135"/>
    </row>
    <row r="3199" spans="1:8" x14ac:dyDescent="0.25">
      <c r="A3199" s="112">
        <v>45195</v>
      </c>
      <c r="B3199" s="21" t="s">
        <v>10229</v>
      </c>
      <c r="C3199" s="13" t="s">
        <v>7465</v>
      </c>
      <c r="D3199" s="764" t="s">
        <v>11241</v>
      </c>
      <c r="E3199" s="781">
        <v>716336</v>
      </c>
      <c r="F3199" s="213"/>
      <c r="G3199" s="782">
        <f t="shared" si="64"/>
        <v>716336</v>
      </c>
      <c r="H3199" s="342"/>
    </row>
    <row r="3200" spans="1:8" ht="16.5" thickBot="1" x14ac:dyDescent="0.3">
      <c r="A3200" s="112">
        <v>45197</v>
      </c>
      <c r="B3200" s="21" t="s">
        <v>11063</v>
      </c>
      <c r="C3200" s="13" t="s">
        <v>7465</v>
      </c>
      <c r="D3200" s="764" t="s">
        <v>11242</v>
      </c>
      <c r="E3200" s="781">
        <v>147702</v>
      </c>
      <c r="F3200" s="213"/>
      <c r="G3200" s="782">
        <f t="shared" si="64"/>
        <v>147702</v>
      </c>
      <c r="H3200" s="342"/>
    </row>
    <row r="3201" spans="1:8" x14ac:dyDescent="0.25">
      <c r="A3201" s="112">
        <v>45195</v>
      </c>
      <c r="B3201" s="21" t="s">
        <v>10568</v>
      </c>
      <c r="C3201" s="13" t="s">
        <v>7465</v>
      </c>
      <c r="D3201" s="764"/>
      <c r="E3201" s="781"/>
      <c r="F3201" s="783">
        <v>32460</v>
      </c>
      <c r="G3201" s="782">
        <f t="shared" si="64"/>
        <v>-32460</v>
      </c>
      <c r="H3201" s="1152" t="s">
        <v>11160</v>
      </c>
    </row>
    <row r="3202" spans="1:8" x14ac:dyDescent="0.25">
      <c r="A3202" s="112">
        <v>45195</v>
      </c>
      <c r="B3202" s="21" t="s">
        <v>10148</v>
      </c>
      <c r="C3202" s="13" t="s">
        <v>7465</v>
      </c>
      <c r="D3202" s="764"/>
      <c r="E3202" s="781"/>
      <c r="F3202" s="151">
        <v>228360</v>
      </c>
      <c r="G3202" s="782">
        <f t="shared" si="64"/>
        <v>-228360</v>
      </c>
      <c r="H3202" s="1156"/>
    </row>
    <row r="3203" spans="1:8" x14ac:dyDescent="0.25">
      <c r="A3203" s="112">
        <v>45195</v>
      </c>
      <c r="B3203" s="21" t="s">
        <v>9983</v>
      </c>
      <c r="C3203" s="13" t="s">
        <v>7465</v>
      </c>
      <c r="D3203" s="764"/>
      <c r="E3203" s="781"/>
      <c r="F3203" s="151">
        <v>35755</v>
      </c>
      <c r="G3203" s="782">
        <f t="shared" si="64"/>
        <v>-35755</v>
      </c>
      <c r="H3203" s="1156"/>
    </row>
    <row r="3204" spans="1:8" ht="16.5" thickBot="1" x14ac:dyDescent="0.3">
      <c r="A3204" s="112">
        <v>45195</v>
      </c>
      <c r="B3204" s="21" t="s">
        <v>11063</v>
      </c>
      <c r="C3204" s="13" t="s">
        <v>7465</v>
      </c>
      <c r="D3204" s="764"/>
      <c r="E3204" s="781"/>
      <c r="F3204" s="295">
        <f>500000-F3203-F3202-F3201</f>
        <v>203425</v>
      </c>
      <c r="G3204" s="782">
        <f t="shared" si="64"/>
        <v>-203425</v>
      </c>
      <c r="H3204" s="1153"/>
    </row>
    <row r="3205" spans="1:8" x14ac:dyDescent="0.25">
      <c r="A3205" s="112">
        <v>45197</v>
      </c>
      <c r="B3205" s="21" t="s">
        <v>10573</v>
      </c>
      <c r="C3205" s="13" t="s">
        <v>8391</v>
      </c>
      <c r="D3205" s="764" t="s">
        <v>11246</v>
      </c>
      <c r="E3205" s="781">
        <v>198542</v>
      </c>
      <c r="F3205" s="213"/>
      <c r="G3205" s="782">
        <f t="shared" si="64"/>
        <v>198542</v>
      </c>
      <c r="H3205" s="954"/>
    </row>
    <row r="3206" spans="1:8" ht="21" x14ac:dyDescent="0.25">
      <c r="A3206" s="112">
        <v>45197</v>
      </c>
      <c r="B3206" s="21" t="s">
        <v>11063</v>
      </c>
      <c r="C3206" s="13" t="s">
        <v>7465</v>
      </c>
      <c r="D3206" s="764"/>
      <c r="E3206" s="781"/>
      <c r="F3206" s="213">
        <v>50000</v>
      </c>
      <c r="G3206" s="782">
        <f t="shared" si="64"/>
        <v>-50000</v>
      </c>
      <c r="H3206" s="1030" t="s">
        <v>11252</v>
      </c>
    </row>
    <row r="3207" spans="1:8" x14ac:dyDescent="0.25">
      <c r="A3207" s="112">
        <v>45197</v>
      </c>
      <c r="B3207" s="21" t="s">
        <v>10573</v>
      </c>
      <c r="C3207" s="13" t="s">
        <v>8391</v>
      </c>
      <c r="D3207" s="764" t="s">
        <v>11247</v>
      </c>
      <c r="E3207" s="781">
        <v>43188</v>
      </c>
      <c r="F3207" s="213"/>
      <c r="G3207" s="782">
        <f t="shared" si="64"/>
        <v>43188</v>
      </c>
      <c r="H3207" s="954"/>
    </row>
    <row r="3208" spans="1:8" x14ac:dyDescent="0.25">
      <c r="A3208" s="112">
        <v>45197</v>
      </c>
      <c r="B3208" s="21" t="s">
        <v>11063</v>
      </c>
      <c r="C3208" s="13" t="s">
        <v>8391</v>
      </c>
      <c r="D3208" s="764" t="s">
        <v>11248</v>
      </c>
      <c r="E3208" s="781">
        <v>137198</v>
      </c>
      <c r="F3208" s="213"/>
      <c r="G3208" s="782">
        <f t="shared" si="64"/>
        <v>137198</v>
      </c>
      <c r="H3208" s="954"/>
    </row>
    <row r="3209" spans="1:8" x14ac:dyDescent="0.25">
      <c r="A3209" s="112">
        <v>45197</v>
      </c>
      <c r="B3209" s="21" t="s">
        <v>9353</v>
      </c>
      <c r="C3209" s="13" t="s">
        <v>8391</v>
      </c>
      <c r="D3209" s="764" t="s">
        <v>11249</v>
      </c>
      <c r="E3209" s="781">
        <v>3763</v>
      </c>
      <c r="F3209" s="213"/>
      <c r="G3209" s="782">
        <f t="shared" si="64"/>
        <v>3763</v>
      </c>
      <c r="H3209" s="954"/>
    </row>
    <row r="3210" spans="1:8" x14ac:dyDescent="0.25">
      <c r="A3210" s="112">
        <v>45199</v>
      </c>
      <c r="B3210" s="21" t="s">
        <v>10573</v>
      </c>
      <c r="C3210" s="13" t="s">
        <v>168</v>
      </c>
      <c r="D3210" s="764" t="s">
        <v>11250</v>
      </c>
      <c r="E3210" s="781">
        <v>3780</v>
      </c>
      <c r="F3210" s="213"/>
      <c r="G3210" s="782">
        <f t="shared" si="64"/>
        <v>3780</v>
      </c>
      <c r="H3210" s="954"/>
    </row>
    <row r="3211" spans="1:8" x14ac:dyDescent="0.25">
      <c r="A3211" s="112">
        <v>45201</v>
      </c>
      <c r="B3211" s="21" t="s">
        <v>9983</v>
      </c>
      <c r="C3211" s="13" t="s">
        <v>169</v>
      </c>
      <c r="D3211" s="764"/>
      <c r="E3211" s="781">
        <v>13532</v>
      </c>
      <c r="F3211" s="213"/>
      <c r="G3211" s="782">
        <f t="shared" si="64"/>
        <v>13532</v>
      </c>
      <c r="H3211" s="954"/>
    </row>
    <row r="3212" spans="1:8" x14ac:dyDescent="0.25">
      <c r="A3212" s="112">
        <v>45201</v>
      </c>
      <c r="B3212" s="21" t="s">
        <v>10573</v>
      </c>
      <c r="C3212" s="13" t="s">
        <v>5186</v>
      </c>
      <c r="D3212" s="764" t="s">
        <v>12240</v>
      </c>
      <c r="E3212" s="781">
        <v>198000</v>
      </c>
      <c r="F3212" s="213"/>
      <c r="G3212" s="782">
        <f t="shared" si="64"/>
        <v>198000</v>
      </c>
      <c r="H3212" s="954"/>
    </row>
    <row r="3213" spans="1:8" x14ac:dyDescent="0.25">
      <c r="A3213" s="112">
        <v>45201</v>
      </c>
      <c r="B3213" s="21" t="s">
        <v>10293</v>
      </c>
      <c r="C3213" s="13" t="s">
        <v>5186</v>
      </c>
      <c r="D3213" s="764" t="s">
        <v>12234</v>
      </c>
      <c r="E3213" s="781">
        <v>151948</v>
      </c>
      <c r="F3213" s="213"/>
      <c r="G3213" s="782">
        <f t="shared" si="64"/>
        <v>151948</v>
      </c>
      <c r="H3213" s="954"/>
    </row>
    <row r="3214" spans="1:8" x14ac:dyDescent="0.25">
      <c r="A3214" s="112">
        <v>45202</v>
      </c>
      <c r="B3214" s="21" t="s">
        <v>10148</v>
      </c>
      <c r="C3214" s="13" t="s">
        <v>8391</v>
      </c>
      <c r="D3214" s="764" t="s">
        <v>11333</v>
      </c>
      <c r="E3214" s="781">
        <v>75140</v>
      </c>
      <c r="F3214" s="213"/>
      <c r="G3214" s="782">
        <f t="shared" si="64"/>
        <v>75140</v>
      </c>
      <c r="H3214" s="954"/>
    </row>
    <row r="3215" spans="1:8" x14ac:dyDescent="0.25">
      <c r="A3215" s="112">
        <v>45202</v>
      </c>
      <c r="B3215" s="21" t="s">
        <v>10573</v>
      </c>
      <c r="C3215" s="13" t="s">
        <v>7465</v>
      </c>
      <c r="D3215" s="764" t="s">
        <v>11243</v>
      </c>
      <c r="E3215" s="22">
        <v>64000</v>
      </c>
      <c r="F3215" s="111"/>
      <c r="G3215" s="782">
        <f t="shared" si="64"/>
        <v>64000</v>
      </c>
      <c r="H3215" s="13"/>
    </row>
    <row r="3216" spans="1:8" ht="16.5" thickBot="1" x14ac:dyDescent="0.3">
      <c r="A3216" s="112">
        <v>45202</v>
      </c>
      <c r="B3216" s="21" t="s">
        <v>10229</v>
      </c>
      <c r="C3216" s="13" t="s">
        <v>7465</v>
      </c>
      <c r="D3216" s="764" t="s">
        <v>11244</v>
      </c>
      <c r="E3216" s="22">
        <v>683270</v>
      </c>
      <c r="F3216" s="110"/>
      <c r="G3216" s="782">
        <f t="shared" si="64"/>
        <v>683270</v>
      </c>
      <c r="H3216" s="13"/>
    </row>
    <row r="3217" spans="1:8" x14ac:dyDescent="0.25">
      <c r="A3217" s="112">
        <v>45202</v>
      </c>
      <c r="B3217" s="21" t="s">
        <v>8556</v>
      </c>
      <c r="C3217" s="13" t="s">
        <v>168</v>
      </c>
      <c r="D3217" s="764"/>
      <c r="E3217" s="781"/>
      <c r="F3217" s="783">
        <v>83200</v>
      </c>
      <c r="G3217" s="782">
        <f t="shared" si="64"/>
        <v>-83200</v>
      </c>
      <c r="H3217" s="1152" t="s">
        <v>11160</v>
      </c>
    </row>
    <row r="3218" spans="1:8" x14ac:dyDescent="0.25">
      <c r="A3218" s="112">
        <v>45202</v>
      </c>
      <c r="B3218" s="21" t="s">
        <v>8865</v>
      </c>
      <c r="C3218" s="13" t="s">
        <v>168</v>
      </c>
      <c r="D3218" s="764"/>
      <c r="E3218" s="781"/>
      <c r="F3218" s="151">
        <v>227720</v>
      </c>
      <c r="G3218" s="782">
        <f t="shared" si="64"/>
        <v>-227720</v>
      </c>
      <c r="H3218" s="1156"/>
    </row>
    <row r="3219" spans="1:8" x14ac:dyDescent="0.25">
      <c r="A3219" s="112">
        <v>45202</v>
      </c>
      <c r="B3219" s="21" t="s">
        <v>9504</v>
      </c>
      <c r="C3219" s="13" t="s">
        <v>168</v>
      </c>
      <c r="D3219" s="764"/>
      <c r="E3219" s="781"/>
      <c r="F3219" s="151">
        <v>9820</v>
      </c>
      <c r="G3219" s="782">
        <f t="shared" si="64"/>
        <v>-9820</v>
      </c>
      <c r="H3219" s="1156"/>
    </row>
    <row r="3220" spans="1:8" ht="16.5" thickBot="1" x14ac:dyDescent="0.3">
      <c r="A3220" s="112">
        <v>45202</v>
      </c>
      <c r="B3220" s="21" t="s">
        <v>10293</v>
      </c>
      <c r="C3220" s="13" t="s">
        <v>168</v>
      </c>
      <c r="D3220" s="764"/>
      <c r="E3220" s="781"/>
      <c r="F3220" s="295">
        <v>179260</v>
      </c>
      <c r="G3220" s="782">
        <f t="shared" si="64"/>
        <v>-179260</v>
      </c>
      <c r="H3220" s="1153"/>
    </row>
    <row r="3221" spans="1:8" x14ac:dyDescent="0.25">
      <c r="A3221" s="112">
        <v>45202</v>
      </c>
      <c r="B3221" s="21" t="s">
        <v>9353</v>
      </c>
      <c r="C3221" s="13" t="s">
        <v>7465</v>
      </c>
      <c r="D3221" s="764"/>
      <c r="E3221" s="22"/>
      <c r="F3221" s="111">
        <v>200000</v>
      </c>
      <c r="G3221" s="14">
        <f t="shared" si="64"/>
        <v>-200000</v>
      </c>
      <c r="H3221" s="13" t="s">
        <v>11162</v>
      </c>
    </row>
    <row r="3222" spans="1:8" x14ac:dyDescent="0.25">
      <c r="A3222" s="112">
        <v>45203</v>
      </c>
      <c r="B3222" s="21" t="s">
        <v>10573</v>
      </c>
      <c r="C3222" s="13" t="s">
        <v>180</v>
      </c>
      <c r="D3222" s="764"/>
      <c r="E3222" s="22"/>
      <c r="F3222" s="19">
        <v>500000</v>
      </c>
      <c r="G3222" s="14">
        <f t="shared" si="64"/>
        <v>-500000</v>
      </c>
      <c r="H3222" s="13" t="s">
        <v>11162</v>
      </c>
    </row>
    <row r="3223" spans="1:8" x14ac:dyDescent="0.25">
      <c r="A3223" s="112">
        <v>45204</v>
      </c>
      <c r="B3223" s="21" t="s">
        <v>9983</v>
      </c>
      <c r="C3223" s="13" t="s">
        <v>169</v>
      </c>
      <c r="D3223" s="764" t="s">
        <v>11346</v>
      </c>
      <c r="E3223" s="22">
        <v>149219</v>
      </c>
      <c r="F3223" s="19"/>
      <c r="G3223" s="14">
        <f t="shared" si="64"/>
        <v>149219</v>
      </c>
      <c r="H3223" s="13"/>
    </row>
    <row r="3224" spans="1:8" x14ac:dyDescent="0.25">
      <c r="A3224" s="112">
        <v>45205</v>
      </c>
      <c r="B3224" s="21" t="s">
        <v>10229</v>
      </c>
      <c r="C3224" s="13" t="s">
        <v>7465</v>
      </c>
      <c r="D3224" s="764" t="s">
        <v>11341</v>
      </c>
      <c r="E3224" s="22">
        <v>461969</v>
      </c>
      <c r="F3224" s="19"/>
      <c r="G3224" s="14">
        <f t="shared" si="64"/>
        <v>461969</v>
      </c>
      <c r="H3224" s="13"/>
    </row>
    <row r="3225" spans="1:8" x14ac:dyDescent="0.25">
      <c r="A3225" s="112">
        <v>45205</v>
      </c>
      <c r="B3225" s="21" t="s">
        <v>10573</v>
      </c>
      <c r="C3225" s="13" t="s">
        <v>7465</v>
      </c>
      <c r="D3225" s="764" t="s">
        <v>11342</v>
      </c>
      <c r="E3225" s="22">
        <v>461969</v>
      </c>
      <c r="F3225" s="19"/>
      <c r="G3225" s="14">
        <f t="shared" si="64"/>
        <v>461969</v>
      </c>
      <c r="H3225" s="13"/>
    </row>
    <row r="3226" spans="1:8" x14ac:dyDescent="0.25">
      <c r="A3226" s="112">
        <v>45206</v>
      </c>
      <c r="B3226" s="21" t="s">
        <v>9983</v>
      </c>
      <c r="C3226" s="13" t="s">
        <v>164</v>
      </c>
      <c r="D3226" s="764" t="s">
        <v>11260</v>
      </c>
      <c r="E3226" s="22">
        <v>11352</v>
      </c>
      <c r="F3226" s="19"/>
      <c r="G3226" s="14">
        <f t="shared" si="64"/>
        <v>11352</v>
      </c>
      <c r="H3226" s="13"/>
    </row>
    <row r="3227" spans="1:8" x14ac:dyDescent="0.25">
      <c r="A3227" s="112">
        <v>45206</v>
      </c>
      <c r="B3227" s="21" t="s">
        <v>10229</v>
      </c>
      <c r="C3227" s="13" t="s">
        <v>168</v>
      </c>
      <c r="D3227" s="764" t="s">
        <v>11318</v>
      </c>
      <c r="E3227" s="22">
        <v>44000</v>
      </c>
      <c r="F3227" s="19"/>
      <c r="G3227" s="14">
        <f t="shared" si="64"/>
        <v>44000</v>
      </c>
      <c r="H3227" s="13"/>
    </row>
    <row r="3228" spans="1:8" x14ac:dyDescent="0.25">
      <c r="A3228" s="112">
        <v>45206</v>
      </c>
      <c r="B3228" s="21" t="s">
        <v>10229</v>
      </c>
      <c r="C3228" s="13" t="s">
        <v>8391</v>
      </c>
      <c r="D3228" s="764" t="s">
        <v>11334</v>
      </c>
      <c r="E3228" s="22">
        <v>324466</v>
      </c>
      <c r="F3228" s="19"/>
      <c r="G3228" s="14">
        <f t="shared" si="64"/>
        <v>324466</v>
      </c>
      <c r="H3228" s="13"/>
    </row>
    <row r="3229" spans="1:8" x14ac:dyDescent="0.25">
      <c r="A3229" s="112">
        <v>45206</v>
      </c>
      <c r="B3229" s="21" t="s">
        <v>10573</v>
      </c>
      <c r="C3229" s="13" t="s">
        <v>8391</v>
      </c>
      <c r="D3229" s="764" t="s">
        <v>11335</v>
      </c>
      <c r="E3229" s="22">
        <v>61576</v>
      </c>
      <c r="F3229" s="19"/>
      <c r="G3229" s="14">
        <f t="shared" si="64"/>
        <v>61576</v>
      </c>
      <c r="H3229" s="13"/>
    </row>
    <row r="3230" spans="1:8" x14ac:dyDescent="0.25">
      <c r="A3230" s="112">
        <v>45206</v>
      </c>
      <c r="B3230" s="21" t="s">
        <v>10376</v>
      </c>
      <c r="C3230" s="13" t="s">
        <v>8391</v>
      </c>
      <c r="D3230" s="764" t="s">
        <v>11336</v>
      </c>
      <c r="E3230" s="22">
        <v>17368</v>
      </c>
      <c r="F3230" s="19"/>
      <c r="G3230" s="14">
        <f t="shared" si="64"/>
        <v>17368</v>
      </c>
      <c r="H3230" s="13"/>
    </row>
    <row r="3231" spans="1:8" x14ac:dyDescent="0.25">
      <c r="A3231" s="112">
        <v>45208</v>
      </c>
      <c r="B3231" s="21" t="s">
        <v>10229</v>
      </c>
      <c r="C3231" s="13" t="s">
        <v>168</v>
      </c>
      <c r="D3231" s="764" t="s">
        <v>11343</v>
      </c>
      <c r="E3231" s="22">
        <v>44000</v>
      </c>
      <c r="F3231" s="19"/>
      <c r="G3231" s="14">
        <f t="shared" si="64"/>
        <v>44000</v>
      </c>
      <c r="H3231" s="13"/>
    </row>
    <row r="3232" spans="1:8" x14ac:dyDescent="0.25">
      <c r="A3232" s="112">
        <v>45208</v>
      </c>
      <c r="B3232" s="21" t="s">
        <v>10899</v>
      </c>
      <c r="C3232" s="13" t="s">
        <v>168</v>
      </c>
      <c r="D3232" s="764" t="s">
        <v>11344</v>
      </c>
      <c r="E3232" s="22">
        <v>53000</v>
      </c>
      <c r="F3232" s="19"/>
      <c r="G3232" s="14">
        <f t="shared" si="64"/>
        <v>53000</v>
      </c>
      <c r="H3232" s="13"/>
    </row>
    <row r="3233" spans="1:8" x14ac:dyDescent="0.25">
      <c r="A3233" s="112">
        <v>45208</v>
      </c>
      <c r="B3233" s="21" t="s">
        <v>11063</v>
      </c>
      <c r="C3233" s="13" t="s">
        <v>8391</v>
      </c>
      <c r="D3233" s="764" t="s">
        <v>11337</v>
      </c>
      <c r="E3233" s="22">
        <v>57660</v>
      </c>
      <c r="F3233" s="19"/>
      <c r="G3233" s="14">
        <f t="shared" si="64"/>
        <v>57660</v>
      </c>
      <c r="H3233" s="13"/>
    </row>
    <row r="3234" spans="1:8" x14ac:dyDescent="0.25">
      <c r="A3234" s="112">
        <v>45208</v>
      </c>
      <c r="B3234" s="21" t="s">
        <v>10899</v>
      </c>
      <c r="C3234" s="13" t="s">
        <v>8391</v>
      </c>
      <c r="D3234" s="764" t="s">
        <v>11338</v>
      </c>
      <c r="E3234" s="22">
        <v>352873</v>
      </c>
      <c r="F3234" s="19"/>
      <c r="G3234" s="14">
        <f t="shared" si="64"/>
        <v>352873</v>
      </c>
      <c r="H3234" s="13"/>
    </row>
    <row r="3235" spans="1:8" x14ac:dyDescent="0.25">
      <c r="A3235" s="112">
        <v>45209</v>
      </c>
      <c r="B3235" s="21" t="s">
        <v>10229</v>
      </c>
      <c r="C3235" s="13" t="s">
        <v>11312</v>
      </c>
      <c r="D3235" s="764"/>
      <c r="E3235" s="22"/>
      <c r="F3235" s="19">
        <v>1000000</v>
      </c>
      <c r="G3235" s="14">
        <f t="shared" si="64"/>
        <v>-1000000</v>
      </c>
      <c r="H3235" s="13" t="s">
        <v>11314</v>
      </c>
    </row>
    <row r="3236" spans="1:8" x14ac:dyDescent="0.25">
      <c r="A3236" s="112">
        <v>45209</v>
      </c>
      <c r="B3236" s="21" t="s">
        <v>10899</v>
      </c>
      <c r="C3236" s="13" t="s">
        <v>5186</v>
      </c>
      <c r="D3236" s="764" t="s">
        <v>12243</v>
      </c>
      <c r="E3236" s="22">
        <v>291621.59999999998</v>
      </c>
      <c r="F3236" s="19"/>
      <c r="G3236" s="14">
        <f t="shared" si="64"/>
        <v>291621.59999999998</v>
      </c>
      <c r="H3236" s="13" t="s">
        <v>12247</v>
      </c>
    </row>
    <row r="3237" spans="1:8" x14ac:dyDescent="0.25">
      <c r="A3237" s="112">
        <v>45209</v>
      </c>
      <c r="B3237" s="21" t="s">
        <v>10899</v>
      </c>
      <c r="C3237" s="13" t="s">
        <v>5186</v>
      </c>
      <c r="D3237" s="764" t="s">
        <v>12244</v>
      </c>
      <c r="E3237" s="22">
        <v>87097.5</v>
      </c>
      <c r="F3237" s="19"/>
      <c r="G3237" s="14">
        <f t="shared" si="64"/>
        <v>87097.5</v>
      </c>
      <c r="H3237" s="13" t="s">
        <v>12247</v>
      </c>
    </row>
    <row r="3238" spans="1:8" x14ac:dyDescent="0.25">
      <c r="A3238" s="112">
        <v>45209</v>
      </c>
      <c r="B3238" s="21" t="s">
        <v>10899</v>
      </c>
      <c r="C3238" s="13" t="s">
        <v>5186</v>
      </c>
      <c r="D3238" s="764" t="s">
        <v>12245</v>
      </c>
      <c r="E3238" s="22">
        <v>214930.8</v>
      </c>
      <c r="F3238" s="19"/>
      <c r="G3238" s="14">
        <f t="shared" si="64"/>
        <v>214930.8</v>
      </c>
      <c r="H3238" s="13" t="s">
        <v>12247</v>
      </c>
    </row>
    <row r="3239" spans="1:8" x14ac:dyDescent="0.25">
      <c r="A3239" s="112">
        <v>45209</v>
      </c>
      <c r="B3239" s="21" t="s">
        <v>10899</v>
      </c>
      <c r="C3239" s="13" t="s">
        <v>5186</v>
      </c>
      <c r="D3239" s="764" t="s">
        <v>12246</v>
      </c>
      <c r="E3239" s="22">
        <v>253933.2</v>
      </c>
      <c r="F3239" s="19"/>
      <c r="G3239" s="14">
        <f t="shared" si="64"/>
        <v>253933.2</v>
      </c>
      <c r="H3239" s="13" t="s">
        <v>12247</v>
      </c>
    </row>
    <row r="3240" spans="1:8" x14ac:dyDescent="0.25">
      <c r="A3240" s="112">
        <v>45210</v>
      </c>
      <c r="B3240" s="21" t="s">
        <v>10899</v>
      </c>
      <c r="C3240" s="13" t="s">
        <v>5186</v>
      </c>
      <c r="D3240" s="764"/>
      <c r="E3240" s="22"/>
      <c r="F3240" s="19">
        <v>300000</v>
      </c>
      <c r="G3240" s="14">
        <f t="shared" si="64"/>
        <v>-300000</v>
      </c>
      <c r="H3240" s="13" t="s">
        <v>11314</v>
      </c>
    </row>
    <row r="3241" spans="1:8" x14ac:dyDescent="0.25">
      <c r="A3241" s="112">
        <v>45210</v>
      </c>
      <c r="B3241" s="21" t="s">
        <v>10899</v>
      </c>
      <c r="C3241" s="13" t="s">
        <v>5186</v>
      </c>
      <c r="D3241" s="764"/>
      <c r="E3241" s="22"/>
      <c r="F3241" s="19">
        <v>300000</v>
      </c>
      <c r="G3241" s="14">
        <f t="shared" si="64"/>
        <v>-300000</v>
      </c>
      <c r="H3241" s="13" t="s">
        <v>11311</v>
      </c>
    </row>
    <row r="3242" spans="1:8" x14ac:dyDescent="0.25">
      <c r="A3242" s="112">
        <v>45210</v>
      </c>
      <c r="B3242" s="21" t="s">
        <v>10573</v>
      </c>
      <c r="C3242" s="13" t="s">
        <v>5186</v>
      </c>
      <c r="D3242" s="764"/>
      <c r="E3242" s="22"/>
      <c r="F3242" s="19">
        <v>198000</v>
      </c>
      <c r="G3242" s="14">
        <f t="shared" si="64"/>
        <v>-198000</v>
      </c>
      <c r="H3242" s="13" t="s">
        <v>11309</v>
      </c>
    </row>
    <row r="3243" spans="1:8" x14ac:dyDescent="0.25">
      <c r="A3243" s="112">
        <v>45210</v>
      </c>
      <c r="B3243" s="21" t="s">
        <v>10899</v>
      </c>
      <c r="C3243" s="13" t="s">
        <v>5186</v>
      </c>
      <c r="D3243" s="764"/>
      <c r="E3243" s="22"/>
      <c r="F3243" s="19">
        <v>200000</v>
      </c>
      <c r="G3243" s="14">
        <f t="shared" si="64"/>
        <v>-200000</v>
      </c>
      <c r="H3243" s="13" t="s">
        <v>12241</v>
      </c>
    </row>
    <row r="3244" spans="1:8" x14ac:dyDescent="0.25">
      <c r="A3244" s="112">
        <v>45211</v>
      </c>
      <c r="B3244" s="21" t="s">
        <v>9766</v>
      </c>
      <c r="C3244" s="13" t="s">
        <v>8897</v>
      </c>
      <c r="D3244" s="764"/>
      <c r="E3244" s="22">
        <v>300000</v>
      </c>
      <c r="F3244" s="19"/>
      <c r="G3244" s="14">
        <f t="shared" si="64"/>
        <v>300000</v>
      </c>
      <c r="H3244" s="13" t="s">
        <v>11316</v>
      </c>
    </row>
    <row r="3245" spans="1:8" x14ac:dyDescent="0.25">
      <c r="A3245" s="112">
        <v>45211</v>
      </c>
      <c r="B3245" s="21" t="s">
        <v>9766</v>
      </c>
      <c r="C3245" s="13" t="s">
        <v>8897</v>
      </c>
      <c r="D3245" s="764"/>
      <c r="E3245" s="22"/>
      <c r="F3245" s="19">
        <v>100000</v>
      </c>
      <c r="G3245" s="14">
        <f t="shared" si="64"/>
        <v>-100000</v>
      </c>
      <c r="H3245" s="13" t="s">
        <v>4976</v>
      </c>
    </row>
    <row r="3246" spans="1:8" x14ac:dyDescent="0.25">
      <c r="A3246" s="112">
        <v>45211</v>
      </c>
      <c r="B3246" s="21" t="s">
        <v>7805</v>
      </c>
      <c r="C3246" s="13" t="s">
        <v>11317</v>
      </c>
      <c r="D3246" s="764"/>
      <c r="E3246" s="22">
        <v>1061510</v>
      </c>
      <c r="F3246" s="19"/>
      <c r="G3246" s="14">
        <f t="shared" si="64"/>
        <v>1061510</v>
      </c>
      <c r="H3246" s="13" t="s">
        <v>11316</v>
      </c>
    </row>
    <row r="3247" spans="1:8" x14ac:dyDescent="0.25">
      <c r="A3247" s="112">
        <v>45211</v>
      </c>
      <c r="B3247" s="21" t="s">
        <v>10573</v>
      </c>
      <c r="C3247" s="13" t="s">
        <v>9077</v>
      </c>
      <c r="D3247" s="764"/>
      <c r="E3247" s="22">
        <v>885000</v>
      </c>
      <c r="F3247" s="19"/>
      <c r="G3247" s="14">
        <f t="shared" si="64"/>
        <v>885000</v>
      </c>
      <c r="H3247" s="13" t="s">
        <v>11316</v>
      </c>
    </row>
    <row r="3248" spans="1:8" x14ac:dyDescent="0.25">
      <c r="A3248" s="112">
        <v>45211</v>
      </c>
      <c r="B3248" s="21" t="s">
        <v>10573</v>
      </c>
      <c r="C3248" s="13" t="s">
        <v>8089</v>
      </c>
      <c r="D3248" s="764"/>
      <c r="E3248" s="22">
        <v>4000000</v>
      </c>
      <c r="F3248" s="19"/>
      <c r="G3248" s="14">
        <f t="shared" si="64"/>
        <v>4000000</v>
      </c>
      <c r="H3248" s="13" t="s">
        <v>11316</v>
      </c>
    </row>
    <row r="3249" spans="1:8" x14ac:dyDescent="0.25">
      <c r="A3249" s="112">
        <v>45211</v>
      </c>
      <c r="B3249" s="21" t="s">
        <v>10899</v>
      </c>
      <c r="C3249" s="13" t="s">
        <v>8391</v>
      </c>
      <c r="D3249" s="764" t="s">
        <v>11339</v>
      </c>
      <c r="E3249" s="22">
        <v>131554</v>
      </c>
      <c r="F3249" s="19"/>
      <c r="G3249" s="14">
        <f t="shared" si="64"/>
        <v>131554</v>
      </c>
      <c r="H3249" s="13"/>
    </row>
    <row r="3250" spans="1:8" x14ac:dyDescent="0.25">
      <c r="A3250" s="112">
        <v>45212</v>
      </c>
      <c r="B3250" s="21" t="s">
        <v>10573</v>
      </c>
      <c r="C3250" s="13" t="s">
        <v>8391</v>
      </c>
      <c r="D3250" s="764" t="s">
        <v>11340</v>
      </c>
      <c r="E3250" s="22">
        <v>64949</v>
      </c>
      <c r="F3250" s="19"/>
      <c r="G3250" s="14">
        <f t="shared" si="64"/>
        <v>64949</v>
      </c>
      <c r="H3250" s="13"/>
    </row>
    <row r="3251" spans="1:8" x14ac:dyDescent="0.25">
      <c r="A3251" s="112">
        <v>45212</v>
      </c>
      <c r="B3251" s="21" t="s">
        <v>11433</v>
      </c>
      <c r="C3251" s="13" t="s">
        <v>166</v>
      </c>
      <c r="D3251" s="764" t="s">
        <v>11345</v>
      </c>
      <c r="E3251" s="22">
        <v>43750</v>
      </c>
      <c r="F3251" s="19"/>
      <c r="G3251" s="14">
        <f t="shared" si="64"/>
        <v>43750</v>
      </c>
      <c r="H3251" s="13"/>
    </row>
    <row r="3252" spans="1:8" x14ac:dyDescent="0.25">
      <c r="A3252" s="112">
        <v>45213</v>
      </c>
      <c r="B3252" s="21" t="s">
        <v>7805</v>
      </c>
      <c r="C3252" s="13" t="s">
        <v>11317</v>
      </c>
      <c r="D3252" s="764"/>
      <c r="E3252" s="22"/>
      <c r="F3252" s="19">
        <v>700000</v>
      </c>
      <c r="G3252" s="14">
        <f t="shared" si="64"/>
        <v>-700000</v>
      </c>
      <c r="H3252" s="13" t="s">
        <v>11349</v>
      </c>
    </row>
    <row r="3253" spans="1:8" x14ac:dyDescent="0.25">
      <c r="A3253" s="112">
        <v>45213</v>
      </c>
      <c r="B3253" s="21" t="s">
        <v>2651</v>
      </c>
      <c r="C3253" s="13" t="s">
        <v>5680</v>
      </c>
      <c r="D3253" s="764"/>
      <c r="E3253" s="22">
        <v>9700</v>
      </c>
      <c r="F3253" s="19"/>
      <c r="G3253" s="14">
        <f t="shared" si="64"/>
        <v>9700</v>
      </c>
      <c r="H3253" s="13" t="s">
        <v>11358</v>
      </c>
    </row>
    <row r="3254" spans="1:8" x14ac:dyDescent="0.25">
      <c r="A3254" s="112">
        <v>45213</v>
      </c>
      <c r="B3254" s="21" t="s">
        <v>1399</v>
      </c>
      <c r="C3254" s="13" t="s">
        <v>5680</v>
      </c>
      <c r="D3254" s="764"/>
      <c r="E3254" s="22"/>
      <c r="F3254" s="19">
        <v>8180</v>
      </c>
      <c r="G3254" s="14">
        <f t="shared" si="64"/>
        <v>-8180</v>
      </c>
      <c r="H3254" s="13" t="s">
        <v>11358</v>
      </c>
    </row>
    <row r="3255" spans="1:8" x14ac:dyDescent="0.25">
      <c r="A3255" s="112">
        <v>45213</v>
      </c>
      <c r="B3255" s="21" t="s">
        <v>8654</v>
      </c>
      <c r="C3255" s="13" t="s">
        <v>5680</v>
      </c>
      <c r="D3255" s="764"/>
      <c r="E3255" s="22"/>
      <c r="F3255" s="19">
        <f>53900-12000</f>
        <v>41900</v>
      </c>
      <c r="G3255" s="14">
        <f t="shared" si="64"/>
        <v>-41900</v>
      </c>
      <c r="H3255" s="13" t="s">
        <v>11358</v>
      </c>
    </row>
    <row r="3256" spans="1:8" x14ac:dyDescent="0.25">
      <c r="A3256" s="112">
        <v>45213</v>
      </c>
      <c r="B3256" s="21" t="s">
        <v>10148</v>
      </c>
      <c r="C3256" s="13" t="s">
        <v>5680</v>
      </c>
      <c r="D3256" s="764" t="s">
        <v>8553</v>
      </c>
      <c r="E3256" s="22">
        <v>105000</v>
      </c>
      <c r="F3256" s="19"/>
      <c r="G3256" s="14">
        <f t="shared" si="64"/>
        <v>105000</v>
      </c>
      <c r="H3256" s="13"/>
    </row>
    <row r="3257" spans="1:8" x14ac:dyDescent="0.25">
      <c r="A3257" s="112">
        <v>45213</v>
      </c>
      <c r="B3257" s="21" t="s">
        <v>10148</v>
      </c>
      <c r="C3257" s="13" t="s">
        <v>5680</v>
      </c>
      <c r="D3257" s="764" t="s">
        <v>9855</v>
      </c>
      <c r="E3257" s="22">
        <v>35400</v>
      </c>
      <c r="F3257" s="19"/>
      <c r="G3257" s="14">
        <f t="shared" si="64"/>
        <v>35400</v>
      </c>
      <c r="H3257" s="13"/>
    </row>
    <row r="3258" spans="1:8" x14ac:dyDescent="0.25">
      <c r="A3258" s="112">
        <v>45213</v>
      </c>
      <c r="B3258" s="21" t="s">
        <v>9766</v>
      </c>
      <c r="C3258" s="13" t="s">
        <v>5680</v>
      </c>
      <c r="D3258" s="764" t="s">
        <v>9870</v>
      </c>
      <c r="E3258" s="22">
        <v>57000</v>
      </c>
      <c r="F3258" s="19"/>
      <c r="G3258" s="14">
        <f t="shared" si="64"/>
        <v>57000</v>
      </c>
      <c r="H3258" s="13"/>
    </row>
    <row r="3259" spans="1:8" x14ac:dyDescent="0.25">
      <c r="A3259" s="112">
        <v>45213</v>
      </c>
      <c r="B3259" s="21" t="s">
        <v>10376</v>
      </c>
      <c r="C3259" s="13" t="s">
        <v>5680</v>
      </c>
      <c r="D3259" s="764" t="s">
        <v>9871</v>
      </c>
      <c r="E3259" s="22">
        <v>390000</v>
      </c>
      <c r="F3259" s="19"/>
      <c r="G3259" s="14">
        <f t="shared" si="64"/>
        <v>390000</v>
      </c>
      <c r="H3259" s="13"/>
    </row>
    <row r="3260" spans="1:8" x14ac:dyDescent="0.25">
      <c r="A3260" s="112">
        <v>45213</v>
      </c>
      <c r="B3260" s="21" t="s">
        <v>10568</v>
      </c>
      <c r="C3260" s="13" t="s">
        <v>5680</v>
      </c>
      <c r="D3260" s="764" t="s">
        <v>9957</v>
      </c>
      <c r="E3260" s="22">
        <v>93900</v>
      </c>
      <c r="F3260" s="19"/>
      <c r="G3260" s="14">
        <f t="shared" si="64"/>
        <v>93900</v>
      </c>
      <c r="H3260" s="13"/>
    </row>
    <row r="3261" spans="1:8" x14ac:dyDescent="0.25">
      <c r="A3261" s="112">
        <v>45213</v>
      </c>
      <c r="B3261" s="21" t="s">
        <v>8865</v>
      </c>
      <c r="C3261" s="13" t="s">
        <v>5680</v>
      </c>
      <c r="D3261" s="764" t="s">
        <v>8623</v>
      </c>
      <c r="E3261" s="22">
        <v>15600</v>
      </c>
      <c r="F3261" s="19"/>
      <c r="G3261" s="14">
        <f t="shared" si="64"/>
        <v>15600</v>
      </c>
      <c r="H3261" s="13"/>
    </row>
    <row r="3262" spans="1:8" x14ac:dyDescent="0.25">
      <c r="A3262" s="112">
        <v>45213</v>
      </c>
      <c r="B3262" s="21" t="s">
        <v>9353</v>
      </c>
      <c r="C3262" s="13" t="s">
        <v>5680</v>
      </c>
      <c r="D3262" s="764" t="s">
        <v>9958</v>
      </c>
      <c r="E3262" s="22">
        <v>529000</v>
      </c>
      <c r="F3262" s="19"/>
      <c r="G3262" s="14">
        <f t="shared" si="64"/>
        <v>529000</v>
      </c>
      <c r="H3262" s="13"/>
    </row>
    <row r="3263" spans="1:8" x14ac:dyDescent="0.25">
      <c r="A3263" s="112">
        <v>45213</v>
      </c>
      <c r="B3263" s="21" t="s">
        <v>10468</v>
      </c>
      <c r="C3263" s="13" t="s">
        <v>5680</v>
      </c>
      <c r="D3263" s="764" t="s">
        <v>9959</v>
      </c>
      <c r="E3263" s="22">
        <v>6000</v>
      </c>
      <c r="F3263" s="19"/>
      <c r="G3263" s="14">
        <f t="shared" si="64"/>
        <v>6000</v>
      </c>
      <c r="H3263" s="13"/>
    </row>
    <row r="3264" spans="1:8" x14ac:dyDescent="0.25">
      <c r="A3264" s="112">
        <v>45213</v>
      </c>
      <c r="B3264" s="21" t="s">
        <v>10229</v>
      </c>
      <c r="C3264" s="13" t="s">
        <v>5680</v>
      </c>
      <c r="D3264" s="764" t="s">
        <v>9960</v>
      </c>
      <c r="E3264" s="22">
        <v>72682</v>
      </c>
      <c r="F3264" s="19"/>
      <c r="G3264" s="14">
        <f t="shared" si="64"/>
        <v>72682</v>
      </c>
      <c r="H3264" s="13"/>
    </row>
    <row r="3265" spans="1:8" x14ac:dyDescent="0.25">
      <c r="A3265" s="112">
        <v>45213</v>
      </c>
      <c r="B3265" s="21" t="s">
        <v>10229</v>
      </c>
      <c r="C3265" s="13" t="s">
        <v>5680</v>
      </c>
      <c r="D3265" s="764" t="s">
        <v>10144</v>
      </c>
      <c r="E3265" s="22">
        <v>14170</v>
      </c>
      <c r="F3265" s="19"/>
      <c r="G3265" s="14">
        <f t="shared" si="64"/>
        <v>14170</v>
      </c>
      <c r="H3265" s="13"/>
    </row>
    <row r="3266" spans="1:8" x14ac:dyDescent="0.25">
      <c r="A3266" s="112">
        <v>45213</v>
      </c>
      <c r="B3266" s="21" t="s">
        <v>10573</v>
      </c>
      <c r="C3266" s="13" t="s">
        <v>8391</v>
      </c>
      <c r="D3266" s="764" t="s">
        <v>11359</v>
      </c>
      <c r="E3266" s="22">
        <v>102465</v>
      </c>
      <c r="F3266" s="19"/>
      <c r="G3266" s="14">
        <f t="shared" si="64"/>
        <v>102465</v>
      </c>
      <c r="H3266" s="13"/>
    </row>
    <row r="3267" spans="1:8" x14ac:dyDescent="0.25">
      <c r="A3267" s="112">
        <v>45213</v>
      </c>
      <c r="B3267" s="21" t="s">
        <v>9983</v>
      </c>
      <c r="C3267" s="13" t="s">
        <v>169</v>
      </c>
      <c r="D3267" s="764" t="s">
        <v>11360</v>
      </c>
      <c r="E3267" s="22">
        <v>206226</v>
      </c>
      <c r="F3267" s="19"/>
      <c r="G3267" s="14">
        <f t="shared" si="64"/>
        <v>206226</v>
      </c>
      <c r="H3267" s="13"/>
    </row>
    <row r="3268" spans="1:8" x14ac:dyDescent="0.25">
      <c r="A3268" s="112">
        <v>45213</v>
      </c>
      <c r="B3268" s="21" t="s">
        <v>10229</v>
      </c>
      <c r="C3268" s="13" t="s">
        <v>7465</v>
      </c>
      <c r="D3268" s="764" t="s">
        <v>11398</v>
      </c>
      <c r="E3268" s="22">
        <v>48000</v>
      </c>
      <c r="F3268" s="19"/>
      <c r="G3268" s="14">
        <f t="shared" si="64"/>
        <v>48000</v>
      </c>
      <c r="H3268" s="13"/>
    </row>
    <row r="3269" spans="1:8" x14ac:dyDescent="0.25">
      <c r="A3269" s="112">
        <v>45213</v>
      </c>
      <c r="B3269" s="21" t="s">
        <v>10573</v>
      </c>
      <c r="C3269" s="13" t="s">
        <v>7465</v>
      </c>
      <c r="D3269" s="764" t="s">
        <v>11399</v>
      </c>
      <c r="E3269" s="22">
        <v>374168</v>
      </c>
      <c r="F3269" s="19"/>
      <c r="G3269" s="14">
        <f t="shared" si="64"/>
        <v>374168</v>
      </c>
      <c r="H3269" s="13"/>
    </row>
    <row r="3270" spans="1:8" x14ac:dyDescent="0.25">
      <c r="A3270" s="112">
        <v>45213</v>
      </c>
      <c r="B3270" s="21" t="s">
        <v>9983</v>
      </c>
      <c r="C3270" s="13" t="s">
        <v>164</v>
      </c>
      <c r="D3270" s="764" t="s">
        <v>11196</v>
      </c>
      <c r="E3270" s="22">
        <v>29554</v>
      </c>
      <c r="F3270" s="19"/>
      <c r="G3270" s="14">
        <f t="shared" si="64"/>
        <v>29554</v>
      </c>
      <c r="H3270" s="13"/>
    </row>
    <row r="3271" spans="1:8" x14ac:dyDescent="0.25">
      <c r="A3271" s="112">
        <v>45215</v>
      </c>
      <c r="B3271" s="21" t="s">
        <v>10573</v>
      </c>
      <c r="C3271" s="13" t="s">
        <v>8089</v>
      </c>
      <c r="D3271" s="764"/>
      <c r="E3271" s="22"/>
      <c r="F3271" s="19">
        <v>1000000</v>
      </c>
      <c r="G3271" s="14">
        <f t="shared" si="64"/>
        <v>-1000000</v>
      </c>
      <c r="H3271" s="13" t="s">
        <v>11366</v>
      </c>
    </row>
    <row r="3272" spans="1:8" x14ac:dyDescent="0.25">
      <c r="A3272" s="112">
        <v>45216</v>
      </c>
      <c r="B3272" s="21" t="s">
        <v>10148</v>
      </c>
      <c r="C3272" s="13" t="s">
        <v>8391</v>
      </c>
      <c r="D3272" s="764"/>
      <c r="E3272" s="22"/>
      <c r="F3272" s="19">
        <v>75140</v>
      </c>
      <c r="G3272" s="14">
        <f t="shared" si="64"/>
        <v>-75140</v>
      </c>
      <c r="H3272" s="1152" t="s">
        <v>11383</v>
      </c>
    </row>
    <row r="3273" spans="1:8" x14ac:dyDescent="0.25">
      <c r="A3273" s="112">
        <v>45216</v>
      </c>
      <c r="B3273" s="21" t="s">
        <v>9353</v>
      </c>
      <c r="C3273" s="13" t="s">
        <v>8391</v>
      </c>
      <c r="D3273" s="764"/>
      <c r="E3273" s="22"/>
      <c r="F3273" s="19">
        <v>3763</v>
      </c>
      <c r="G3273" s="14">
        <f t="shared" ref="G3273:G3369" si="65">E3273-F3273</f>
        <v>-3763</v>
      </c>
      <c r="H3273" s="1156"/>
    </row>
    <row r="3274" spans="1:8" x14ac:dyDescent="0.25">
      <c r="A3274" s="112">
        <v>45216</v>
      </c>
      <c r="B3274" s="21" t="s">
        <v>10376</v>
      </c>
      <c r="C3274" s="13" t="s">
        <v>8391</v>
      </c>
      <c r="D3274" s="764"/>
      <c r="E3274" s="22"/>
      <c r="F3274" s="19">
        <v>17368</v>
      </c>
      <c r="G3274" s="14">
        <f t="shared" si="65"/>
        <v>-17368</v>
      </c>
      <c r="H3274" s="1156"/>
    </row>
    <row r="3275" spans="1:8" x14ac:dyDescent="0.25">
      <c r="A3275" s="112">
        <v>45216</v>
      </c>
      <c r="B3275" s="21" t="s">
        <v>11063</v>
      </c>
      <c r="C3275" s="13" t="s">
        <v>8391</v>
      </c>
      <c r="D3275" s="764"/>
      <c r="E3275" s="22"/>
      <c r="F3275" s="19">
        <v>194858</v>
      </c>
      <c r="G3275" s="14">
        <f t="shared" si="65"/>
        <v>-194858</v>
      </c>
      <c r="H3275" s="1156"/>
    </row>
    <row r="3276" spans="1:8" x14ac:dyDescent="0.25">
      <c r="A3276" s="112">
        <v>45216</v>
      </c>
      <c r="B3276" s="21" t="s">
        <v>10229</v>
      </c>
      <c r="C3276" s="13" t="s">
        <v>8391</v>
      </c>
      <c r="D3276" s="764"/>
      <c r="E3276" s="22"/>
      <c r="F3276" s="19">
        <v>650000</v>
      </c>
      <c r="G3276" s="14">
        <f t="shared" si="65"/>
        <v>-650000</v>
      </c>
      <c r="H3276" s="1156"/>
    </row>
    <row r="3277" spans="1:8" x14ac:dyDescent="0.25">
      <c r="A3277" s="112">
        <v>45216</v>
      </c>
      <c r="B3277" s="21" t="s">
        <v>10899</v>
      </c>
      <c r="C3277" s="13" t="s">
        <v>8391</v>
      </c>
      <c r="D3277" s="764"/>
      <c r="E3277" s="22"/>
      <c r="F3277" s="19">
        <v>308871</v>
      </c>
      <c r="G3277" s="14">
        <f t="shared" si="65"/>
        <v>-308871</v>
      </c>
      <c r="H3277" s="1156"/>
    </row>
    <row r="3278" spans="1:8" x14ac:dyDescent="0.25">
      <c r="A3278" s="112">
        <v>45216</v>
      </c>
      <c r="B3278" s="21" t="s">
        <v>10573</v>
      </c>
      <c r="C3278" s="13" t="s">
        <v>8391</v>
      </c>
      <c r="D3278" s="764"/>
      <c r="E3278" s="22"/>
      <c r="F3278" s="19">
        <v>250000</v>
      </c>
      <c r="G3278" s="14">
        <f t="shared" si="65"/>
        <v>-250000</v>
      </c>
      <c r="H3278" s="1153"/>
    </row>
    <row r="3279" spans="1:8" x14ac:dyDescent="0.25">
      <c r="A3279" s="112">
        <v>45216</v>
      </c>
      <c r="B3279" s="21" t="s">
        <v>10573</v>
      </c>
      <c r="C3279" s="13" t="s">
        <v>169</v>
      </c>
      <c r="D3279" s="764" t="s">
        <v>11403</v>
      </c>
      <c r="E3279" s="22">
        <v>161000</v>
      </c>
      <c r="F3279" s="19"/>
      <c r="G3279" s="14">
        <f t="shared" si="65"/>
        <v>161000</v>
      </c>
      <c r="H3279" s="954"/>
    </row>
    <row r="3280" spans="1:8" x14ac:dyDescent="0.25">
      <c r="A3280" s="112">
        <v>45216</v>
      </c>
      <c r="B3280" s="21" t="s">
        <v>9983</v>
      </c>
      <c r="C3280" s="13" t="s">
        <v>166</v>
      </c>
      <c r="D3280" s="764" t="s">
        <v>8401</v>
      </c>
      <c r="E3280" s="22">
        <v>23330</v>
      </c>
      <c r="F3280" s="19"/>
      <c r="G3280" s="14">
        <f t="shared" si="65"/>
        <v>23330</v>
      </c>
      <c r="H3280" s="954"/>
    </row>
    <row r="3281" spans="1:8" x14ac:dyDescent="0.25">
      <c r="A3281" s="112">
        <v>45217</v>
      </c>
      <c r="B3281" s="21" t="s">
        <v>9766</v>
      </c>
      <c r="C3281" s="13" t="s">
        <v>8897</v>
      </c>
      <c r="D3281" s="764"/>
      <c r="E3281" s="22"/>
      <c r="F3281" s="19">
        <v>200000</v>
      </c>
      <c r="G3281" s="14">
        <f t="shared" si="65"/>
        <v>-200000</v>
      </c>
      <c r="H3281" s="13" t="s">
        <v>11385</v>
      </c>
    </row>
    <row r="3282" spans="1:8" x14ac:dyDescent="0.25">
      <c r="A3282" s="112">
        <v>45217</v>
      </c>
      <c r="B3282" s="21" t="s">
        <v>10229</v>
      </c>
      <c r="C3282" s="13" t="s">
        <v>7465</v>
      </c>
      <c r="D3282" s="764" t="s">
        <v>11400</v>
      </c>
      <c r="E3282" s="22">
        <v>374168</v>
      </c>
      <c r="F3282" s="19"/>
      <c r="G3282" s="14">
        <f t="shared" si="65"/>
        <v>374168</v>
      </c>
      <c r="H3282" s="13"/>
    </row>
    <row r="3283" spans="1:8" x14ac:dyDescent="0.25">
      <c r="A3283" s="112">
        <v>45217</v>
      </c>
      <c r="B3283" s="21" t="s">
        <v>10573</v>
      </c>
      <c r="C3283" s="13" t="s">
        <v>7465</v>
      </c>
      <c r="D3283" s="764" t="s">
        <v>11401</v>
      </c>
      <c r="E3283" s="22">
        <v>374168</v>
      </c>
      <c r="F3283" s="19"/>
      <c r="G3283" s="14">
        <f t="shared" si="65"/>
        <v>374168</v>
      </c>
      <c r="H3283" s="13"/>
    </row>
    <row r="3284" spans="1:8" x14ac:dyDescent="0.25">
      <c r="A3284" s="112">
        <v>45217</v>
      </c>
      <c r="B3284" s="21" t="s">
        <v>9964</v>
      </c>
      <c r="C3284" s="13" t="s">
        <v>164</v>
      </c>
      <c r="D3284" s="764" t="s">
        <v>11214</v>
      </c>
      <c r="E3284" s="22">
        <v>5520</v>
      </c>
      <c r="F3284" s="19"/>
      <c r="G3284" s="14">
        <f t="shared" si="65"/>
        <v>5520</v>
      </c>
      <c r="H3284" s="13"/>
    </row>
    <row r="3285" spans="1:8" x14ac:dyDescent="0.25">
      <c r="A3285" s="112">
        <v>45219</v>
      </c>
      <c r="B3285" s="21" t="s">
        <v>9983</v>
      </c>
      <c r="C3285" s="13" t="s">
        <v>166</v>
      </c>
      <c r="D3285" s="764" t="s">
        <v>11404</v>
      </c>
      <c r="E3285" s="22">
        <v>18575</v>
      </c>
      <c r="F3285" s="19"/>
      <c r="G3285" s="14">
        <f t="shared" si="65"/>
        <v>18575</v>
      </c>
      <c r="H3285" s="13"/>
    </row>
    <row r="3286" spans="1:8" x14ac:dyDescent="0.25">
      <c r="A3286" s="112">
        <v>45219</v>
      </c>
      <c r="B3286" s="21" t="s">
        <v>10229</v>
      </c>
      <c r="C3286" s="13" t="s">
        <v>8391</v>
      </c>
      <c r="D3286" s="764" t="s">
        <v>11431</v>
      </c>
      <c r="E3286" s="22">
        <v>306092</v>
      </c>
      <c r="F3286" s="19"/>
      <c r="G3286" s="14">
        <f t="shared" si="65"/>
        <v>306092</v>
      </c>
      <c r="H3286" s="13"/>
    </row>
    <row r="3287" spans="1:8" x14ac:dyDescent="0.25">
      <c r="A3287" s="112">
        <v>45219</v>
      </c>
      <c r="B3287" s="21" t="s">
        <v>9983</v>
      </c>
      <c r="C3287" s="13" t="s">
        <v>166</v>
      </c>
      <c r="D3287" s="764" t="s">
        <v>11771</v>
      </c>
      <c r="E3287" s="22">
        <v>11875</v>
      </c>
      <c r="F3287" s="19"/>
      <c r="G3287" s="14">
        <f t="shared" si="65"/>
        <v>11875</v>
      </c>
      <c r="H3287" s="13"/>
    </row>
    <row r="3288" spans="1:8" x14ac:dyDescent="0.25">
      <c r="A3288" s="112">
        <v>45219</v>
      </c>
      <c r="B3288" s="21" t="s">
        <v>10899</v>
      </c>
      <c r="C3288" s="13" t="s">
        <v>169</v>
      </c>
      <c r="D3288" s="764" t="s">
        <v>12685</v>
      </c>
      <c r="E3288" s="22">
        <v>76000</v>
      </c>
      <c r="F3288" s="19"/>
      <c r="G3288" s="14">
        <f t="shared" si="65"/>
        <v>76000</v>
      </c>
    </row>
    <row r="3289" spans="1:8" x14ac:dyDescent="0.25">
      <c r="A3289" s="112">
        <v>45220</v>
      </c>
      <c r="B3289" s="21" t="s">
        <v>10899</v>
      </c>
      <c r="C3289" s="13" t="s">
        <v>8391</v>
      </c>
      <c r="D3289" s="764" t="s">
        <v>11432</v>
      </c>
      <c r="E3289" s="22">
        <v>120971</v>
      </c>
      <c r="F3289" s="19"/>
      <c r="G3289" s="14">
        <f t="shared" si="65"/>
        <v>120971</v>
      </c>
    </row>
    <row r="3290" spans="1:8" x14ac:dyDescent="0.25">
      <c r="A3290" s="112">
        <v>45220</v>
      </c>
      <c r="B3290" s="21" t="s">
        <v>11433</v>
      </c>
      <c r="C3290" s="13" t="s">
        <v>8391</v>
      </c>
      <c r="D3290" s="1231" t="s">
        <v>11434</v>
      </c>
      <c r="E3290" s="22">
        <v>20103</v>
      </c>
      <c r="F3290" s="19"/>
      <c r="G3290" s="14">
        <f t="shared" si="65"/>
        <v>20103</v>
      </c>
      <c r="H3290" s="13"/>
    </row>
    <row r="3291" spans="1:8" x14ac:dyDescent="0.25">
      <c r="A3291" s="112">
        <v>45220</v>
      </c>
      <c r="B3291" s="21" t="s">
        <v>11187</v>
      </c>
      <c r="C3291" s="13" t="s">
        <v>8391</v>
      </c>
      <c r="D3291" s="1231"/>
      <c r="E3291" s="22">
        <v>4390</v>
      </c>
      <c r="F3291" s="19"/>
      <c r="G3291" s="14">
        <f t="shared" si="65"/>
        <v>4390</v>
      </c>
      <c r="H3291" s="13"/>
    </row>
    <row r="3292" spans="1:8" x14ac:dyDescent="0.25">
      <c r="A3292" s="112">
        <v>45220</v>
      </c>
      <c r="B3292" s="21" t="s">
        <v>10573</v>
      </c>
      <c r="C3292" s="13" t="s">
        <v>8391</v>
      </c>
      <c r="D3292" s="764" t="s">
        <v>11481</v>
      </c>
      <c r="E3292" s="22">
        <v>294107</v>
      </c>
      <c r="F3292" s="19"/>
      <c r="G3292" s="14">
        <f t="shared" si="65"/>
        <v>294107</v>
      </c>
      <c r="H3292" s="13"/>
    </row>
    <row r="3293" spans="1:8" x14ac:dyDescent="0.25">
      <c r="A3293" s="112">
        <v>45220</v>
      </c>
      <c r="B3293" s="21" t="s">
        <v>10229</v>
      </c>
      <c r="C3293" s="13" t="s">
        <v>168</v>
      </c>
      <c r="D3293" s="764" t="s">
        <v>11466</v>
      </c>
      <c r="E3293" s="22">
        <v>90200</v>
      </c>
      <c r="F3293" s="19"/>
      <c r="G3293" s="14">
        <f t="shared" si="65"/>
        <v>90200</v>
      </c>
      <c r="H3293" s="13"/>
    </row>
    <row r="3294" spans="1:8" x14ac:dyDescent="0.25">
      <c r="A3294" s="112">
        <v>45220</v>
      </c>
      <c r="B3294" s="21" t="s">
        <v>10899</v>
      </c>
      <c r="C3294" s="13" t="s">
        <v>180</v>
      </c>
      <c r="D3294" s="764" t="s">
        <v>11475</v>
      </c>
      <c r="E3294" s="22">
        <v>148500</v>
      </c>
      <c r="F3294" s="19"/>
      <c r="G3294" s="14">
        <f t="shared" si="65"/>
        <v>148500</v>
      </c>
      <c r="H3294" s="13"/>
    </row>
    <row r="3295" spans="1:8" x14ac:dyDescent="0.25">
      <c r="A3295" s="112">
        <v>45220</v>
      </c>
      <c r="B3295" s="21" t="s">
        <v>10229</v>
      </c>
      <c r="C3295" s="13" t="s">
        <v>180</v>
      </c>
      <c r="D3295" s="764" t="s">
        <v>11476</v>
      </c>
      <c r="E3295" s="22">
        <v>89600</v>
      </c>
      <c r="F3295" s="19"/>
      <c r="G3295" s="14">
        <f t="shared" si="65"/>
        <v>89600</v>
      </c>
      <c r="H3295" s="13"/>
    </row>
    <row r="3296" spans="1:8" x14ac:dyDescent="0.25">
      <c r="A3296" s="112">
        <v>45223</v>
      </c>
      <c r="B3296" s="21" t="s">
        <v>11433</v>
      </c>
      <c r="C3296" s="13" t="s">
        <v>8391</v>
      </c>
      <c r="D3296" s="764" t="s">
        <v>11482</v>
      </c>
      <c r="E3296" s="22">
        <v>186677</v>
      </c>
      <c r="F3296" s="19"/>
      <c r="G3296" s="14">
        <f t="shared" si="65"/>
        <v>186677</v>
      </c>
      <c r="H3296" s="13"/>
    </row>
    <row r="3297" spans="1:8" x14ac:dyDescent="0.25">
      <c r="A3297" s="112">
        <v>45223</v>
      </c>
      <c r="B3297" s="21" t="s">
        <v>10468</v>
      </c>
      <c r="C3297" s="13" t="s">
        <v>168</v>
      </c>
      <c r="D3297" s="764" t="s">
        <v>11467</v>
      </c>
      <c r="E3297" s="22">
        <v>55094</v>
      </c>
      <c r="F3297" s="19"/>
      <c r="G3297" s="14">
        <f t="shared" si="65"/>
        <v>55094</v>
      </c>
      <c r="H3297" s="13"/>
    </row>
    <row r="3298" spans="1:8" x14ac:dyDescent="0.25">
      <c r="A3298" s="112">
        <v>45223</v>
      </c>
      <c r="B3298" s="21" t="s">
        <v>10899</v>
      </c>
      <c r="C3298" s="13" t="s">
        <v>12257</v>
      </c>
      <c r="D3298" s="764" t="s">
        <v>11468</v>
      </c>
      <c r="E3298" s="22">
        <v>602000</v>
      </c>
      <c r="F3298" s="19"/>
      <c r="G3298" s="14">
        <f t="shared" si="65"/>
        <v>602000</v>
      </c>
      <c r="H3298" s="13" t="s">
        <v>11469</v>
      </c>
    </row>
    <row r="3299" spans="1:8" x14ac:dyDescent="0.25">
      <c r="A3299" s="112">
        <v>45223</v>
      </c>
      <c r="B3299" s="21" t="s">
        <v>9983</v>
      </c>
      <c r="C3299" s="13" t="s">
        <v>166</v>
      </c>
      <c r="D3299" s="764" t="s">
        <v>11470</v>
      </c>
      <c r="E3299" s="22">
        <v>20485</v>
      </c>
      <c r="F3299" s="19"/>
      <c r="G3299" s="14">
        <f t="shared" si="65"/>
        <v>20485</v>
      </c>
      <c r="H3299" s="13"/>
    </row>
    <row r="3300" spans="1:8" x14ac:dyDescent="0.25">
      <c r="A3300" s="112">
        <v>45224</v>
      </c>
      <c r="B3300" s="21" t="s">
        <v>11433</v>
      </c>
      <c r="C3300" s="13" t="s">
        <v>166</v>
      </c>
      <c r="D3300" s="764" t="s">
        <v>11471</v>
      </c>
      <c r="E3300" s="22">
        <v>101145</v>
      </c>
      <c r="F3300" s="19"/>
      <c r="G3300" s="14">
        <f t="shared" si="65"/>
        <v>101145</v>
      </c>
      <c r="H3300" s="13"/>
    </row>
    <row r="3301" spans="1:8" x14ac:dyDescent="0.25">
      <c r="A3301" s="112">
        <v>45224</v>
      </c>
      <c r="B3301" s="21" t="s">
        <v>10568</v>
      </c>
      <c r="C3301" s="13" t="s">
        <v>168</v>
      </c>
      <c r="D3301" s="764" t="s">
        <v>11569</v>
      </c>
      <c r="E3301" s="22">
        <v>55000</v>
      </c>
      <c r="F3301" s="19"/>
      <c r="G3301" s="14">
        <f t="shared" si="65"/>
        <v>55000</v>
      </c>
      <c r="H3301" s="13" t="s">
        <v>11570</v>
      </c>
    </row>
    <row r="3302" spans="1:8" x14ac:dyDescent="0.25">
      <c r="A3302" s="112">
        <v>45225</v>
      </c>
      <c r="B3302" s="21" t="s">
        <v>11433</v>
      </c>
      <c r="C3302" s="13" t="s">
        <v>8391</v>
      </c>
      <c r="D3302" s="764" t="s">
        <v>11483</v>
      </c>
      <c r="E3302" s="22">
        <v>251153</v>
      </c>
      <c r="F3302" s="19"/>
      <c r="G3302" s="14">
        <f t="shared" si="65"/>
        <v>251153</v>
      </c>
      <c r="H3302" s="13"/>
    </row>
    <row r="3303" spans="1:8" x14ac:dyDescent="0.25">
      <c r="A3303" s="112">
        <v>45225</v>
      </c>
      <c r="B3303" s="21" t="s">
        <v>10293</v>
      </c>
      <c r="C3303" s="13" t="s">
        <v>8391</v>
      </c>
      <c r="D3303" s="764" t="s">
        <v>11484</v>
      </c>
      <c r="E3303" s="22">
        <v>25780</v>
      </c>
      <c r="F3303" s="19"/>
      <c r="G3303" s="14">
        <f t="shared" si="65"/>
        <v>25780</v>
      </c>
      <c r="H3303" s="13"/>
    </row>
    <row r="3304" spans="1:8" x14ac:dyDescent="0.25">
      <c r="A3304" s="112">
        <v>45225</v>
      </c>
      <c r="B3304" s="21" t="s">
        <v>10468</v>
      </c>
      <c r="C3304" s="13" t="s">
        <v>166</v>
      </c>
      <c r="D3304" s="764" t="s">
        <v>11472</v>
      </c>
      <c r="E3304" s="22">
        <v>18060</v>
      </c>
      <c r="F3304" s="19"/>
      <c r="G3304" s="14">
        <f t="shared" si="65"/>
        <v>18060</v>
      </c>
      <c r="H3304" s="13"/>
    </row>
    <row r="3305" spans="1:8" x14ac:dyDescent="0.25">
      <c r="A3305" s="112">
        <v>45225</v>
      </c>
      <c r="B3305" s="21" t="s">
        <v>10229</v>
      </c>
      <c r="C3305" s="13" t="s">
        <v>166</v>
      </c>
      <c r="D3305" s="764" t="s">
        <v>11473</v>
      </c>
      <c r="E3305" s="22">
        <v>15980</v>
      </c>
      <c r="F3305" s="19"/>
      <c r="G3305" s="14">
        <f t="shared" si="65"/>
        <v>15980</v>
      </c>
      <c r="H3305" s="13"/>
    </row>
    <row r="3306" spans="1:8" x14ac:dyDescent="0.25">
      <c r="A3306" s="112">
        <v>45225</v>
      </c>
      <c r="B3306" s="21" t="s">
        <v>10468</v>
      </c>
      <c r="C3306" s="13" t="s">
        <v>166</v>
      </c>
      <c r="D3306" s="764" t="s">
        <v>11474</v>
      </c>
      <c r="E3306" s="22">
        <v>8670</v>
      </c>
      <c r="F3306" s="19"/>
      <c r="G3306" s="14">
        <f t="shared" si="65"/>
        <v>8670</v>
      </c>
      <c r="H3306" s="13"/>
    </row>
    <row r="3307" spans="1:8" x14ac:dyDescent="0.25">
      <c r="A3307" s="112">
        <v>45225</v>
      </c>
      <c r="B3307" s="21" t="s">
        <v>10899</v>
      </c>
      <c r="C3307" s="13" t="s">
        <v>5186</v>
      </c>
      <c r="D3307" s="764" t="s">
        <v>12242</v>
      </c>
      <c r="E3307" s="22">
        <v>416400</v>
      </c>
      <c r="F3307" s="19"/>
      <c r="G3307" s="14">
        <f t="shared" si="65"/>
        <v>416400</v>
      </c>
      <c r="H3307" s="13"/>
    </row>
    <row r="3308" spans="1:8" x14ac:dyDescent="0.25">
      <c r="A3308" s="112">
        <v>45225</v>
      </c>
      <c r="B3308" s="21" t="s">
        <v>10229</v>
      </c>
      <c r="C3308" s="13" t="s">
        <v>164</v>
      </c>
      <c r="D3308" s="764" t="s">
        <v>11479</v>
      </c>
      <c r="E3308" s="22">
        <v>7240</v>
      </c>
      <c r="F3308" s="19"/>
      <c r="G3308" s="14">
        <f t="shared" si="65"/>
        <v>7240</v>
      </c>
      <c r="H3308" s="13"/>
    </row>
    <row r="3309" spans="1:8" x14ac:dyDescent="0.25">
      <c r="A3309" s="112">
        <v>45226</v>
      </c>
      <c r="B3309" s="21" t="s">
        <v>10573</v>
      </c>
      <c r="C3309" s="13" t="s">
        <v>8391</v>
      </c>
      <c r="D3309" s="764" t="s">
        <v>11485</v>
      </c>
      <c r="E3309" s="22">
        <v>82305</v>
      </c>
      <c r="F3309" s="19"/>
      <c r="G3309" s="14">
        <f t="shared" si="65"/>
        <v>82305</v>
      </c>
      <c r="H3309" s="13"/>
    </row>
    <row r="3310" spans="1:8" x14ac:dyDescent="0.25">
      <c r="A3310" s="112">
        <v>45226</v>
      </c>
      <c r="B3310" s="21" t="s">
        <v>10899</v>
      </c>
      <c r="C3310" s="13" t="s">
        <v>8391</v>
      </c>
      <c r="D3310" s="764" t="s">
        <v>11486</v>
      </c>
      <c r="E3310" s="22">
        <v>43922</v>
      </c>
      <c r="F3310" s="19"/>
      <c r="G3310" s="14">
        <f t="shared" si="65"/>
        <v>43922</v>
      </c>
      <c r="H3310" s="13"/>
    </row>
    <row r="3311" spans="1:8" x14ac:dyDescent="0.25">
      <c r="A3311" s="112">
        <v>45227</v>
      </c>
      <c r="B3311" s="21" t="s">
        <v>11433</v>
      </c>
      <c r="C3311" s="13" t="s">
        <v>164</v>
      </c>
      <c r="D3311" s="764" t="s">
        <v>11480</v>
      </c>
      <c r="E3311" s="22">
        <v>40947</v>
      </c>
      <c r="F3311" s="22"/>
      <c r="G3311" s="14">
        <f t="shared" si="65"/>
        <v>40947</v>
      </c>
      <c r="H3311" s="13"/>
    </row>
    <row r="3312" spans="1:8" x14ac:dyDescent="0.25">
      <c r="A3312" s="112">
        <v>45227</v>
      </c>
      <c r="B3312" s="21" t="s">
        <v>10376</v>
      </c>
      <c r="C3312" s="13" t="s">
        <v>5680</v>
      </c>
      <c r="D3312" s="764"/>
      <c r="E3312" s="22"/>
      <c r="F3312" s="19">
        <v>200000</v>
      </c>
      <c r="G3312" s="14">
        <f t="shared" si="65"/>
        <v>-200000</v>
      </c>
      <c r="H3312" s="13" t="s">
        <v>11487</v>
      </c>
    </row>
    <row r="3313" spans="1:10" x14ac:dyDescent="0.25">
      <c r="A3313" s="112">
        <v>45227</v>
      </c>
      <c r="B3313" s="21" t="s">
        <v>10148</v>
      </c>
      <c r="C3313" s="13" t="s">
        <v>5680</v>
      </c>
      <c r="D3313" s="764"/>
      <c r="E3313" s="22"/>
      <c r="F3313" s="19">
        <v>9400</v>
      </c>
      <c r="G3313" s="14">
        <f t="shared" si="65"/>
        <v>-9400</v>
      </c>
      <c r="H3313" s="13" t="s">
        <v>11358</v>
      </c>
    </row>
    <row r="3314" spans="1:10" x14ac:dyDescent="0.25">
      <c r="A3314" s="112">
        <v>45227</v>
      </c>
      <c r="B3314" s="21" t="s">
        <v>9766</v>
      </c>
      <c r="C3314" s="13" t="s">
        <v>5680</v>
      </c>
      <c r="D3314" s="764"/>
      <c r="E3314" s="22"/>
      <c r="F3314" s="19">
        <v>57000</v>
      </c>
      <c r="G3314" s="14">
        <f t="shared" si="65"/>
        <v>-57000</v>
      </c>
      <c r="H3314" s="13" t="s">
        <v>11358</v>
      </c>
      <c r="J3314" s="127"/>
    </row>
    <row r="3315" spans="1:10" x14ac:dyDescent="0.25">
      <c r="A3315" s="112">
        <v>45227</v>
      </c>
      <c r="B3315" s="21" t="s">
        <v>10468</v>
      </c>
      <c r="C3315" s="13" t="s">
        <v>5680</v>
      </c>
      <c r="D3315" s="764"/>
      <c r="E3315" s="22"/>
      <c r="F3315" s="19">
        <v>1500</v>
      </c>
      <c r="G3315" s="14">
        <f t="shared" si="65"/>
        <v>-1500</v>
      </c>
      <c r="H3315" s="13" t="s">
        <v>11358</v>
      </c>
    </row>
    <row r="3316" spans="1:10" x14ac:dyDescent="0.25">
      <c r="A3316" s="112">
        <v>45229</v>
      </c>
      <c r="B3316" s="21" t="s">
        <v>10229</v>
      </c>
      <c r="C3316" s="13" t="s">
        <v>7465</v>
      </c>
      <c r="D3316" s="764" t="s">
        <v>11560</v>
      </c>
      <c r="E3316" s="22">
        <v>437436</v>
      </c>
      <c r="F3316" s="19"/>
      <c r="G3316" s="14">
        <f t="shared" si="65"/>
        <v>437436</v>
      </c>
      <c r="H3316" s="13"/>
    </row>
    <row r="3317" spans="1:10" x14ac:dyDescent="0.25">
      <c r="A3317" s="112">
        <v>45229</v>
      </c>
      <c r="B3317" s="21" t="s">
        <v>11433</v>
      </c>
      <c r="C3317" s="13" t="s">
        <v>8391</v>
      </c>
      <c r="D3317" s="764" t="s">
        <v>11567</v>
      </c>
      <c r="E3317" s="22">
        <v>83101</v>
      </c>
      <c r="F3317" s="19"/>
      <c r="G3317" s="14">
        <f t="shared" si="65"/>
        <v>83101</v>
      </c>
      <c r="H3317" s="13"/>
    </row>
    <row r="3318" spans="1:10" x14ac:dyDescent="0.25">
      <c r="A3318" s="112">
        <v>45230</v>
      </c>
      <c r="B3318" s="21" t="s">
        <v>11063</v>
      </c>
      <c r="C3318" s="13" t="s">
        <v>7465</v>
      </c>
      <c r="D3318" s="764" t="s">
        <v>11561</v>
      </c>
      <c r="E3318" s="22">
        <v>43900</v>
      </c>
      <c r="F3318" s="19"/>
      <c r="G3318" s="14">
        <f t="shared" si="65"/>
        <v>43900</v>
      </c>
      <c r="H3318" s="13"/>
    </row>
    <row r="3319" spans="1:10" x14ac:dyDescent="0.25">
      <c r="A3319" s="112">
        <v>45230</v>
      </c>
      <c r="B3319" s="21" t="s">
        <v>10229</v>
      </c>
      <c r="C3319" s="13" t="s">
        <v>8391</v>
      </c>
      <c r="D3319" s="764" t="s">
        <v>11568</v>
      </c>
      <c r="E3319" s="22">
        <v>48244</v>
      </c>
      <c r="F3319" s="19"/>
      <c r="G3319" s="14">
        <f t="shared" si="65"/>
        <v>48244</v>
      </c>
      <c r="H3319" s="13"/>
    </row>
    <row r="3320" spans="1:10" x14ac:dyDescent="0.25">
      <c r="A3320" s="112">
        <v>45230</v>
      </c>
      <c r="B3320" s="21" t="s">
        <v>9983</v>
      </c>
      <c r="C3320" s="13" t="s">
        <v>166</v>
      </c>
      <c r="D3320" s="764" t="s">
        <v>11763</v>
      </c>
      <c r="E3320" s="22">
        <v>13200</v>
      </c>
      <c r="F3320" s="19"/>
      <c r="G3320" s="14">
        <f t="shared" si="65"/>
        <v>13200</v>
      </c>
      <c r="H3320" s="13"/>
    </row>
    <row r="3321" spans="1:10" x14ac:dyDescent="0.25">
      <c r="A3321" s="112">
        <v>45231</v>
      </c>
      <c r="B3321" s="21" t="s">
        <v>9353</v>
      </c>
      <c r="C3321" s="13" t="s">
        <v>7465</v>
      </c>
      <c r="D3321" s="764"/>
      <c r="E3321" s="22"/>
      <c r="F3321" s="19">
        <v>350000</v>
      </c>
      <c r="G3321" s="14">
        <f t="shared" si="65"/>
        <v>-350000</v>
      </c>
      <c r="H3321" s="13" t="s">
        <v>11527</v>
      </c>
    </row>
    <row r="3322" spans="1:10" x14ac:dyDescent="0.25">
      <c r="A3322" s="112">
        <v>45231</v>
      </c>
      <c r="B3322" s="21" t="s">
        <v>9353</v>
      </c>
      <c r="C3322" s="13" t="s">
        <v>7465</v>
      </c>
      <c r="D3322" s="764"/>
      <c r="E3322" s="22"/>
      <c r="F3322" s="19">
        <v>350000</v>
      </c>
      <c r="G3322" s="14">
        <f t="shared" si="65"/>
        <v>-350000</v>
      </c>
      <c r="H3322" s="13" t="s">
        <v>11528</v>
      </c>
    </row>
    <row r="3323" spans="1:10" x14ac:dyDescent="0.25">
      <c r="A3323" s="112">
        <v>45231</v>
      </c>
      <c r="B3323" s="21" t="s">
        <v>10573</v>
      </c>
      <c r="C3323" s="13" t="s">
        <v>7465</v>
      </c>
      <c r="D3323" s="764" t="s">
        <v>11563</v>
      </c>
      <c r="E3323" s="22">
        <v>168867</v>
      </c>
      <c r="F3323" s="19"/>
      <c r="G3323" s="14">
        <f t="shared" si="65"/>
        <v>168867</v>
      </c>
      <c r="H3323" s="13"/>
    </row>
    <row r="3324" spans="1:10" x14ac:dyDescent="0.25">
      <c r="A3324" s="112">
        <v>45231</v>
      </c>
      <c r="B3324" s="21" t="s">
        <v>9964</v>
      </c>
      <c r="C3324" s="13" t="s">
        <v>164</v>
      </c>
      <c r="D3324" s="764" t="s">
        <v>11571</v>
      </c>
      <c r="E3324" s="22">
        <v>3140</v>
      </c>
      <c r="F3324" s="109"/>
      <c r="G3324" s="14">
        <f t="shared" si="65"/>
        <v>3140</v>
      </c>
      <c r="H3324" s="13"/>
    </row>
    <row r="3325" spans="1:10" x14ac:dyDescent="0.25">
      <c r="A3325" s="112">
        <v>45232</v>
      </c>
      <c r="B3325" s="21" t="s">
        <v>11063</v>
      </c>
      <c r="C3325" s="13" t="s">
        <v>8391</v>
      </c>
      <c r="D3325" s="764" t="s">
        <v>11631</v>
      </c>
      <c r="E3325" s="22">
        <v>75122</v>
      </c>
      <c r="F3325" s="109"/>
      <c r="G3325" s="14">
        <f t="shared" si="65"/>
        <v>75122</v>
      </c>
      <c r="H3325" s="13"/>
    </row>
    <row r="3326" spans="1:10" ht="16.5" thickBot="1" x14ac:dyDescent="0.3">
      <c r="A3326" s="112">
        <v>45233</v>
      </c>
      <c r="B3326" s="21" t="s">
        <v>9353</v>
      </c>
      <c r="C3326" s="13" t="s">
        <v>7465</v>
      </c>
      <c r="D3326" s="764"/>
      <c r="E3326" s="22"/>
      <c r="F3326" s="109">
        <v>350000</v>
      </c>
      <c r="G3326" s="14">
        <f t="shared" si="65"/>
        <v>-350000</v>
      </c>
      <c r="H3326" s="13" t="s">
        <v>11534</v>
      </c>
    </row>
    <row r="3327" spans="1:10" x14ac:dyDescent="0.25">
      <c r="A3327" s="112">
        <v>45233</v>
      </c>
      <c r="B3327" s="21" t="s">
        <v>9353</v>
      </c>
      <c r="C3327" s="13" t="s">
        <v>7465</v>
      </c>
      <c r="D3327" s="764"/>
      <c r="E3327" s="781"/>
      <c r="F3327" s="783">
        <f>350000-F3328</f>
        <v>176319</v>
      </c>
      <c r="G3327" s="782">
        <f t="shared" si="65"/>
        <v>-176319</v>
      </c>
      <c r="H3327" s="1134" t="s">
        <v>11565</v>
      </c>
    </row>
    <row r="3328" spans="1:10" ht="16.5" thickBot="1" x14ac:dyDescent="0.3">
      <c r="A3328" s="112">
        <v>45233</v>
      </c>
      <c r="B3328" s="21" t="s">
        <v>11063</v>
      </c>
      <c r="C3328" s="13" t="s">
        <v>7465</v>
      </c>
      <c r="D3328" s="764"/>
      <c r="E3328" s="781"/>
      <c r="F3328" s="784">
        <v>173681</v>
      </c>
      <c r="G3328" s="782">
        <f t="shared" si="65"/>
        <v>-173681</v>
      </c>
      <c r="H3328" s="1135"/>
    </row>
    <row r="3329" spans="1:8" x14ac:dyDescent="0.25">
      <c r="A3329" s="112">
        <v>45233</v>
      </c>
      <c r="B3329" s="21" t="s">
        <v>10573</v>
      </c>
      <c r="C3329" s="13" t="s">
        <v>9077</v>
      </c>
      <c r="D3329" s="764"/>
      <c r="E3329" s="22"/>
      <c r="F3329" s="111">
        <v>400000</v>
      </c>
      <c r="G3329" s="14">
        <f t="shared" si="65"/>
        <v>-400000</v>
      </c>
      <c r="H3329" s="13" t="s">
        <v>11536</v>
      </c>
    </row>
    <row r="3330" spans="1:8" x14ac:dyDescent="0.25">
      <c r="A3330" s="112">
        <v>45233</v>
      </c>
      <c r="B3330" s="21" t="s">
        <v>10573</v>
      </c>
      <c r="C3330" s="13" t="s">
        <v>9077</v>
      </c>
      <c r="D3330" s="764"/>
      <c r="E3330" s="22"/>
      <c r="F3330" s="19">
        <v>485000</v>
      </c>
      <c r="G3330" s="14">
        <f t="shared" si="65"/>
        <v>-485000</v>
      </c>
      <c r="H3330" s="13" t="s">
        <v>11537</v>
      </c>
    </row>
    <row r="3331" spans="1:8" x14ac:dyDescent="0.25">
      <c r="A3331" s="112">
        <v>45233</v>
      </c>
      <c r="B3331" s="21" t="s">
        <v>10573</v>
      </c>
      <c r="C3331" s="13" t="s">
        <v>7465</v>
      </c>
      <c r="D3331" s="764" t="s">
        <v>11564</v>
      </c>
      <c r="E3331" s="22">
        <v>224668</v>
      </c>
      <c r="F3331" s="19"/>
      <c r="G3331" s="14">
        <f t="shared" si="65"/>
        <v>224668</v>
      </c>
      <c r="H3331" s="13"/>
    </row>
    <row r="3332" spans="1:8" x14ac:dyDescent="0.25">
      <c r="A3332" s="112">
        <v>45233</v>
      </c>
      <c r="B3332" s="21" t="s">
        <v>10229</v>
      </c>
      <c r="C3332" s="13" t="s">
        <v>7465</v>
      </c>
      <c r="D3332" s="764" t="s">
        <v>11562</v>
      </c>
      <c r="E3332" s="22">
        <v>32000</v>
      </c>
      <c r="F3332" s="19"/>
      <c r="G3332" s="14">
        <f t="shared" si="65"/>
        <v>32000</v>
      </c>
      <c r="H3332" s="13"/>
    </row>
    <row r="3333" spans="1:8" x14ac:dyDescent="0.25">
      <c r="A3333" s="112">
        <v>45233</v>
      </c>
      <c r="B3333" s="21" t="s">
        <v>10899</v>
      </c>
      <c r="C3333" s="13" t="s">
        <v>166</v>
      </c>
      <c r="D3333" s="764" t="s">
        <v>11764</v>
      </c>
      <c r="E3333" s="22">
        <v>9240</v>
      </c>
      <c r="F3333" s="19"/>
      <c r="G3333" s="14">
        <f t="shared" si="65"/>
        <v>9240</v>
      </c>
      <c r="H3333" s="13"/>
    </row>
    <row r="3334" spans="1:8" x14ac:dyDescent="0.25">
      <c r="A3334" s="112">
        <v>45233</v>
      </c>
      <c r="B3334" s="21" t="s">
        <v>10899</v>
      </c>
      <c r="C3334" s="13" t="s">
        <v>12469</v>
      </c>
      <c r="D3334" s="764" t="s">
        <v>12470</v>
      </c>
      <c r="E3334" s="22">
        <v>1724483</v>
      </c>
      <c r="F3334" s="19"/>
      <c r="G3334" s="14">
        <f t="shared" si="65"/>
        <v>1724483</v>
      </c>
      <c r="H3334" s="13"/>
    </row>
    <row r="3335" spans="1:8" x14ac:dyDescent="0.25">
      <c r="A3335" s="112">
        <v>45234</v>
      </c>
      <c r="B3335" s="21" t="s">
        <v>10573</v>
      </c>
      <c r="C3335" s="13" t="s">
        <v>8391</v>
      </c>
      <c r="D3335" s="764"/>
      <c r="E3335" s="22"/>
      <c r="F3335" s="19">
        <v>1300000</v>
      </c>
      <c r="G3335" s="14">
        <f t="shared" si="65"/>
        <v>-1300000</v>
      </c>
      <c r="H3335" s="13" t="s">
        <v>11423</v>
      </c>
    </row>
    <row r="3336" spans="1:8" x14ac:dyDescent="0.25">
      <c r="A3336" s="112">
        <v>45234</v>
      </c>
      <c r="B3336" s="21" t="s">
        <v>10573</v>
      </c>
      <c r="C3336" s="13" t="s">
        <v>8391</v>
      </c>
      <c r="D3336" s="764" t="s">
        <v>11632</v>
      </c>
      <c r="E3336" s="22">
        <v>85030</v>
      </c>
      <c r="F3336" s="19"/>
      <c r="G3336" s="14">
        <f t="shared" si="65"/>
        <v>85030</v>
      </c>
      <c r="H3336" s="13"/>
    </row>
    <row r="3337" spans="1:8" x14ac:dyDescent="0.25">
      <c r="A3337" s="112">
        <v>45234</v>
      </c>
      <c r="B3337" s="21" t="s">
        <v>11433</v>
      </c>
      <c r="C3337" s="13" t="s">
        <v>8391</v>
      </c>
      <c r="D3337" s="764" t="s">
        <v>11633</v>
      </c>
      <c r="E3337" s="22">
        <v>33426</v>
      </c>
      <c r="F3337" s="19"/>
      <c r="G3337" s="14">
        <f t="shared" si="65"/>
        <v>33426</v>
      </c>
      <c r="H3337" s="13"/>
    </row>
    <row r="3338" spans="1:8" x14ac:dyDescent="0.25">
      <c r="A3338" s="112">
        <v>45234</v>
      </c>
      <c r="B3338" s="21" t="s">
        <v>11259</v>
      </c>
      <c r="C3338" s="13" t="s">
        <v>168</v>
      </c>
      <c r="D3338" s="764" t="s">
        <v>11637</v>
      </c>
      <c r="E3338" s="22">
        <v>19640</v>
      </c>
      <c r="F3338" s="19"/>
      <c r="G3338" s="14">
        <f t="shared" si="65"/>
        <v>19640</v>
      </c>
      <c r="H3338" s="13"/>
    </row>
    <row r="3339" spans="1:8" x14ac:dyDescent="0.25">
      <c r="A3339" s="112">
        <v>45236</v>
      </c>
      <c r="B3339" s="21" t="s">
        <v>10229</v>
      </c>
      <c r="C3339" s="13" t="s">
        <v>7465</v>
      </c>
      <c r="D3339" s="764" t="s">
        <v>11628</v>
      </c>
      <c r="E3339" s="22">
        <v>32000</v>
      </c>
      <c r="F3339" s="19"/>
      <c r="G3339" s="14">
        <f t="shared" si="65"/>
        <v>32000</v>
      </c>
      <c r="H3339" s="13"/>
    </row>
    <row r="3340" spans="1:8" x14ac:dyDescent="0.25">
      <c r="A3340" s="112">
        <v>45236</v>
      </c>
      <c r="B3340" s="21" t="s">
        <v>11433</v>
      </c>
      <c r="C3340" s="13" t="s">
        <v>166</v>
      </c>
      <c r="D3340" s="764" t="s">
        <v>11765</v>
      </c>
      <c r="E3340" s="22">
        <v>36420</v>
      </c>
      <c r="F3340" s="19"/>
      <c r="G3340" s="14">
        <f t="shared" si="65"/>
        <v>36420</v>
      </c>
      <c r="H3340" s="13"/>
    </row>
    <row r="3341" spans="1:8" x14ac:dyDescent="0.25">
      <c r="A3341" s="112">
        <v>45237</v>
      </c>
      <c r="B3341" s="21" t="s">
        <v>10899</v>
      </c>
      <c r="C3341" s="13" t="s">
        <v>7465</v>
      </c>
      <c r="D3341" s="764" t="s">
        <v>11629</v>
      </c>
      <c r="E3341" s="22">
        <v>32600</v>
      </c>
      <c r="F3341" s="19"/>
      <c r="G3341" s="14">
        <f t="shared" si="65"/>
        <v>32600</v>
      </c>
      <c r="H3341" s="13"/>
    </row>
    <row r="3342" spans="1:8" x14ac:dyDescent="0.25">
      <c r="A3342" s="112">
        <v>45237</v>
      </c>
      <c r="B3342" s="21" t="s">
        <v>10229</v>
      </c>
      <c r="C3342" s="13" t="s">
        <v>8391</v>
      </c>
      <c r="D3342" s="764" t="s">
        <v>11634</v>
      </c>
      <c r="E3342" s="22">
        <v>203960</v>
      </c>
      <c r="F3342" s="19"/>
      <c r="G3342" s="14">
        <f t="shared" si="65"/>
        <v>203960</v>
      </c>
      <c r="H3342" s="13"/>
    </row>
    <row r="3343" spans="1:8" x14ac:dyDescent="0.25">
      <c r="A3343" s="112">
        <v>45237</v>
      </c>
      <c r="B3343" s="21" t="s">
        <v>10899</v>
      </c>
      <c r="C3343" s="13" t="s">
        <v>8391</v>
      </c>
      <c r="D3343" s="764" t="s">
        <v>11635</v>
      </c>
      <c r="E3343" s="22">
        <v>20685</v>
      </c>
      <c r="F3343" s="19"/>
      <c r="G3343" s="14">
        <f t="shared" si="65"/>
        <v>20685</v>
      </c>
      <c r="H3343" s="13"/>
    </row>
    <row r="3344" spans="1:8" x14ac:dyDescent="0.25">
      <c r="A3344" s="112">
        <v>45237</v>
      </c>
      <c r="B3344" s="21" t="s">
        <v>10573</v>
      </c>
      <c r="C3344" s="13" t="s">
        <v>168</v>
      </c>
      <c r="D3344" s="764" t="s">
        <v>11687</v>
      </c>
      <c r="E3344" s="22">
        <v>74282</v>
      </c>
      <c r="F3344" s="19"/>
      <c r="G3344" s="14">
        <f t="shared" si="65"/>
        <v>74282</v>
      </c>
      <c r="H3344" s="13"/>
    </row>
    <row r="3345" spans="1:8" x14ac:dyDescent="0.25">
      <c r="A3345" s="112">
        <v>45237</v>
      </c>
      <c r="B3345" s="21" t="s">
        <v>10229</v>
      </c>
      <c r="C3345" s="13" t="s">
        <v>7465</v>
      </c>
      <c r="D3345" s="764"/>
      <c r="E3345" s="22"/>
      <c r="F3345" s="19">
        <v>350000</v>
      </c>
      <c r="G3345" s="14">
        <f t="shared" si="65"/>
        <v>-350000</v>
      </c>
      <c r="H3345" s="13" t="s">
        <v>11627</v>
      </c>
    </row>
    <row r="3346" spans="1:8" x14ac:dyDescent="0.25">
      <c r="A3346" s="112">
        <v>45237</v>
      </c>
      <c r="B3346" s="21" t="s">
        <v>10229</v>
      </c>
      <c r="C3346" s="13" t="s">
        <v>7465</v>
      </c>
      <c r="D3346" s="764"/>
      <c r="E3346" s="22"/>
      <c r="F3346" s="19">
        <v>350000</v>
      </c>
      <c r="G3346" s="14">
        <f t="shared" si="65"/>
        <v>-350000</v>
      </c>
      <c r="H3346" s="13" t="s">
        <v>11626</v>
      </c>
    </row>
    <row r="3347" spans="1:8" x14ac:dyDescent="0.25">
      <c r="A3347" s="112">
        <v>45237</v>
      </c>
      <c r="B3347" s="21" t="s">
        <v>9983</v>
      </c>
      <c r="C3347" s="13" t="s">
        <v>166</v>
      </c>
      <c r="D3347" s="764" t="s">
        <v>11766</v>
      </c>
      <c r="E3347" s="22">
        <v>4515</v>
      </c>
      <c r="F3347" s="19"/>
      <c r="G3347" s="14">
        <f t="shared" si="65"/>
        <v>4515</v>
      </c>
      <c r="H3347" s="13"/>
    </row>
    <row r="3348" spans="1:8" x14ac:dyDescent="0.25">
      <c r="A3348" s="112">
        <v>45237</v>
      </c>
      <c r="B3348" s="21" t="s">
        <v>11259</v>
      </c>
      <c r="C3348" s="13" t="s">
        <v>164</v>
      </c>
      <c r="D3348" s="764" t="s">
        <v>11893</v>
      </c>
      <c r="E3348" s="22">
        <v>1420</v>
      </c>
      <c r="F3348" s="19"/>
      <c r="G3348" s="14">
        <f t="shared" si="65"/>
        <v>1420</v>
      </c>
      <c r="H3348" s="13"/>
    </row>
    <row r="3349" spans="1:8" x14ac:dyDescent="0.25">
      <c r="A3349" s="112">
        <v>45238</v>
      </c>
      <c r="B3349" s="21" t="s">
        <v>10229</v>
      </c>
      <c r="C3349" s="13" t="s">
        <v>164</v>
      </c>
      <c r="D3349" s="764" t="s">
        <v>11900</v>
      </c>
      <c r="E3349" s="22">
        <v>6739</v>
      </c>
      <c r="F3349" s="19"/>
      <c r="G3349" s="14">
        <f t="shared" si="65"/>
        <v>6739</v>
      </c>
      <c r="H3349" s="13"/>
    </row>
    <row r="3350" spans="1:8" x14ac:dyDescent="0.25">
      <c r="A3350" s="112">
        <v>45240</v>
      </c>
      <c r="B3350" s="21" t="s">
        <v>11259</v>
      </c>
      <c r="C3350" s="13" t="s">
        <v>8391</v>
      </c>
      <c r="D3350" s="764" t="s">
        <v>11636</v>
      </c>
      <c r="E3350" s="22">
        <v>13416</v>
      </c>
      <c r="F3350" s="19"/>
      <c r="G3350" s="14">
        <f t="shared" si="65"/>
        <v>13416</v>
      </c>
      <c r="H3350" s="13"/>
    </row>
    <row r="3351" spans="1:8" x14ac:dyDescent="0.25">
      <c r="A3351" s="112">
        <v>45240</v>
      </c>
      <c r="B3351" s="21" t="s">
        <v>10899</v>
      </c>
      <c r="C3351" s="13" t="s">
        <v>12469</v>
      </c>
      <c r="D3351" s="764" t="s">
        <v>8588</v>
      </c>
      <c r="E3351" s="22">
        <v>836282</v>
      </c>
      <c r="F3351" s="19"/>
      <c r="G3351" s="14">
        <f t="shared" si="65"/>
        <v>836282</v>
      </c>
      <c r="H3351" s="13"/>
    </row>
    <row r="3352" spans="1:8" x14ac:dyDescent="0.25">
      <c r="A3352" s="112">
        <v>45240</v>
      </c>
      <c r="B3352" s="21" t="s">
        <v>9983</v>
      </c>
      <c r="C3352" s="13" t="s">
        <v>164</v>
      </c>
      <c r="D3352" s="764" t="s">
        <v>11638</v>
      </c>
      <c r="E3352" s="22">
        <v>168</v>
      </c>
      <c r="F3352" s="19"/>
      <c r="G3352" s="14">
        <f t="shared" si="65"/>
        <v>168</v>
      </c>
      <c r="H3352" s="13"/>
    </row>
    <row r="3353" spans="1:8" x14ac:dyDescent="0.25">
      <c r="A3353" s="112">
        <v>45240</v>
      </c>
      <c r="B3353" s="21" t="s">
        <v>11433</v>
      </c>
      <c r="C3353" s="13" t="s">
        <v>166</v>
      </c>
      <c r="D3353" s="764" t="s">
        <v>11767</v>
      </c>
      <c r="E3353" s="22">
        <v>20875</v>
      </c>
      <c r="F3353" s="19"/>
      <c r="G3353" s="14">
        <f t="shared" si="65"/>
        <v>20875</v>
      </c>
      <c r="H3353" s="13"/>
    </row>
    <row r="3354" spans="1:8" x14ac:dyDescent="0.25">
      <c r="A3354" s="112">
        <v>45241</v>
      </c>
      <c r="B3354" s="21" t="s">
        <v>9829</v>
      </c>
      <c r="C3354" s="13" t="s">
        <v>168</v>
      </c>
      <c r="D3354" s="764" t="s">
        <v>11786</v>
      </c>
      <c r="E3354" s="22">
        <v>98400</v>
      </c>
      <c r="F3354" s="109"/>
      <c r="G3354" s="14">
        <f t="shared" si="65"/>
        <v>98400</v>
      </c>
      <c r="H3354" s="13"/>
    </row>
    <row r="3355" spans="1:8" x14ac:dyDescent="0.25">
      <c r="A3355" s="112">
        <v>45241</v>
      </c>
      <c r="B3355" s="21" t="s">
        <v>10293</v>
      </c>
      <c r="C3355" s="13" t="s">
        <v>7465</v>
      </c>
      <c r="D3355" s="764" t="s">
        <v>11630</v>
      </c>
      <c r="E3355" s="22">
        <v>43900</v>
      </c>
      <c r="F3355" s="19"/>
      <c r="G3355" s="14">
        <f t="shared" si="65"/>
        <v>43900</v>
      </c>
      <c r="H3355" s="13"/>
    </row>
    <row r="3356" spans="1:8" x14ac:dyDescent="0.25">
      <c r="A3356" s="112">
        <v>45241</v>
      </c>
      <c r="B3356" s="21" t="s">
        <v>10573</v>
      </c>
      <c r="C3356" s="13" t="s">
        <v>168</v>
      </c>
      <c r="D3356" s="764" t="s">
        <v>11688</v>
      </c>
      <c r="E3356" s="22">
        <v>386760</v>
      </c>
      <c r="F3356" s="19"/>
      <c r="G3356" s="14">
        <f t="shared" si="65"/>
        <v>386760</v>
      </c>
      <c r="H3356" s="13"/>
    </row>
    <row r="3357" spans="1:8" x14ac:dyDescent="0.25">
      <c r="A3357" s="112">
        <v>45241</v>
      </c>
      <c r="B3357" s="21" t="s">
        <v>10573</v>
      </c>
      <c r="C3357" s="13" t="s">
        <v>180</v>
      </c>
      <c r="D3357" s="764" t="s">
        <v>11698</v>
      </c>
      <c r="E3357" s="22">
        <v>62400</v>
      </c>
      <c r="F3357" s="19"/>
      <c r="G3357" s="14">
        <f t="shared" si="65"/>
        <v>62400</v>
      </c>
      <c r="H3357" s="13"/>
    </row>
    <row r="3358" spans="1:8" x14ac:dyDescent="0.25">
      <c r="A3358" s="112">
        <v>45243</v>
      </c>
      <c r="B3358" s="21" t="s">
        <v>10573</v>
      </c>
      <c r="C3358" s="13" t="s">
        <v>8391</v>
      </c>
      <c r="D3358" s="764" t="s">
        <v>11693</v>
      </c>
      <c r="E3358" s="22">
        <v>61469</v>
      </c>
      <c r="F3358" s="19"/>
      <c r="G3358" s="14">
        <f t="shared" si="65"/>
        <v>61469</v>
      </c>
      <c r="H3358" s="13"/>
    </row>
    <row r="3359" spans="1:8" x14ac:dyDescent="0.25">
      <c r="A3359" s="112">
        <v>45243</v>
      </c>
      <c r="B3359" s="21" t="s">
        <v>11433</v>
      </c>
      <c r="C3359" s="13" t="s">
        <v>164</v>
      </c>
      <c r="D3359" s="764" t="s">
        <v>11894</v>
      </c>
      <c r="E3359" s="22">
        <v>11157</v>
      </c>
      <c r="F3359" s="19"/>
      <c r="G3359" s="14">
        <f t="shared" si="65"/>
        <v>11157</v>
      </c>
      <c r="H3359" s="13"/>
    </row>
    <row r="3360" spans="1:8" x14ac:dyDescent="0.25">
      <c r="A3360" s="112">
        <v>45243</v>
      </c>
      <c r="B3360" s="21" t="s">
        <v>10899</v>
      </c>
      <c r="C3360" s="13" t="s">
        <v>5186</v>
      </c>
      <c r="D3360" s="764" t="s">
        <v>12248</v>
      </c>
      <c r="E3360" s="22">
        <v>135900</v>
      </c>
      <c r="F3360" s="19"/>
      <c r="G3360" s="14">
        <f t="shared" si="65"/>
        <v>135900</v>
      </c>
      <c r="H3360" s="13" t="s">
        <v>12250</v>
      </c>
    </row>
    <row r="3361" spans="1:8" x14ac:dyDescent="0.25">
      <c r="A3361" s="112">
        <v>45243</v>
      </c>
      <c r="B3361" s="21" t="s">
        <v>10899</v>
      </c>
      <c r="C3361" s="13" t="s">
        <v>12469</v>
      </c>
      <c r="D3361" s="764" t="s">
        <v>8044</v>
      </c>
      <c r="E3361" s="22">
        <v>417642</v>
      </c>
      <c r="F3361" s="19"/>
      <c r="G3361" s="14">
        <f t="shared" si="65"/>
        <v>417642</v>
      </c>
      <c r="H3361" s="13"/>
    </row>
    <row r="3362" spans="1:8" ht="17.25" customHeight="1" x14ac:dyDescent="0.25">
      <c r="A3362" s="112">
        <v>45243</v>
      </c>
      <c r="B3362" s="21" t="s">
        <v>10899</v>
      </c>
      <c r="C3362" s="13" t="s">
        <v>12469</v>
      </c>
      <c r="D3362" s="764" t="s">
        <v>8045</v>
      </c>
      <c r="E3362" s="22">
        <v>20015</v>
      </c>
      <c r="F3362" s="19"/>
      <c r="G3362" s="14">
        <f t="shared" si="65"/>
        <v>20015</v>
      </c>
      <c r="H3362" s="13"/>
    </row>
    <row r="3363" spans="1:8" ht="17.25" customHeight="1" x14ac:dyDescent="0.25">
      <c r="A3363" s="112">
        <v>45243</v>
      </c>
      <c r="B3363" s="21" t="s">
        <v>10899</v>
      </c>
      <c r="C3363" s="13" t="s">
        <v>12469</v>
      </c>
      <c r="D3363" s="764"/>
      <c r="E3363" s="22"/>
      <c r="F3363" s="19">
        <v>20000</v>
      </c>
      <c r="G3363" s="14">
        <f t="shared" si="65"/>
        <v>-20000</v>
      </c>
      <c r="H3363" s="13" t="s">
        <v>10772</v>
      </c>
    </row>
    <row r="3364" spans="1:8" x14ac:dyDescent="0.25">
      <c r="A3364" s="112">
        <v>45243</v>
      </c>
      <c r="B3364" s="21" t="s">
        <v>10899</v>
      </c>
      <c r="C3364" s="13" t="s">
        <v>5186</v>
      </c>
      <c r="D3364" s="764" t="s">
        <v>12249</v>
      </c>
      <c r="E3364" s="22">
        <v>213854.4</v>
      </c>
      <c r="F3364" s="19"/>
      <c r="G3364" s="14">
        <f t="shared" si="65"/>
        <v>213854.4</v>
      </c>
      <c r="H3364" s="13" t="s">
        <v>12250</v>
      </c>
    </row>
    <row r="3365" spans="1:8" x14ac:dyDescent="0.25">
      <c r="A3365" s="112">
        <v>45243</v>
      </c>
      <c r="B3365" s="21" t="s">
        <v>10899</v>
      </c>
      <c r="C3365" s="13" t="s">
        <v>5186</v>
      </c>
      <c r="D3365" s="764"/>
      <c r="E3365" s="22"/>
      <c r="F3365" s="19">
        <v>100000</v>
      </c>
      <c r="G3365" s="14">
        <f t="shared" si="65"/>
        <v>-100000</v>
      </c>
      <c r="H3365" s="13" t="s">
        <v>1156</v>
      </c>
    </row>
    <row r="3366" spans="1:8" x14ac:dyDescent="0.25">
      <c r="A3366" s="112">
        <v>45244</v>
      </c>
      <c r="B3366" s="21" t="s">
        <v>10229</v>
      </c>
      <c r="C3366" s="13" t="s">
        <v>168</v>
      </c>
      <c r="D3366" s="764" t="s">
        <v>11689</v>
      </c>
      <c r="E3366" s="22">
        <v>59680</v>
      </c>
      <c r="F3366" s="19"/>
      <c r="G3366" s="14">
        <f t="shared" si="65"/>
        <v>59680</v>
      </c>
      <c r="H3366" s="13"/>
    </row>
    <row r="3367" spans="1:8" x14ac:dyDescent="0.25">
      <c r="A3367" s="112">
        <v>45244</v>
      </c>
      <c r="B3367" s="21" t="s">
        <v>10573</v>
      </c>
      <c r="C3367" s="13" t="s">
        <v>168</v>
      </c>
      <c r="D3367" s="764" t="s">
        <v>11690</v>
      </c>
      <c r="E3367" s="22">
        <v>67140</v>
      </c>
      <c r="F3367" s="19"/>
      <c r="G3367" s="14">
        <f t="shared" si="65"/>
        <v>67140</v>
      </c>
      <c r="H3367" s="13"/>
    </row>
    <row r="3368" spans="1:8" x14ac:dyDescent="0.25">
      <c r="A3368" s="112">
        <v>45244</v>
      </c>
      <c r="B3368" s="21" t="s">
        <v>10573</v>
      </c>
      <c r="C3368" s="13" t="s">
        <v>7465</v>
      </c>
      <c r="D3368" s="764" t="s">
        <v>11724</v>
      </c>
      <c r="E3368" s="22">
        <v>152867</v>
      </c>
      <c r="F3368" s="19"/>
      <c r="G3368" s="14">
        <f t="shared" si="65"/>
        <v>152867</v>
      </c>
      <c r="H3368" s="13"/>
    </row>
    <row r="3369" spans="1:8" x14ac:dyDescent="0.25">
      <c r="A3369" s="112">
        <v>45245</v>
      </c>
      <c r="B3369" s="21" t="s">
        <v>10573</v>
      </c>
      <c r="C3369" s="13" t="s">
        <v>7465</v>
      </c>
      <c r="D3369" s="764"/>
      <c r="E3369" s="22"/>
      <c r="F3369" s="19">
        <v>350000</v>
      </c>
      <c r="G3369" s="14">
        <f t="shared" si="65"/>
        <v>-350000</v>
      </c>
      <c r="H3369" s="13" t="s">
        <v>11658</v>
      </c>
    </row>
    <row r="3370" spans="1:8" x14ac:dyDescent="0.25">
      <c r="A3370" s="112">
        <v>45245</v>
      </c>
      <c r="B3370" s="21" t="s">
        <v>10573</v>
      </c>
      <c r="C3370" s="13" t="s">
        <v>7465</v>
      </c>
      <c r="D3370" s="764"/>
      <c r="E3370" s="22"/>
      <c r="F3370" s="19">
        <v>350000</v>
      </c>
      <c r="G3370" s="14">
        <f t="shared" ref="G3370:G3454" si="66">E3370-F3370</f>
        <v>-350000</v>
      </c>
      <c r="H3370" s="13" t="s">
        <v>11659</v>
      </c>
    </row>
    <row r="3371" spans="1:8" x14ac:dyDescent="0.25">
      <c r="A3371" s="112">
        <v>45245</v>
      </c>
      <c r="B3371" s="21" t="s">
        <v>10573</v>
      </c>
      <c r="C3371" s="13" t="s">
        <v>8089</v>
      </c>
      <c r="D3371" s="764"/>
      <c r="E3371" s="22"/>
      <c r="F3371" s="19">
        <v>500000</v>
      </c>
      <c r="G3371" s="14">
        <f t="shared" si="66"/>
        <v>-500000</v>
      </c>
      <c r="H3371" s="13" t="s">
        <v>11660</v>
      </c>
    </row>
    <row r="3372" spans="1:8" x14ac:dyDescent="0.25">
      <c r="A3372" s="112">
        <v>45245</v>
      </c>
      <c r="B3372" s="21" t="s">
        <v>10573</v>
      </c>
      <c r="C3372" s="13" t="s">
        <v>8089</v>
      </c>
      <c r="D3372" s="764"/>
      <c r="E3372" s="22"/>
      <c r="F3372" s="19">
        <v>500000</v>
      </c>
      <c r="G3372" s="14">
        <f t="shared" si="66"/>
        <v>-500000</v>
      </c>
      <c r="H3372" s="13" t="s">
        <v>11661</v>
      </c>
    </row>
    <row r="3373" spans="1:8" x14ac:dyDescent="0.25">
      <c r="A3373" s="112">
        <v>45245</v>
      </c>
      <c r="B3373" s="21" t="s">
        <v>10573</v>
      </c>
      <c r="C3373" s="13" t="s">
        <v>8089</v>
      </c>
      <c r="D3373" s="764"/>
      <c r="E3373" s="22"/>
      <c r="F3373" s="19">
        <v>500000</v>
      </c>
      <c r="G3373" s="14">
        <f t="shared" si="66"/>
        <v>-500000</v>
      </c>
      <c r="H3373" s="13" t="s">
        <v>11662</v>
      </c>
    </row>
    <row r="3374" spans="1:8" x14ac:dyDescent="0.25">
      <c r="A3374" s="112">
        <v>45245</v>
      </c>
      <c r="B3374" s="21" t="s">
        <v>10899</v>
      </c>
      <c r="C3374" s="13" t="s">
        <v>166</v>
      </c>
      <c r="D3374" s="764" t="s">
        <v>11768</v>
      </c>
      <c r="E3374" s="22">
        <v>7990</v>
      </c>
      <c r="F3374" s="19"/>
      <c r="G3374" s="14">
        <f t="shared" si="66"/>
        <v>7990</v>
      </c>
      <c r="H3374" s="13"/>
    </row>
    <row r="3375" spans="1:8" x14ac:dyDescent="0.25">
      <c r="A3375" s="112">
        <v>45245</v>
      </c>
      <c r="B3375" s="21" t="s">
        <v>11433</v>
      </c>
      <c r="C3375" s="13" t="s">
        <v>5680</v>
      </c>
      <c r="D3375" s="764" t="s">
        <v>10145</v>
      </c>
      <c r="E3375" s="22">
        <v>188300</v>
      </c>
      <c r="F3375" s="19"/>
      <c r="G3375" s="14">
        <f t="shared" si="66"/>
        <v>188300</v>
      </c>
      <c r="H3375" s="13"/>
    </row>
    <row r="3376" spans="1:8" x14ac:dyDescent="0.25">
      <c r="A3376" s="112">
        <v>45246</v>
      </c>
      <c r="B3376" s="21" t="s">
        <v>10229</v>
      </c>
      <c r="C3376" s="13" t="s">
        <v>168</v>
      </c>
      <c r="D3376" s="764" t="s">
        <v>11691</v>
      </c>
      <c r="E3376" s="22">
        <v>24200</v>
      </c>
      <c r="F3376" s="19"/>
      <c r="G3376" s="14">
        <f t="shared" si="66"/>
        <v>24200</v>
      </c>
      <c r="H3376" s="13"/>
    </row>
    <row r="3377" spans="1:8" x14ac:dyDescent="0.25">
      <c r="A3377" s="112">
        <v>45246</v>
      </c>
      <c r="B3377" s="21" t="s">
        <v>10573</v>
      </c>
      <c r="C3377" s="13" t="s">
        <v>8391</v>
      </c>
      <c r="D3377" s="764" t="s">
        <v>11694</v>
      </c>
      <c r="E3377" s="22">
        <v>93159</v>
      </c>
      <c r="F3377" s="19"/>
      <c r="G3377" s="14">
        <f t="shared" si="66"/>
        <v>93159</v>
      </c>
      <c r="H3377" s="13"/>
    </row>
    <row r="3378" spans="1:8" x14ac:dyDescent="0.25">
      <c r="A3378" s="112">
        <v>45246</v>
      </c>
      <c r="B3378" s="21" t="s">
        <v>10573</v>
      </c>
      <c r="C3378" s="13" t="s">
        <v>7465</v>
      </c>
      <c r="D3378" s="764" t="s">
        <v>11214</v>
      </c>
      <c r="E3378" s="22">
        <v>34290</v>
      </c>
      <c r="F3378" s="19"/>
      <c r="G3378" s="14">
        <f t="shared" si="66"/>
        <v>34290</v>
      </c>
      <c r="H3378" s="13"/>
    </row>
    <row r="3379" spans="1:8" x14ac:dyDescent="0.25">
      <c r="A3379" s="112">
        <v>45246</v>
      </c>
      <c r="B3379" s="21" t="s">
        <v>10899</v>
      </c>
      <c r="C3379" s="13" t="s">
        <v>5186</v>
      </c>
      <c r="D3379" s="764"/>
      <c r="E3379" s="22"/>
      <c r="F3379" s="19">
        <v>300000</v>
      </c>
      <c r="G3379" s="14">
        <f t="shared" si="66"/>
        <v>-300000</v>
      </c>
      <c r="H3379" s="13" t="s">
        <v>12121</v>
      </c>
    </row>
    <row r="3380" spans="1:8" x14ac:dyDescent="0.25">
      <c r="A3380" s="112">
        <v>45246</v>
      </c>
      <c r="B3380" s="21" t="s">
        <v>10899</v>
      </c>
      <c r="C3380" s="13" t="s">
        <v>5186</v>
      </c>
      <c r="D3380" s="764"/>
      <c r="E3380" s="22"/>
      <c r="F3380" s="19">
        <v>197000</v>
      </c>
      <c r="G3380" s="14">
        <f t="shared" si="66"/>
        <v>-197000</v>
      </c>
      <c r="H3380" s="13" t="s">
        <v>12121</v>
      </c>
    </row>
    <row r="3381" spans="1:8" x14ac:dyDescent="0.25">
      <c r="A3381" s="112">
        <v>45247</v>
      </c>
      <c r="B3381" s="21" t="s">
        <v>10573</v>
      </c>
      <c r="C3381" s="13" t="s">
        <v>7465</v>
      </c>
      <c r="D3381" s="764" t="s">
        <v>11725</v>
      </c>
      <c r="E3381" s="22">
        <v>212768</v>
      </c>
      <c r="F3381" s="19"/>
      <c r="G3381" s="14">
        <f t="shared" si="66"/>
        <v>212768</v>
      </c>
      <c r="H3381" s="13"/>
    </row>
    <row r="3382" spans="1:8" x14ac:dyDescent="0.25">
      <c r="A3382" s="112">
        <v>45247</v>
      </c>
      <c r="B3382" s="21" t="s">
        <v>10573</v>
      </c>
      <c r="C3382" s="13" t="s">
        <v>7465</v>
      </c>
      <c r="D3382" s="764"/>
      <c r="E3382" s="22"/>
      <c r="F3382" s="19">
        <v>500000</v>
      </c>
      <c r="G3382" s="14">
        <f t="shared" si="66"/>
        <v>-500000</v>
      </c>
      <c r="H3382" s="13" t="s">
        <v>11685</v>
      </c>
    </row>
    <row r="3383" spans="1:8" x14ac:dyDescent="0.25">
      <c r="A3383" s="112">
        <v>45247</v>
      </c>
      <c r="B3383" s="21" t="s">
        <v>10573</v>
      </c>
      <c r="C3383" s="13" t="s">
        <v>7465</v>
      </c>
      <c r="D3383" s="764"/>
      <c r="E3383" s="22"/>
      <c r="F3383" s="19">
        <v>500000</v>
      </c>
      <c r="G3383" s="14">
        <f t="shared" si="66"/>
        <v>-500000</v>
      </c>
      <c r="H3383" s="13" t="s">
        <v>11686</v>
      </c>
    </row>
    <row r="3384" spans="1:8" x14ac:dyDescent="0.25">
      <c r="A3384" s="112">
        <v>45247</v>
      </c>
      <c r="B3384" s="21" t="s">
        <v>11695</v>
      </c>
      <c r="C3384" s="13" t="s">
        <v>8391</v>
      </c>
      <c r="D3384" s="764" t="s">
        <v>11696</v>
      </c>
      <c r="E3384" s="22">
        <v>49822</v>
      </c>
      <c r="F3384" s="19"/>
      <c r="G3384" s="14">
        <f t="shared" si="66"/>
        <v>49822</v>
      </c>
      <c r="H3384" s="13"/>
    </row>
    <row r="3385" spans="1:8" x14ac:dyDescent="0.25">
      <c r="A3385" s="112">
        <v>45247</v>
      </c>
      <c r="B3385" s="21" t="s">
        <v>11596</v>
      </c>
      <c r="C3385" s="13" t="s">
        <v>8391</v>
      </c>
      <c r="D3385" s="764" t="s">
        <v>11697</v>
      </c>
      <c r="E3385" s="22">
        <v>106322</v>
      </c>
      <c r="F3385" s="19"/>
      <c r="G3385" s="14">
        <f t="shared" si="66"/>
        <v>106322</v>
      </c>
      <c r="H3385" s="13"/>
    </row>
    <row r="3386" spans="1:8" x14ac:dyDescent="0.25">
      <c r="A3386" s="112">
        <v>45248</v>
      </c>
      <c r="B3386" s="21" t="s">
        <v>10229</v>
      </c>
      <c r="C3386" s="13" t="s">
        <v>11312</v>
      </c>
      <c r="D3386" s="764"/>
      <c r="E3386" s="22"/>
      <c r="F3386" s="19">
        <v>495000</v>
      </c>
      <c r="G3386" s="14">
        <f>E3386-F3386</f>
        <v>-495000</v>
      </c>
      <c r="H3386" s="13" t="s">
        <v>11728</v>
      </c>
    </row>
    <row r="3387" spans="1:8" x14ac:dyDescent="0.25">
      <c r="A3387" s="112">
        <v>45248</v>
      </c>
      <c r="B3387" s="21" t="s">
        <v>10229</v>
      </c>
      <c r="C3387" s="13" t="s">
        <v>11312</v>
      </c>
      <c r="D3387" s="764"/>
      <c r="E3387" s="22"/>
      <c r="F3387" s="19">
        <v>490000</v>
      </c>
      <c r="G3387" s="14">
        <f>E3387-F3387</f>
        <v>-490000</v>
      </c>
      <c r="H3387" s="13" t="s">
        <v>11728</v>
      </c>
    </row>
    <row r="3388" spans="1:8" x14ac:dyDescent="0.25">
      <c r="A3388" s="112">
        <v>45248</v>
      </c>
      <c r="B3388" s="21" t="s">
        <v>10573</v>
      </c>
      <c r="C3388" s="13" t="s">
        <v>168</v>
      </c>
      <c r="D3388" s="764" t="s">
        <v>11759</v>
      </c>
      <c r="E3388" s="22">
        <v>78000</v>
      </c>
      <c r="F3388" s="109"/>
      <c r="G3388" s="14">
        <f>E3388-F3388</f>
        <v>78000</v>
      </c>
      <c r="H3388" s="13"/>
    </row>
    <row r="3389" spans="1:8" x14ac:dyDescent="0.25">
      <c r="A3389" s="112">
        <v>45248</v>
      </c>
      <c r="B3389" s="21" t="s">
        <v>10229</v>
      </c>
      <c r="C3389" s="13" t="s">
        <v>168</v>
      </c>
      <c r="D3389" s="764"/>
      <c r="E3389" s="22"/>
      <c r="F3389" s="109">
        <v>500000</v>
      </c>
      <c r="G3389" s="14">
        <f t="shared" ref="G3389:G3396" si="67">E3389-F3389</f>
        <v>-500000</v>
      </c>
      <c r="H3389" s="13" t="s">
        <v>11728</v>
      </c>
    </row>
    <row r="3390" spans="1:8" x14ac:dyDescent="0.25">
      <c r="A3390" s="112">
        <v>45248</v>
      </c>
      <c r="B3390" s="21" t="s">
        <v>10573</v>
      </c>
      <c r="C3390" s="13" t="s">
        <v>168</v>
      </c>
      <c r="D3390" s="764"/>
      <c r="E3390" s="22"/>
      <c r="F3390" s="109">
        <v>500000</v>
      </c>
      <c r="G3390" s="14">
        <f t="shared" si="67"/>
        <v>-500000</v>
      </c>
      <c r="H3390" s="13" t="s">
        <v>11728</v>
      </c>
    </row>
    <row r="3391" spans="1:8" x14ac:dyDescent="0.25">
      <c r="A3391" s="112">
        <v>45248</v>
      </c>
      <c r="B3391" s="21" t="s">
        <v>11874</v>
      </c>
      <c r="C3391" s="13" t="s">
        <v>168</v>
      </c>
      <c r="D3391" s="764"/>
      <c r="E3391" s="22"/>
      <c r="F3391" s="109">
        <v>500000</v>
      </c>
      <c r="G3391" s="14">
        <f t="shared" si="67"/>
        <v>-500000</v>
      </c>
      <c r="H3391" s="13" t="s">
        <v>11728</v>
      </c>
    </row>
    <row r="3392" spans="1:8" x14ac:dyDescent="0.25">
      <c r="A3392" s="112">
        <v>45248</v>
      </c>
      <c r="B3392" s="21" t="s">
        <v>11874</v>
      </c>
      <c r="C3392" s="13" t="s">
        <v>168</v>
      </c>
      <c r="D3392" s="764"/>
      <c r="E3392" s="22"/>
      <c r="F3392" s="109">
        <v>250000</v>
      </c>
      <c r="G3392" s="14">
        <f t="shared" si="67"/>
        <v>-250000</v>
      </c>
      <c r="H3392" s="1134" t="s">
        <v>12259</v>
      </c>
    </row>
    <row r="3393" spans="1:8" x14ac:dyDescent="0.25">
      <c r="A3393" s="112">
        <v>45248</v>
      </c>
      <c r="B3393" s="21" t="s">
        <v>11596</v>
      </c>
      <c r="C3393" s="13" t="s">
        <v>168</v>
      </c>
      <c r="D3393" s="764"/>
      <c r="E3393" s="22"/>
      <c r="F3393" s="109">
        <v>250000</v>
      </c>
      <c r="G3393" s="14">
        <f t="shared" si="67"/>
        <v>-250000</v>
      </c>
      <c r="H3393" s="1135"/>
    </row>
    <row r="3394" spans="1:8" x14ac:dyDescent="0.25">
      <c r="A3394" s="112">
        <v>45248</v>
      </c>
      <c r="B3394" s="21" t="s">
        <v>10899</v>
      </c>
      <c r="C3394" s="13" t="s">
        <v>168</v>
      </c>
      <c r="D3394" s="764"/>
      <c r="E3394" s="22"/>
      <c r="F3394" s="109">
        <v>400000</v>
      </c>
      <c r="G3394" s="14">
        <f t="shared" si="67"/>
        <v>-400000</v>
      </c>
      <c r="H3394" s="13" t="s">
        <v>11728</v>
      </c>
    </row>
    <row r="3395" spans="1:8" x14ac:dyDescent="0.25">
      <c r="A3395" s="112">
        <v>45248</v>
      </c>
      <c r="B3395" s="21" t="s">
        <v>10229</v>
      </c>
      <c r="C3395" s="13" t="s">
        <v>168</v>
      </c>
      <c r="D3395" s="764"/>
      <c r="E3395" s="22"/>
      <c r="F3395" s="109">
        <v>300000</v>
      </c>
      <c r="G3395" s="14">
        <f t="shared" si="67"/>
        <v>-300000</v>
      </c>
      <c r="H3395" s="13" t="s">
        <v>11728</v>
      </c>
    </row>
    <row r="3396" spans="1:8" x14ac:dyDescent="0.25">
      <c r="A3396" s="112">
        <v>45248</v>
      </c>
      <c r="B3396" s="21" t="s">
        <v>9983</v>
      </c>
      <c r="C3396" s="13" t="s">
        <v>168</v>
      </c>
      <c r="D3396" s="764"/>
      <c r="E3396" s="22"/>
      <c r="F3396" s="109">
        <v>300000</v>
      </c>
      <c r="G3396" s="14">
        <f t="shared" si="67"/>
        <v>-300000</v>
      </c>
      <c r="H3396" s="13" t="s">
        <v>11728</v>
      </c>
    </row>
    <row r="3397" spans="1:8" ht="16.5" thickBot="1" x14ac:dyDescent="0.3">
      <c r="A3397" s="112">
        <v>45250</v>
      </c>
      <c r="B3397" s="21" t="s">
        <v>10229</v>
      </c>
      <c r="C3397" s="13" t="s">
        <v>7465</v>
      </c>
      <c r="D3397" s="764" t="s">
        <v>11726</v>
      </c>
      <c r="E3397" s="22">
        <v>221300</v>
      </c>
      <c r="F3397" s="109"/>
      <c r="G3397" s="14">
        <f t="shared" si="66"/>
        <v>221300</v>
      </c>
      <c r="H3397" s="13"/>
    </row>
    <row r="3398" spans="1:8" x14ac:dyDescent="0.25">
      <c r="A3398" s="112">
        <v>45250</v>
      </c>
      <c r="B3398" s="21" t="s">
        <v>9353</v>
      </c>
      <c r="C3398" s="13" t="s">
        <v>169</v>
      </c>
      <c r="D3398" s="764"/>
      <c r="E3398" s="781"/>
      <c r="F3398" s="783">
        <v>234213</v>
      </c>
      <c r="G3398" s="782">
        <f t="shared" si="66"/>
        <v>-234213</v>
      </c>
      <c r="H3398" s="13" t="s">
        <v>11739</v>
      </c>
    </row>
    <row r="3399" spans="1:8" x14ac:dyDescent="0.25">
      <c r="A3399" s="112">
        <v>45250</v>
      </c>
      <c r="B3399" s="21" t="s">
        <v>10568</v>
      </c>
      <c r="C3399" s="13" t="s">
        <v>169</v>
      </c>
      <c r="D3399" s="764"/>
      <c r="E3399" s="781"/>
      <c r="F3399" s="141">
        <v>163580</v>
      </c>
      <c r="G3399" s="782">
        <f t="shared" si="66"/>
        <v>-163580</v>
      </c>
      <c r="H3399" s="13" t="s">
        <v>11739</v>
      </c>
    </row>
    <row r="3400" spans="1:8" ht="16.5" thickBot="1" x14ac:dyDescent="0.3">
      <c r="A3400" s="112">
        <v>45250</v>
      </c>
      <c r="B3400" s="21" t="s">
        <v>9983</v>
      </c>
      <c r="C3400" s="13" t="s">
        <v>169</v>
      </c>
      <c r="D3400" s="764"/>
      <c r="E3400" s="781"/>
      <c r="F3400" s="784">
        <v>102207</v>
      </c>
      <c r="G3400" s="782">
        <f t="shared" si="66"/>
        <v>-102207</v>
      </c>
      <c r="H3400" s="13" t="s">
        <v>11739</v>
      </c>
    </row>
    <row r="3401" spans="1:8" x14ac:dyDescent="0.25">
      <c r="A3401" s="112">
        <v>45251</v>
      </c>
      <c r="B3401" s="21" t="s">
        <v>10229</v>
      </c>
      <c r="C3401" s="13" t="s">
        <v>180</v>
      </c>
      <c r="D3401" s="764"/>
      <c r="E3401" s="781"/>
      <c r="F3401" s="783">
        <v>107660</v>
      </c>
      <c r="G3401" s="782">
        <f t="shared" si="66"/>
        <v>-107660</v>
      </c>
      <c r="H3401" s="13" t="s">
        <v>11754</v>
      </c>
    </row>
    <row r="3402" spans="1:8" x14ac:dyDescent="0.25">
      <c r="A3402" s="112">
        <v>45251</v>
      </c>
      <c r="B3402" s="21" t="s">
        <v>10573</v>
      </c>
      <c r="C3402" s="13" t="s">
        <v>180</v>
      </c>
      <c r="D3402" s="764"/>
      <c r="E3402" s="781"/>
      <c r="F3402" s="141">
        <v>247020</v>
      </c>
      <c r="G3402" s="782">
        <f t="shared" si="66"/>
        <v>-247020</v>
      </c>
      <c r="H3402" s="13" t="s">
        <v>11754</v>
      </c>
    </row>
    <row r="3403" spans="1:8" ht="16.5" thickBot="1" x14ac:dyDescent="0.3">
      <c r="A3403" s="112">
        <v>45251</v>
      </c>
      <c r="B3403" s="21" t="s">
        <v>10899</v>
      </c>
      <c r="C3403" s="13" t="s">
        <v>180</v>
      </c>
      <c r="D3403" s="764"/>
      <c r="E3403" s="781"/>
      <c r="F3403" s="784">
        <v>145320</v>
      </c>
      <c r="G3403" s="782">
        <f t="shared" si="66"/>
        <v>-145320</v>
      </c>
      <c r="H3403" s="13" t="s">
        <v>11754</v>
      </c>
    </row>
    <row r="3404" spans="1:8" x14ac:dyDescent="0.25">
      <c r="A3404" s="112">
        <v>45251</v>
      </c>
      <c r="B3404" s="21" t="s">
        <v>10899</v>
      </c>
      <c r="C3404" s="13" t="s">
        <v>8391</v>
      </c>
      <c r="D3404" s="764" t="s">
        <v>11760</v>
      </c>
      <c r="E3404" s="22">
        <v>49712</v>
      </c>
      <c r="F3404" s="111"/>
      <c r="G3404" s="782">
        <f t="shared" si="66"/>
        <v>49712</v>
      </c>
      <c r="H3404" s="13"/>
    </row>
    <row r="3405" spans="1:8" x14ac:dyDescent="0.25">
      <c r="A3405" s="112">
        <v>45251</v>
      </c>
      <c r="B3405" s="21" t="s">
        <v>11433</v>
      </c>
      <c r="C3405" s="13" t="s">
        <v>8391</v>
      </c>
      <c r="D3405" s="764" t="s">
        <v>11761</v>
      </c>
      <c r="E3405" s="22">
        <v>40419</v>
      </c>
      <c r="F3405" s="111"/>
      <c r="G3405" s="782">
        <f t="shared" si="66"/>
        <v>40419</v>
      </c>
      <c r="H3405" s="13"/>
    </row>
    <row r="3406" spans="1:8" x14ac:dyDescent="0.25">
      <c r="A3406" s="112">
        <v>45251</v>
      </c>
      <c r="B3406" s="21" t="s">
        <v>11498</v>
      </c>
      <c r="C3406" s="13" t="s">
        <v>8391</v>
      </c>
      <c r="D3406" s="764" t="s">
        <v>11762</v>
      </c>
      <c r="E3406" s="22">
        <v>73043</v>
      </c>
      <c r="F3406" s="111"/>
      <c r="G3406" s="782">
        <f t="shared" si="66"/>
        <v>73043</v>
      </c>
      <c r="H3406" s="13"/>
    </row>
    <row r="3407" spans="1:8" x14ac:dyDescent="0.25">
      <c r="A3407" s="112">
        <v>45251</v>
      </c>
      <c r="B3407" s="21" t="s">
        <v>10573</v>
      </c>
      <c r="C3407" s="13" t="s">
        <v>7465</v>
      </c>
      <c r="D3407" s="764" t="s">
        <v>11780</v>
      </c>
      <c r="E3407" s="22">
        <v>59900</v>
      </c>
      <c r="F3407" s="111"/>
      <c r="G3407" s="782">
        <f t="shared" si="66"/>
        <v>59900</v>
      </c>
      <c r="H3407" s="13"/>
    </row>
    <row r="3408" spans="1:8" x14ac:dyDescent="0.25">
      <c r="A3408" s="112">
        <v>45251</v>
      </c>
      <c r="B3408" s="21" t="s">
        <v>9829</v>
      </c>
      <c r="C3408" s="13" t="s">
        <v>168</v>
      </c>
      <c r="D3408" s="764" t="s">
        <v>11787</v>
      </c>
      <c r="E3408" s="22">
        <v>1554800</v>
      </c>
      <c r="F3408" s="109"/>
      <c r="G3408" s="14">
        <f t="shared" si="66"/>
        <v>1554800</v>
      </c>
      <c r="H3408" s="13"/>
    </row>
    <row r="3409" spans="1:8" x14ac:dyDescent="0.25">
      <c r="A3409" s="112">
        <v>45251</v>
      </c>
      <c r="B3409" s="21" t="s">
        <v>10899</v>
      </c>
      <c r="C3409" s="13" t="s">
        <v>166</v>
      </c>
      <c r="D3409" s="764" t="s">
        <v>12035</v>
      </c>
      <c r="E3409" s="22">
        <v>45000</v>
      </c>
      <c r="F3409" s="110"/>
      <c r="G3409" s="14">
        <f t="shared" si="66"/>
        <v>45000</v>
      </c>
      <c r="H3409" s="13"/>
    </row>
    <row r="3410" spans="1:8" x14ac:dyDescent="0.25">
      <c r="A3410" s="112">
        <v>45251</v>
      </c>
      <c r="B3410" s="21" t="s">
        <v>11433</v>
      </c>
      <c r="C3410" s="13" t="s">
        <v>166</v>
      </c>
      <c r="D3410" s="764" t="s">
        <v>12036</v>
      </c>
      <c r="E3410" s="22">
        <v>10965</v>
      </c>
      <c r="F3410" s="110"/>
      <c r="G3410" s="14">
        <f t="shared" si="66"/>
        <v>10965</v>
      </c>
      <c r="H3410" s="13"/>
    </row>
    <row r="3411" spans="1:8" x14ac:dyDescent="0.25">
      <c r="A3411" s="112">
        <v>45252</v>
      </c>
      <c r="B3411" s="21" t="s">
        <v>10229</v>
      </c>
      <c r="C3411" s="13" t="s">
        <v>8391</v>
      </c>
      <c r="D3411" s="764"/>
      <c r="E3411" s="22"/>
      <c r="F3411" s="111">
        <v>1000000</v>
      </c>
      <c r="G3411" s="14">
        <f t="shared" si="66"/>
        <v>-1000000</v>
      </c>
      <c r="H3411" s="13" t="s">
        <v>11668</v>
      </c>
    </row>
    <row r="3412" spans="1:8" x14ac:dyDescent="0.25">
      <c r="A3412" s="112">
        <v>45252</v>
      </c>
      <c r="B3412" s="21" t="s">
        <v>10573</v>
      </c>
      <c r="C3412" s="13" t="s">
        <v>7465</v>
      </c>
      <c r="D3412" s="764"/>
      <c r="E3412" s="22"/>
      <c r="F3412" s="19">
        <v>850000</v>
      </c>
      <c r="G3412" s="14">
        <f t="shared" si="66"/>
        <v>-850000</v>
      </c>
      <c r="H3412" s="13" t="s">
        <v>11779</v>
      </c>
    </row>
    <row r="3413" spans="1:8" x14ac:dyDescent="0.25">
      <c r="A3413" s="112">
        <v>45254</v>
      </c>
      <c r="B3413" s="21" t="s">
        <v>10899</v>
      </c>
      <c r="C3413" s="13" t="s">
        <v>169</v>
      </c>
      <c r="D3413" s="764" t="s">
        <v>11806</v>
      </c>
      <c r="E3413" s="22">
        <v>4500</v>
      </c>
      <c r="F3413" s="19"/>
      <c r="G3413" s="14">
        <f t="shared" si="66"/>
        <v>4500</v>
      </c>
      <c r="H3413" s="13"/>
    </row>
    <row r="3414" spans="1:8" x14ac:dyDescent="0.25">
      <c r="A3414" s="112">
        <v>45255</v>
      </c>
      <c r="B3414" s="21" t="s">
        <v>10899</v>
      </c>
      <c r="C3414" s="13" t="s">
        <v>12469</v>
      </c>
      <c r="D3414" s="764" t="s">
        <v>8693</v>
      </c>
      <c r="E3414" s="22">
        <v>196267</v>
      </c>
      <c r="F3414" s="19"/>
      <c r="G3414" s="14">
        <f t="shared" si="66"/>
        <v>196267</v>
      </c>
      <c r="H3414" s="13"/>
    </row>
    <row r="3415" spans="1:8" x14ac:dyDescent="0.25">
      <c r="A3415" s="112">
        <v>45255</v>
      </c>
      <c r="B3415" s="21" t="s">
        <v>11695</v>
      </c>
      <c r="C3415" s="13" t="s">
        <v>8391</v>
      </c>
      <c r="D3415" s="764" t="s">
        <v>11803</v>
      </c>
      <c r="E3415" s="22">
        <v>6351</v>
      </c>
      <c r="F3415" s="19"/>
      <c r="G3415" s="14">
        <f t="shared" si="66"/>
        <v>6351</v>
      </c>
      <c r="H3415" s="13"/>
    </row>
    <row r="3416" spans="1:8" x14ac:dyDescent="0.25">
      <c r="A3416" s="112">
        <v>45255</v>
      </c>
      <c r="B3416" s="21" t="s">
        <v>10229</v>
      </c>
      <c r="C3416" s="13" t="s">
        <v>8391</v>
      </c>
      <c r="D3416" s="764" t="s">
        <v>11804</v>
      </c>
      <c r="E3416" s="22">
        <v>10508</v>
      </c>
      <c r="F3416" s="19"/>
      <c r="G3416" s="14">
        <f t="shared" si="66"/>
        <v>10508</v>
      </c>
      <c r="H3416" s="13"/>
    </row>
    <row r="3417" spans="1:8" x14ac:dyDescent="0.25">
      <c r="A3417" s="112">
        <v>45255</v>
      </c>
      <c r="B3417" s="21" t="s">
        <v>11596</v>
      </c>
      <c r="C3417" s="13" t="s">
        <v>8391</v>
      </c>
      <c r="D3417" s="764" t="s">
        <v>11805</v>
      </c>
      <c r="E3417" s="22">
        <v>42998</v>
      </c>
      <c r="F3417" s="19"/>
      <c r="G3417" s="14">
        <f t="shared" si="66"/>
        <v>42998</v>
      </c>
      <c r="H3417" s="13"/>
    </row>
    <row r="3418" spans="1:8" x14ac:dyDescent="0.25">
      <c r="A3418" s="112">
        <v>45257</v>
      </c>
      <c r="B3418" s="21" t="s">
        <v>10899</v>
      </c>
      <c r="C3418" s="13" t="s">
        <v>180</v>
      </c>
      <c r="D3418" s="764" t="s">
        <v>11802</v>
      </c>
      <c r="E3418" s="22">
        <v>124800</v>
      </c>
      <c r="F3418" s="19"/>
      <c r="G3418" s="14">
        <f t="shared" si="66"/>
        <v>124800</v>
      </c>
      <c r="H3418" s="13"/>
    </row>
    <row r="3419" spans="1:8" x14ac:dyDescent="0.25">
      <c r="A3419" s="112">
        <v>45257</v>
      </c>
      <c r="B3419" s="21" t="s">
        <v>10573</v>
      </c>
      <c r="C3419" s="13" t="s">
        <v>164</v>
      </c>
      <c r="D3419" s="764" t="s">
        <v>11895</v>
      </c>
      <c r="E3419" s="22">
        <v>5887</v>
      </c>
      <c r="F3419" s="19"/>
      <c r="G3419" s="14">
        <f t="shared" si="66"/>
        <v>5887</v>
      </c>
      <c r="H3419" s="13"/>
    </row>
    <row r="3420" spans="1:8" x14ac:dyDescent="0.25">
      <c r="A3420" s="112">
        <v>45258</v>
      </c>
      <c r="B3420" s="21" t="s">
        <v>11433</v>
      </c>
      <c r="C3420" s="13" t="s">
        <v>166</v>
      </c>
      <c r="D3420" s="764" t="s">
        <v>12037</v>
      </c>
      <c r="E3420" s="22">
        <v>2920</v>
      </c>
      <c r="F3420" s="19"/>
      <c r="G3420" s="14">
        <f t="shared" si="66"/>
        <v>2920</v>
      </c>
      <c r="H3420" s="13"/>
    </row>
    <row r="3421" spans="1:8" x14ac:dyDescent="0.25">
      <c r="A3421" s="112">
        <v>45258</v>
      </c>
      <c r="B3421" s="21" t="s">
        <v>10899</v>
      </c>
      <c r="C3421" s="13" t="s">
        <v>166</v>
      </c>
      <c r="D3421" s="764" t="s">
        <v>12043</v>
      </c>
      <c r="E3421" s="22">
        <v>21300</v>
      </c>
      <c r="F3421" s="19"/>
      <c r="G3421" s="14">
        <f t="shared" si="66"/>
        <v>21300</v>
      </c>
      <c r="H3421" s="13"/>
    </row>
    <row r="3422" spans="1:8" x14ac:dyDescent="0.25">
      <c r="A3422" s="112">
        <v>45259</v>
      </c>
      <c r="B3422" s="21" t="s">
        <v>11</v>
      </c>
      <c r="C3422" s="13" t="s">
        <v>2385</v>
      </c>
      <c r="D3422" s="764" t="s">
        <v>12232</v>
      </c>
      <c r="E3422" s="22">
        <v>18551</v>
      </c>
      <c r="F3422" s="19"/>
      <c r="G3422" s="14">
        <f t="shared" si="66"/>
        <v>18551</v>
      </c>
      <c r="H3422" s="13"/>
    </row>
    <row r="3423" spans="1:8" x14ac:dyDescent="0.25">
      <c r="A3423" s="112">
        <v>45260</v>
      </c>
      <c r="B3423" s="21" t="s">
        <v>11433</v>
      </c>
      <c r="C3423" s="13" t="s">
        <v>166</v>
      </c>
      <c r="D3423" s="764" t="s">
        <v>12038</v>
      </c>
      <c r="E3423" s="22">
        <v>12900</v>
      </c>
      <c r="F3423" s="19"/>
      <c r="G3423" s="14">
        <f t="shared" si="66"/>
        <v>12900</v>
      </c>
      <c r="H3423" s="13"/>
    </row>
    <row r="3424" spans="1:8" x14ac:dyDescent="0.25">
      <c r="A3424" s="112">
        <v>45258</v>
      </c>
      <c r="B3424" s="21" t="s">
        <v>10573</v>
      </c>
      <c r="C3424" s="13" t="s">
        <v>168</v>
      </c>
      <c r="D3424" s="764"/>
      <c r="E3424" s="22"/>
      <c r="F3424" s="19">
        <v>500000</v>
      </c>
      <c r="G3424" s="14">
        <f t="shared" si="66"/>
        <v>-500000</v>
      </c>
      <c r="H3424" s="13" t="s">
        <v>11791</v>
      </c>
    </row>
    <row r="3425" spans="1:8" x14ac:dyDescent="0.25">
      <c r="A3425" s="112">
        <v>45258</v>
      </c>
      <c r="B3425" s="21" t="s">
        <v>10573</v>
      </c>
      <c r="C3425" s="13" t="s">
        <v>168</v>
      </c>
      <c r="D3425" s="764"/>
      <c r="E3425" s="22"/>
      <c r="F3425" s="19">
        <v>500000</v>
      </c>
      <c r="G3425" s="14">
        <f t="shared" si="66"/>
        <v>-500000</v>
      </c>
      <c r="H3425" s="13" t="s">
        <v>11791</v>
      </c>
    </row>
    <row r="3426" spans="1:8" x14ac:dyDescent="0.25">
      <c r="A3426" s="112">
        <v>45258</v>
      </c>
      <c r="B3426" s="21" t="s">
        <v>10573</v>
      </c>
      <c r="C3426" s="13" t="s">
        <v>168</v>
      </c>
      <c r="D3426" s="764"/>
      <c r="E3426" s="22"/>
      <c r="F3426" s="19">
        <v>500000</v>
      </c>
      <c r="G3426" s="14">
        <f t="shared" si="66"/>
        <v>-500000</v>
      </c>
      <c r="H3426" s="13" t="s">
        <v>11791</v>
      </c>
    </row>
    <row r="3427" spans="1:8" x14ac:dyDescent="0.25">
      <c r="A3427" s="112">
        <v>45258</v>
      </c>
      <c r="B3427" s="21" t="s">
        <v>10573</v>
      </c>
      <c r="C3427" s="13" t="s">
        <v>168</v>
      </c>
      <c r="D3427" s="764"/>
      <c r="E3427" s="22"/>
      <c r="F3427" s="19">
        <v>500000</v>
      </c>
      <c r="G3427" s="14">
        <f t="shared" si="66"/>
        <v>-500000</v>
      </c>
      <c r="H3427" s="13" t="s">
        <v>11791</v>
      </c>
    </row>
    <row r="3428" spans="1:8" x14ac:dyDescent="0.25">
      <c r="A3428" s="112">
        <v>45260</v>
      </c>
      <c r="B3428" s="21" t="s">
        <v>11596</v>
      </c>
      <c r="C3428" s="13" t="s">
        <v>8391</v>
      </c>
      <c r="D3428" s="764" t="s">
        <v>11889</v>
      </c>
      <c r="E3428" s="22">
        <v>30958</v>
      </c>
      <c r="F3428" s="19"/>
      <c r="G3428" s="14">
        <f t="shared" si="66"/>
        <v>30958</v>
      </c>
      <c r="H3428" s="13"/>
    </row>
    <row r="3429" spans="1:8" x14ac:dyDescent="0.25">
      <c r="A3429" s="112">
        <v>45260</v>
      </c>
      <c r="B3429" s="21" t="s">
        <v>10899</v>
      </c>
      <c r="C3429" s="13" t="s">
        <v>12257</v>
      </c>
      <c r="D3429" s="764" t="s">
        <v>11929</v>
      </c>
      <c r="E3429" s="22">
        <v>189553</v>
      </c>
      <c r="F3429" s="19"/>
      <c r="G3429" s="14">
        <f t="shared" si="66"/>
        <v>189553</v>
      </c>
      <c r="H3429" s="13"/>
    </row>
    <row r="3430" spans="1:8" x14ac:dyDescent="0.25">
      <c r="A3430" s="112">
        <v>45262</v>
      </c>
      <c r="B3430" s="21" t="s">
        <v>10573</v>
      </c>
      <c r="C3430" s="13" t="s">
        <v>7465</v>
      </c>
      <c r="D3430" s="764"/>
      <c r="E3430" s="22"/>
      <c r="F3430" s="19">
        <v>1000000</v>
      </c>
      <c r="G3430" s="14">
        <f t="shared" si="66"/>
        <v>-1000000</v>
      </c>
      <c r="H3430" s="13" t="s">
        <v>11366</v>
      </c>
    </row>
    <row r="3431" spans="1:8" x14ac:dyDescent="0.25">
      <c r="A3431" s="112">
        <v>45262</v>
      </c>
      <c r="B3431" s="21" t="s">
        <v>10573</v>
      </c>
      <c r="C3431" s="13" t="s">
        <v>7465</v>
      </c>
      <c r="D3431" s="764"/>
      <c r="E3431" s="22"/>
      <c r="F3431" s="19">
        <v>600000</v>
      </c>
      <c r="G3431" s="14">
        <f t="shared" si="66"/>
        <v>-600000</v>
      </c>
      <c r="H3431" s="13" t="s">
        <v>11162</v>
      </c>
    </row>
    <row r="3432" spans="1:8" x14ac:dyDescent="0.25">
      <c r="A3432" s="112">
        <v>45262</v>
      </c>
      <c r="B3432" s="21" t="s">
        <v>11596</v>
      </c>
      <c r="C3432" s="13" t="s">
        <v>180</v>
      </c>
      <c r="D3432" s="764" t="s">
        <v>11899</v>
      </c>
      <c r="E3432" s="22">
        <v>52800</v>
      </c>
      <c r="F3432" s="19"/>
      <c r="G3432" s="14">
        <f t="shared" si="66"/>
        <v>52800</v>
      </c>
      <c r="H3432" s="13"/>
    </row>
    <row r="3433" spans="1:8" x14ac:dyDescent="0.25">
      <c r="A3433" s="112">
        <v>45264</v>
      </c>
      <c r="B3433" s="21" t="s">
        <v>10573</v>
      </c>
      <c r="C3433" s="13" t="s">
        <v>168</v>
      </c>
      <c r="D3433" s="764" t="s">
        <v>11901</v>
      </c>
      <c r="E3433" s="22">
        <v>2952685</v>
      </c>
      <c r="F3433" s="19"/>
      <c r="G3433" s="14">
        <f t="shared" si="66"/>
        <v>2952685</v>
      </c>
      <c r="H3433" s="13"/>
    </row>
    <row r="3434" spans="1:8" x14ac:dyDescent="0.25">
      <c r="A3434" s="112">
        <v>45264</v>
      </c>
      <c r="B3434" s="21" t="s">
        <v>10899</v>
      </c>
      <c r="C3434" s="13" t="s">
        <v>168</v>
      </c>
      <c r="D3434" s="764" t="s">
        <v>11903</v>
      </c>
      <c r="E3434" s="22">
        <v>45000</v>
      </c>
      <c r="F3434" s="19"/>
      <c r="G3434" s="14">
        <f t="shared" si="66"/>
        <v>45000</v>
      </c>
      <c r="H3434" s="13"/>
    </row>
    <row r="3435" spans="1:8" x14ac:dyDescent="0.25">
      <c r="A3435" s="112">
        <v>45264</v>
      </c>
      <c r="B3435" s="21" t="s">
        <v>11433</v>
      </c>
      <c r="C3435" s="13" t="s">
        <v>166</v>
      </c>
      <c r="D3435" s="764" t="s">
        <v>12039</v>
      </c>
      <c r="E3435" s="22">
        <v>17500</v>
      </c>
      <c r="F3435" s="19"/>
      <c r="G3435" s="14">
        <f t="shared" si="66"/>
        <v>17500</v>
      </c>
      <c r="H3435" s="13"/>
    </row>
    <row r="3436" spans="1:8" x14ac:dyDescent="0.25">
      <c r="A3436" s="112">
        <v>45265</v>
      </c>
      <c r="B3436" s="21" t="s">
        <v>10229</v>
      </c>
      <c r="C3436" s="13" t="s">
        <v>7465</v>
      </c>
      <c r="D3436" s="764" t="s">
        <v>11906</v>
      </c>
      <c r="E3436" s="22">
        <v>144334</v>
      </c>
      <c r="F3436" s="19"/>
      <c r="G3436" s="14">
        <f t="shared" si="66"/>
        <v>144334</v>
      </c>
      <c r="H3436" s="13"/>
    </row>
    <row r="3437" spans="1:8" x14ac:dyDescent="0.25">
      <c r="A3437" s="112">
        <v>45265</v>
      </c>
      <c r="B3437" s="21" t="s">
        <v>10899</v>
      </c>
      <c r="C3437" s="13" t="s">
        <v>12469</v>
      </c>
      <c r="D3437" s="764" t="s">
        <v>8695</v>
      </c>
      <c r="E3437" s="22">
        <v>113438</v>
      </c>
      <c r="F3437" s="19"/>
      <c r="G3437" s="14">
        <f t="shared" si="66"/>
        <v>113438</v>
      </c>
      <c r="H3437" s="13"/>
    </row>
    <row r="3438" spans="1:8" x14ac:dyDescent="0.25">
      <c r="A3438" s="112">
        <v>45266</v>
      </c>
      <c r="B3438" s="21" t="s">
        <v>10229</v>
      </c>
      <c r="C3438" s="13" t="s">
        <v>8391</v>
      </c>
      <c r="D3438" s="764" t="s">
        <v>11890</v>
      </c>
      <c r="E3438" s="22">
        <v>40849</v>
      </c>
      <c r="F3438" s="19"/>
      <c r="G3438" s="14">
        <f t="shared" si="66"/>
        <v>40849</v>
      </c>
      <c r="H3438" s="13"/>
    </row>
    <row r="3439" spans="1:8" x14ac:dyDescent="0.25">
      <c r="A3439" s="112">
        <v>45266</v>
      </c>
      <c r="B3439" s="21" t="s">
        <v>11596</v>
      </c>
      <c r="C3439" s="13" t="s">
        <v>8391</v>
      </c>
      <c r="D3439" s="764" t="s">
        <v>11891</v>
      </c>
      <c r="E3439" s="22">
        <v>18196</v>
      </c>
      <c r="F3439" s="19"/>
      <c r="G3439" s="14">
        <f t="shared" si="66"/>
        <v>18196</v>
      </c>
      <c r="H3439" s="13"/>
    </row>
    <row r="3440" spans="1:8" x14ac:dyDescent="0.25">
      <c r="A3440" s="112">
        <v>45267</v>
      </c>
      <c r="B3440" s="21" t="s">
        <v>11596</v>
      </c>
      <c r="C3440" s="13" t="s">
        <v>164</v>
      </c>
      <c r="D3440" s="764" t="s">
        <v>11897</v>
      </c>
      <c r="E3440" s="22">
        <v>16400</v>
      </c>
      <c r="F3440" s="19"/>
      <c r="G3440" s="14">
        <f t="shared" si="66"/>
        <v>16400</v>
      </c>
      <c r="H3440" s="13"/>
    </row>
    <row r="3441" spans="1:8" x14ac:dyDescent="0.25">
      <c r="A3441" s="112">
        <v>45267</v>
      </c>
      <c r="B3441" s="21" t="s">
        <v>10899</v>
      </c>
      <c r="C3441" s="13" t="s">
        <v>168</v>
      </c>
      <c r="D3441" s="764" t="s">
        <v>11902</v>
      </c>
      <c r="E3441" s="22">
        <v>55000</v>
      </c>
      <c r="F3441" s="19"/>
      <c r="G3441" s="14">
        <f t="shared" si="66"/>
        <v>55000</v>
      </c>
      <c r="H3441" s="13"/>
    </row>
    <row r="3442" spans="1:8" x14ac:dyDescent="0.25">
      <c r="A3442" s="112">
        <v>45267</v>
      </c>
      <c r="B3442" s="21" t="s">
        <v>11596</v>
      </c>
      <c r="C3442" s="13" t="s">
        <v>166</v>
      </c>
      <c r="D3442" s="764" t="s">
        <v>11928</v>
      </c>
      <c r="E3442" s="22">
        <v>25430</v>
      </c>
      <c r="F3442" s="19"/>
      <c r="G3442" s="14">
        <f t="shared" si="66"/>
        <v>25430</v>
      </c>
      <c r="H3442" s="13"/>
    </row>
    <row r="3443" spans="1:8" x14ac:dyDescent="0.25">
      <c r="A3443" s="112">
        <v>45267</v>
      </c>
      <c r="B3443" s="21" t="s">
        <v>11596</v>
      </c>
      <c r="C3443" s="13" t="s">
        <v>180</v>
      </c>
      <c r="D3443" s="764" t="s">
        <v>11945</v>
      </c>
      <c r="E3443" s="22">
        <v>214720</v>
      </c>
      <c r="F3443" s="19"/>
      <c r="G3443" s="14">
        <f t="shared" si="66"/>
        <v>214720</v>
      </c>
      <c r="H3443" s="13"/>
    </row>
    <row r="3444" spans="1:8" x14ac:dyDescent="0.25">
      <c r="A3444" s="112">
        <v>45268</v>
      </c>
      <c r="B3444" s="21" t="s">
        <v>9964</v>
      </c>
      <c r="C3444" s="13" t="s">
        <v>164</v>
      </c>
      <c r="D3444" s="764" t="s">
        <v>11896</v>
      </c>
      <c r="E3444" s="22">
        <v>6047</v>
      </c>
      <c r="F3444" s="19"/>
      <c r="G3444" s="14">
        <f t="shared" si="66"/>
        <v>6047</v>
      </c>
      <c r="H3444" s="13"/>
    </row>
    <row r="3445" spans="1:8" x14ac:dyDescent="0.25">
      <c r="A3445" s="112">
        <v>45269</v>
      </c>
      <c r="B3445" s="21" t="s">
        <v>7805</v>
      </c>
      <c r="C3445" s="13" t="s">
        <v>11317</v>
      </c>
      <c r="D3445" s="764"/>
      <c r="E3445" s="22"/>
      <c r="F3445" s="19">
        <v>340000</v>
      </c>
      <c r="G3445" s="14">
        <f t="shared" si="66"/>
        <v>-340000</v>
      </c>
      <c r="H3445" s="13" t="s">
        <v>11366</v>
      </c>
    </row>
    <row r="3446" spans="1:8" x14ac:dyDescent="0.25">
      <c r="A3446" s="112">
        <v>45269</v>
      </c>
      <c r="B3446" s="21" t="s">
        <v>7805</v>
      </c>
      <c r="C3446" s="13" t="s">
        <v>11317</v>
      </c>
      <c r="D3446" s="764"/>
      <c r="E3446" s="22"/>
      <c r="F3446" s="19">
        <v>21510</v>
      </c>
      <c r="G3446" s="14">
        <f t="shared" si="66"/>
        <v>-21510</v>
      </c>
      <c r="H3446" s="13" t="s">
        <v>4976</v>
      </c>
    </row>
    <row r="3447" spans="1:8" x14ac:dyDescent="0.25">
      <c r="A3447" s="112">
        <v>45272</v>
      </c>
      <c r="B3447" s="21" t="s">
        <v>11596</v>
      </c>
      <c r="C3447" s="13" t="s">
        <v>8391</v>
      </c>
      <c r="D3447" s="764" t="s">
        <v>11892</v>
      </c>
      <c r="E3447" s="22">
        <v>32566</v>
      </c>
      <c r="F3447" s="19"/>
      <c r="G3447" s="14">
        <f t="shared" si="66"/>
        <v>32566</v>
      </c>
      <c r="H3447" s="13"/>
    </row>
    <row r="3448" spans="1:8" x14ac:dyDescent="0.25">
      <c r="A3448" s="112">
        <v>45272</v>
      </c>
      <c r="B3448" s="21" t="s">
        <v>10899</v>
      </c>
      <c r="C3448" s="13" t="s">
        <v>168</v>
      </c>
      <c r="D3448" s="764" t="s">
        <v>11904</v>
      </c>
      <c r="E3448" s="22">
        <v>55000</v>
      </c>
      <c r="F3448" s="19"/>
      <c r="G3448" s="14">
        <f t="shared" si="66"/>
        <v>55000</v>
      </c>
      <c r="H3448" s="13"/>
    </row>
    <row r="3449" spans="1:8" x14ac:dyDescent="0.25">
      <c r="A3449" s="112">
        <v>45272</v>
      </c>
      <c r="B3449" s="21" t="s">
        <v>10899</v>
      </c>
      <c r="C3449" s="13" t="s">
        <v>168</v>
      </c>
      <c r="D3449" s="764" t="s">
        <v>11905</v>
      </c>
      <c r="E3449" s="22">
        <v>45000</v>
      </c>
      <c r="F3449" s="19"/>
      <c r="G3449" s="14">
        <f t="shared" si="66"/>
        <v>45000</v>
      </c>
      <c r="H3449" s="13"/>
    </row>
    <row r="3450" spans="1:8" x14ac:dyDescent="0.25">
      <c r="A3450" s="112">
        <v>45274</v>
      </c>
      <c r="B3450" s="21" t="s">
        <v>11433</v>
      </c>
      <c r="C3450" s="13" t="s">
        <v>166</v>
      </c>
      <c r="D3450" s="764" t="s">
        <v>12040</v>
      </c>
      <c r="E3450" s="22">
        <v>4380</v>
      </c>
      <c r="F3450" s="19"/>
      <c r="G3450" s="14">
        <f t="shared" si="66"/>
        <v>4380</v>
      </c>
      <c r="H3450" s="13"/>
    </row>
    <row r="3451" spans="1:8" x14ac:dyDescent="0.25">
      <c r="A3451" s="112">
        <v>45275</v>
      </c>
      <c r="B3451" s="21" t="s">
        <v>11596</v>
      </c>
      <c r="C3451" s="13" t="s">
        <v>164</v>
      </c>
      <c r="D3451" s="764" t="s">
        <v>11898</v>
      </c>
      <c r="E3451" s="22">
        <v>5396</v>
      </c>
      <c r="F3451" s="19"/>
      <c r="G3451" s="14">
        <f t="shared" si="66"/>
        <v>5396</v>
      </c>
      <c r="H3451" s="13"/>
    </row>
    <row r="3452" spans="1:8" x14ac:dyDescent="0.25">
      <c r="A3452" s="112">
        <v>45275</v>
      </c>
      <c r="B3452" s="21" t="s">
        <v>11596</v>
      </c>
      <c r="C3452" s="13" t="s">
        <v>166</v>
      </c>
      <c r="D3452" s="764" t="s">
        <v>12041</v>
      </c>
      <c r="E3452" s="22">
        <v>9125</v>
      </c>
      <c r="F3452" s="19"/>
      <c r="G3452" s="14">
        <f t="shared" si="66"/>
        <v>9125</v>
      </c>
      <c r="H3452" s="13"/>
    </row>
    <row r="3453" spans="1:8" x14ac:dyDescent="0.25">
      <c r="A3453" s="112">
        <v>45275</v>
      </c>
      <c r="B3453" s="21" t="s">
        <v>11874</v>
      </c>
      <c r="C3453" s="13" t="s">
        <v>180</v>
      </c>
      <c r="D3453" s="764"/>
      <c r="E3453" s="22"/>
      <c r="F3453" s="19">
        <v>1500000</v>
      </c>
      <c r="G3453" s="14">
        <f t="shared" si="66"/>
        <v>-1500000</v>
      </c>
      <c r="H3453" s="13" t="s">
        <v>11910</v>
      </c>
    </row>
    <row r="3454" spans="1:8" x14ac:dyDescent="0.25">
      <c r="A3454" s="112">
        <v>45275</v>
      </c>
      <c r="B3454" s="21" t="s">
        <v>10229</v>
      </c>
      <c r="C3454" s="13" t="s">
        <v>8391</v>
      </c>
      <c r="D3454" s="764"/>
      <c r="E3454" s="22"/>
      <c r="F3454" s="19">
        <v>250000</v>
      </c>
      <c r="G3454" s="14">
        <f t="shared" si="66"/>
        <v>-250000</v>
      </c>
      <c r="H3454" s="13" t="s">
        <v>11910</v>
      </c>
    </row>
    <row r="3455" spans="1:8" x14ac:dyDescent="0.25">
      <c r="A3455" s="112">
        <v>45275</v>
      </c>
      <c r="B3455" s="21" t="s">
        <v>10573</v>
      </c>
      <c r="C3455" s="13" t="s">
        <v>8391</v>
      </c>
      <c r="D3455" s="764"/>
      <c r="E3455" s="22"/>
      <c r="F3455" s="19">
        <v>250000</v>
      </c>
      <c r="G3455" s="14">
        <f t="shared" ref="G3455:G3599" si="68">E3455-F3455</f>
        <v>-250000</v>
      </c>
      <c r="H3455" s="13" t="s">
        <v>11910</v>
      </c>
    </row>
    <row r="3456" spans="1:8" x14ac:dyDescent="0.25">
      <c r="A3456" s="112">
        <v>45275</v>
      </c>
      <c r="B3456" s="21" t="s">
        <v>10899</v>
      </c>
      <c r="C3456" s="13" t="s">
        <v>8391</v>
      </c>
      <c r="D3456" s="764"/>
      <c r="E3456" s="22"/>
      <c r="F3456" s="19">
        <v>250000</v>
      </c>
      <c r="G3456" s="14">
        <f t="shared" si="68"/>
        <v>-250000</v>
      </c>
      <c r="H3456" s="13" t="s">
        <v>11910</v>
      </c>
    </row>
    <row r="3457" spans="1:8" x14ac:dyDescent="0.25">
      <c r="A3457" s="112">
        <v>45275</v>
      </c>
      <c r="B3457" s="21" t="s">
        <v>11433</v>
      </c>
      <c r="C3457" s="13" t="s">
        <v>8391</v>
      </c>
      <c r="D3457" s="764"/>
      <c r="E3457" s="22"/>
      <c r="F3457" s="19">
        <v>250000</v>
      </c>
      <c r="G3457" s="14">
        <f t="shared" si="68"/>
        <v>-250000</v>
      </c>
      <c r="H3457" s="13" t="s">
        <v>11910</v>
      </c>
    </row>
    <row r="3458" spans="1:8" ht="16.5" thickBot="1" x14ac:dyDescent="0.3">
      <c r="A3458" s="112">
        <v>45275</v>
      </c>
      <c r="B3458" s="21" t="s">
        <v>10229</v>
      </c>
      <c r="C3458" s="13" t="s">
        <v>7465</v>
      </c>
      <c r="D3458" s="764"/>
      <c r="E3458" s="22"/>
      <c r="F3458" s="109">
        <v>1000000</v>
      </c>
      <c r="G3458" s="14">
        <f t="shared" si="68"/>
        <v>-1000000</v>
      </c>
      <c r="H3458" s="13" t="s">
        <v>11910</v>
      </c>
    </row>
    <row r="3459" spans="1:8" x14ac:dyDescent="0.25">
      <c r="A3459" s="112">
        <v>45276</v>
      </c>
      <c r="B3459" s="21" t="s">
        <v>9964</v>
      </c>
      <c r="C3459" s="13" t="s">
        <v>164</v>
      </c>
      <c r="D3459" s="764"/>
      <c r="E3459" s="781"/>
      <c r="F3459" s="783">
        <v>14707</v>
      </c>
      <c r="G3459" s="782">
        <f t="shared" si="68"/>
        <v>-14707</v>
      </c>
      <c r="H3459" s="13" t="s">
        <v>11935</v>
      </c>
    </row>
    <row r="3460" spans="1:8" x14ac:dyDescent="0.25">
      <c r="A3460" s="112">
        <v>45276</v>
      </c>
      <c r="B3460" s="21" t="s">
        <v>9983</v>
      </c>
      <c r="C3460" s="13" t="s">
        <v>164</v>
      </c>
      <c r="D3460" s="764"/>
      <c r="E3460" s="781"/>
      <c r="F3460" s="141">
        <v>41074</v>
      </c>
      <c r="G3460" s="782">
        <f t="shared" si="68"/>
        <v>-41074</v>
      </c>
      <c r="H3460" s="13" t="s">
        <v>11935</v>
      </c>
    </row>
    <row r="3461" spans="1:8" x14ac:dyDescent="0.25">
      <c r="A3461" s="112">
        <v>45276</v>
      </c>
      <c r="B3461" s="21" t="s">
        <v>10229</v>
      </c>
      <c r="C3461" s="13" t="s">
        <v>164</v>
      </c>
      <c r="D3461" s="764"/>
      <c r="E3461" s="781"/>
      <c r="F3461" s="141">
        <v>32306</v>
      </c>
      <c r="G3461" s="782">
        <f t="shared" si="68"/>
        <v>-32306</v>
      </c>
      <c r="H3461" s="13" t="s">
        <v>11935</v>
      </c>
    </row>
    <row r="3462" spans="1:8" x14ac:dyDescent="0.25">
      <c r="A3462" s="112">
        <v>45276</v>
      </c>
      <c r="B3462" s="21" t="s">
        <v>10573</v>
      </c>
      <c r="C3462" s="13" t="s">
        <v>164</v>
      </c>
      <c r="D3462" s="764"/>
      <c r="E3462" s="781"/>
      <c r="F3462" s="141">
        <v>5887</v>
      </c>
      <c r="G3462" s="782">
        <f t="shared" si="68"/>
        <v>-5887</v>
      </c>
      <c r="H3462" s="13" t="s">
        <v>11935</v>
      </c>
    </row>
    <row r="3463" spans="1:8" x14ac:dyDescent="0.25">
      <c r="A3463" s="112">
        <v>45276</v>
      </c>
      <c r="B3463" s="21" t="s">
        <v>11433</v>
      </c>
      <c r="C3463" s="13" t="s">
        <v>164</v>
      </c>
      <c r="D3463" s="764"/>
      <c r="E3463" s="781"/>
      <c r="F3463" s="141">
        <v>52104</v>
      </c>
      <c r="G3463" s="782">
        <f t="shared" si="68"/>
        <v>-52104</v>
      </c>
      <c r="H3463" s="13" t="s">
        <v>11935</v>
      </c>
    </row>
    <row r="3464" spans="1:8" x14ac:dyDescent="0.25">
      <c r="A3464" s="112">
        <v>45276</v>
      </c>
      <c r="B3464" s="21" t="s">
        <v>11259</v>
      </c>
      <c r="C3464" s="13" t="s">
        <v>164</v>
      </c>
      <c r="D3464" s="764"/>
      <c r="E3464" s="781"/>
      <c r="F3464" s="141">
        <v>1420</v>
      </c>
      <c r="G3464" s="782">
        <f t="shared" si="68"/>
        <v>-1420</v>
      </c>
      <c r="H3464" s="13" t="s">
        <v>11935</v>
      </c>
    </row>
    <row r="3465" spans="1:8" ht="16.5" thickBot="1" x14ac:dyDescent="0.3">
      <c r="A3465" s="112">
        <v>45276</v>
      </c>
      <c r="B3465" s="21" t="s">
        <v>11596</v>
      </c>
      <c r="C3465" s="13" t="s">
        <v>164</v>
      </c>
      <c r="D3465" s="764"/>
      <c r="E3465" s="781"/>
      <c r="F3465" s="784">
        <v>12502</v>
      </c>
      <c r="G3465" s="782">
        <f t="shared" si="68"/>
        <v>-12502</v>
      </c>
      <c r="H3465" s="13" t="s">
        <v>11935</v>
      </c>
    </row>
    <row r="3466" spans="1:8" x14ac:dyDescent="0.25">
      <c r="A3466" s="112">
        <v>45276</v>
      </c>
      <c r="B3466" s="21" t="s">
        <v>11874</v>
      </c>
      <c r="C3466" s="13" t="s">
        <v>180</v>
      </c>
      <c r="D3466" s="764" t="s">
        <v>11946</v>
      </c>
      <c r="E3466" s="22">
        <v>1343560</v>
      </c>
      <c r="F3466" s="111"/>
      <c r="G3466" s="782">
        <f t="shared" si="68"/>
        <v>1343560</v>
      </c>
      <c r="H3466" s="13"/>
    </row>
    <row r="3467" spans="1:8" x14ac:dyDescent="0.25">
      <c r="A3467" s="112">
        <v>45276</v>
      </c>
      <c r="B3467" s="21" t="s">
        <v>11596</v>
      </c>
      <c r="C3467" s="13" t="s">
        <v>164</v>
      </c>
      <c r="D3467" s="764" t="s">
        <v>12033</v>
      </c>
      <c r="E3467" s="22">
        <v>1113</v>
      </c>
      <c r="F3467" s="111"/>
      <c r="G3467" s="782">
        <f t="shared" si="68"/>
        <v>1113</v>
      </c>
      <c r="H3467" s="13"/>
    </row>
    <row r="3468" spans="1:8" x14ac:dyDescent="0.25">
      <c r="A3468" s="112">
        <v>45278</v>
      </c>
      <c r="B3468" s="21" t="s">
        <v>11596</v>
      </c>
      <c r="C3468" s="13" t="s">
        <v>166</v>
      </c>
      <c r="D3468" s="764" t="s">
        <v>12042</v>
      </c>
      <c r="E3468" s="22">
        <v>6580</v>
      </c>
      <c r="F3468" s="111"/>
      <c r="G3468" s="782">
        <f t="shared" si="68"/>
        <v>6580</v>
      </c>
      <c r="H3468" s="13"/>
    </row>
    <row r="3469" spans="1:8" x14ac:dyDescent="0.25">
      <c r="A3469" s="112">
        <v>45280</v>
      </c>
      <c r="B3469" s="21" t="s">
        <v>10899</v>
      </c>
      <c r="C3469" s="13" t="s">
        <v>1197</v>
      </c>
      <c r="D3469" s="764" t="s">
        <v>11974</v>
      </c>
      <c r="E3469" s="22">
        <v>44000</v>
      </c>
      <c r="F3469" s="111"/>
      <c r="G3469" s="782">
        <f t="shared" si="68"/>
        <v>44000</v>
      </c>
      <c r="H3469" s="13"/>
    </row>
    <row r="3470" spans="1:8" x14ac:dyDescent="0.25">
      <c r="A3470" s="112">
        <v>45282</v>
      </c>
      <c r="B3470" s="21" t="s">
        <v>11874</v>
      </c>
      <c r="C3470" s="13" t="s">
        <v>180</v>
      </c>
      <c r="D3470" s="764" t="s">
        <v>12034</v>
      </c>
      <c r="E3470" s="22">
        <v>987960</v>
      </c>
      <c r="F3470" s="111"/>
      <c r="G3470" s="782">
        <f t="shared" si="68"/>
        <v>987960</v>
      </c>
      <c r="H3470" s="13"/>
    </row>
    <row r="3471" spans="1:8" x14ac:dyDescent="0.25">
      <c r="A3471" s="112">
        <v>45283</v>
      </c>
      <c r="B3471" s="21" t="s">
        <v>10899</v>
      </c>
      <c r="C3471" s="13" t="s">
        <v>12257</v>
      </c>
      <c r="D3471" s="764"/>
      <c r="E3471" s="22"/>
      <c r="F3471" s="19">
        <v>189553</v>
      </c>
      <c r="G3471" s="782">
        <f t="shared" si="68"/>
        <v>-189553</v>
      </c>
      <c r="H3471" s="13" t="s">
        <v>11963</v>
      </c>
    </row>
    <row r="3472" spans="1:8" x14ac:dyDescent="0.25">
      <c r="A3472" s="112">
        <v>45285</v>
      </c>
      <c r="B3472" s="21" t="s">
        <v>11596</v>
      </c>
      <c r="C3472" s="13" t="s">
        <v>8391</v>
      </c>
      <c r="D3472" s="764" t="s">
        <v>12028</v>
      </c>
      <c r="E3472" s="22">
        <v>717268</v>
      </c>
      <c r="F3472" s="19"/>
      <c r="G3472" s="782">
        <f t="shared" si="68"/>
        <v>717268</v>
      </c>
      <c r="H3472" s="13"/>
    </row>
    <row r="3473" spans="1:8" x14ac:dyDescent="0.25">
      <c r="A3473" s="112">
        <v>45285</v>
      </c>
      <c r="B3473" s="21" t="s">
        <v>10899</v>
      </c>
      <c r="C3473" s="13" t="s">
        <v>12257</v>
      </c>
      <c r="D3473" s="764"/>
      <c r="E3473" s="22"/>
      <c r="F3473" s="19">
        <v>472526</v>
      </c>
      <c r="G3473" s="782">
        <f t="shared" si="68"/>
        <v>-472526</v>
      </c>
      <c r="H3473" s="13" t="s">
        <v>11963</v>
      </c>
    </row>
    <row r="3474" spans="1:8" x14ac:dyDescent="0.25">
      <c r="A3474" s="112">
        <v>45286</v>
      </c>
      <c r="B3474" s="21" t="s">
        <v>10899</v>
      </c>
      <c r="C3474" s="13" t="s">
        <v>5186</v>
      </c>
      <c r="D3474" s="764" t="s">
        <v>12253</v>
      </c>
      <c r="E3474" s="22">
        <v>11148</v>
      </c>
      <c r="F3474" s="19"/>
      <c r="G3474" s="782">
        <f t="shared" si="68"/>
        <v>11148</v>
      </c>
      <c r="H3474" s="13" t="s">
        <v>12254</v>
      </c>
    </row>
    <row r="3475" spans="1:8" x14ac:dyDescent="0.25">
      <c r="A3475" s="112">
        <v>45286</v>
      </c>
      <c r="B3475" s="21" t="s">
        <v>10229</v>
      </c>
      <c r="C3475" s="13" t="s">
        <v>168</v>
      </c>
      <c r="D3475" s="764" t="s">
        <v>12031</v>
      </c>
      <c r="E3475" s="22">
        <v>14520</v>
      </c>
      <c r="F3475" s="19"/>
      <c r="G3475" s="782">
        <f t="shared" si="68"/>
        <v>14520</v>
      </c>
      <c r="H3475" s="13"/>
    </row>
    <row r="3476" spans="1:8" x14ac:dyDescent="0.25">
      <c r="A3476" s="112">
        <v>45286</v>
      </c>
      <c r="B3476" s="21" t="s">
        <v>11596</v>
      </c>
      <c r="C3476" s="13" t="s">
        <v>168</v>
      </c>
      <c r="D3476" s="764" t="s">
        <v>12032</v>
      </c>
      <c r="E3476" s="22">
        <v>382500</v>
      </c>
      <c r="F3476" s="19"/>
      <c r="G3476" s="782">
        <f t="shared" si="68"/>
        <v>382500</v>
      </c>
      <c r="H3476" s="13"/>
    </row>
    <row r="3477" spans="1:8" x14ac:dyDescent="0.25">
      <c r="A3477" s="112">
        <v>45286</v>
      </c>
      <c r="B3477" s="21" t="s">
        <v>9353</v>
      </c>
      <c r="C3477" s="13" t="s">
        <v>5680</v>
      </c>
      <c r="D3477" s="764"/>
      <c r="E3477" s="22"/>
      <c r="F3477" s="19">
        <v>500000</v>
      </c>
      <c r="G3477" s="782">
        <f t="shared" si="68"/>
        <v>-500000</v>
      </c>
      <c r="H3477" s="13" t="s">
        <v>11980</v>
      </c>
    </row>
    <row r="3478" spans="1:8" ht="16.5" thickBot="1" x14ac:dyDescent="0.3">
      <c r="A3478" s="112">
        <v>45286</v>
      </c>
      <c r="B3478" s="21" t="s">
        <v>9983</v>
      </c>
      <c r="C3478" s="13" t="s">
        <v>169</v>
      </c>
      <c r="D3478" s="764"/>
      <c r="E3478" s="22"/>
      <c r="F3478" s="109">
        <v>250000</v>
      </c>
      <c r="G3478" s="14">
        <f t="shared" si="68"/>
        <v>-250000</v>
      </c>
      <c r="H3478" s="13" t="s">
        <v>11980</v>
      </c>
    </row>
    <row r="3479" spans="1:8" x14ac:dyDescent="0.25">
      <c r="A3479" s="112">
        <v>45286</v>
      </c>
      <c r="B3479" s="21" t="s">
        <v>9983</v>
      </c>
      <c r="C3479" s="13" t="s">
        <v>166</v>
      </c>
      <c r="D3479" s="764"/>
      <c r="E3479" s="781"/>
      <c r="F3479" s="783">
        <v>91980</v>
      </c>
      <c r="G3479" s="782">
        <f t="shared" si="68"/>
        <v>-91980</v>
      </c>
      <c r="H3479" s="1148" t="s">
        <v>12044</v>
      </c>
    </row>
    <row r="3480" spans="1:8" x14ac:dyDescent="0.25">
      <c r="A3480" s="112">
        <v>45286</v>
      </c>
      <c r="B3480" s="21" t="s">
        <v>10148</v>
      </c>
      <c r="C3480" s="13" t="s">
        <v>166</v>
      </c>
      <c r="D3480" s="764"/>
      <c r="E3480" s="781"/>
      <c r="F3480" s="141">
        <v>21340</v>
      </c>
      <c r="G3480" s="782">
        <f t="shared" si="68"/>
        <v>-21340</v>
      </c>
      <c r="H3480" s="1148"/>
    </row>
    <row r="3481" spans="1:8" x14ac:dyDescent="0.25">
      <c r="A3481" s="112">
        <v>45286</v>
      </c>
      <c r="B3481" s="21" t="s">
        <v>10468</v>
      </c>
      <c r="C3481" s="13" t="s">
        <v>166</v>
      </c>
      <c r="D3481" s="764"/>
      <c r="E3481" s="781"/>
      <c r="F3481" s="141">
        <v>140985</v>
      </c>
      <c r="G3481" s="782">
        <f t="shared" si="68"/>
        <v>-140985</v>
      </c>
      <c r="H3481" s="1148"/>
    </row>
    <row r="3482" spans="1:8" x14ac:dyDescent="0.25">
      <c r="A3482" s="112">
        <v>45286</v>
      </c>
      <c r="B3482" s="21" t="s">
        <v>10229</v>
      </c>
      <c r="C3482" s="13" t="s">
        <v>166</v>
      </c>
      <c r="D3482" s="764"/>
      <c r="E3482" s="781"/>
      <c r="F3482" s="141">
        <v>15980</v>
      </c>
      <c r="G3482" s="782">
        <f t="shared" si="68"/>
        <v>-15980</v>
      </c>
      <c r="H3482" s="1148"/>
    </row>
    <row r="3483" spans="1:8" x14ac:dyDescent="0.25">
      <c r="A3483" s="112">
        <v>45286</v>
      </c>
      <c r="B3483" s="21" t="s">
        <v>10568</v>
      </c>
      <c r="C3483" s="13" t="s">
        <v>166</v>
      </c>
      <c r="D3483" s="764"/>
      <c r="E3483" s="781"/>
      <c r="F3483" s="141">
        <v>45000</v>
      </c>
      <c r="G3483" s="782">
        <f t="shared" si="68"/>
        <v>-45000</v>
      </c>
      <c r="H3483" s="1148"/>
    </row>
    <row r="3484" spans="1:8" x14ac:dyDescent="0.25">
      <c r="A3484" s="112">
        <v>45286</v>
      </c>
      <c r="B3484" s="21" t="s">
        <v>10376</v>
      </c>
      <c r="C3484" s="13" t="s">
        <v>166</v>
      </c>
      <c r="D3484" s="764"/>
      <c r="E3484" s="781"/>
      <c r="F3484" s="141">
        <v>114255</v>
      </c>
      <c r="G3484" s="782">
        <f t="shared" si="68"/>
        <v>-114255</v>
      </c>
      <c r="H3484" s="1148"/>
    </row>
    <row r="3485" spans="1:8" x14ac:dyDescent="0.25">
      <c r="A3485" s="112">
        <v>45286</v>
      </c>
      <c r="B3485" s="21" t="s">
        <v>10899</v>
      </c>
      <c r="C3485" s="13" t="s">
        <v>166</v>
      </c>
      <c r="D3485" s="764"/>
      <c r="E3485" s="781"/>
      <c r="F3485" s="141">
        <v>83530</v>
      </c>
      <c r="G3485" s="782">
        <f t="shared" si="68"/>
        <v>-83530</v>
      </c>
      <c r="H3485" s="1148"/>
    </row>
    <row r="3486" spans="1:8" x14ac:dyDescent="0.25">
      <c r="A3486" s="112">
        <v>45286</v>
      </c>
      <c r="B3486" s="21" t="s">
        <v>10995</v>
      </c>
      <c r="C3486" s="13" t="s">
        <v>166</v>
      </c>
      <c r="D3486" s="764"/>
      <c r="E3486" s="781"/>
      <c r="F3486" s="141">
        <v>65500</v>
      </c>
      <c r="G3486" s="782">
        <f t="shared" si="68"/>
        <v>-65500</v>
      </c>
      <c r="H3486" s="1148"/>
    </row>
    <row r="3487" spans="1:8" x14ac:dyDescent="0.25">
      <c r="A3487" s="112">
        <v>45286</v>
      </c>
      <c r="B3487" s="21" t="s">
        <v>11433</v>
      </c>
      <c r="C3487" s="13" t="s">
        <v>166</v>
      </c>
      <c r="D3487" s="764"/>
      <c r="E3487" s="781"/>
      <c r="F3487" s="141">
        <v>250855</v>
      </c>
      <c r="G3487" s="782">
        <f t="shared" si="68"/>
        <v>-250855</v>
      </c>
      <c r="H3487" s="1148"/>
    </row>
    <row r="3488" spans="1:8" x14ac:dyDescent="0.25">
      <c r="A3488" s="112">
        <v>45286</v>
      </c>
      <c r="B3488" s="21" t="s">
        <v>11596</v>
      </c>
      <c r="C3488" s="13" t="s">
        <v>166</v>
      </c>
      <c r="D3488" s="764"/>
      <c r="E3488" s="781"/>
      <c r="F3488" s="141">
        <v>41135</v>
      </c>
      <c r="G3488" s="782">
        <f t="shared" si="68"/>
        <v>-41135</v>
      </c>
      <c r="H3488" s="1148"/>
    </row>
    <row r="3489" spans="1:8" x14ac:dyDescent="0.25">
      <c r="A3489" s="112">
        <v>45286</v>
      </c>
      <c r="B3489" s="21" t="s">
        <v>10899</v>
      </c>
      <c r="C3489" s="13" t="s">
        <v>166</v>
      </c>
      <c r="D3489" s="764"/>
      <c r="E3489" s="781"/>
      <c r="F3489" s="146">
        <v>103490</v>
      </c>
      <c r="G3489" s="782">
        <f t="shared" si="68"/>
        <v>-103490</v>
      </c>
      <c r="H3489" s="1148"/>
    </row>
    <row r="3490" spans="1:8" x14ac:dyDescent="0.25">
      <c r="A3490" s="112">
        <v>45286</v>
      </c>
      <c r="B3490" s="21" t="s">
        <v>11874</v>
      </c>
      <c r="C3490" s="13" t="s">
        <v>166</v>
      </c>
      <c r="D3490" s="764"/>
      <c r="E3490" s="781"/>
      <c r="F3490" s="146">
        <v>56000</v>
      </c>
      <c r="G3490" s="782">
        <f t="shared" si="68"/>
        <v>-56000</v>
      </c>
      <c r="H3490" s="1148"/>
    </row>
    <row r="3491" spans="1:8" ht="16.5" thickBot="1" x14ac:dyDescent="0.3">
      <c r="A3491" s="112">
        <v>45286</v>
      </c>
      <c r="B3491" s="21" t="s">
        <v>12182</v>
      </c>
      <c r="C3491" s="13" t="s">
        <v>166</v>
      </c>
      <c r="D3491" s="764"/>
      <c r="E3491" s="781"/>
      <c r="F3491" s="784">
        <v>45650</v>
      </c>
      <c r="G3491" s="782">
        <f t="shared" si="68"/>
        <v>-45650</v>
      </c>
      <c r="H3491" s="1148"/>
    </row>
    <row r="3492" spans="1:8" x14ac:dyDescent="0.25">
      <c r="A3492" s="112">
        <v>45286</v>
      </c>
      <c r="B3492" s="21" t="s">
        <v>10899</v>
      </c>
      <c r="C3492" s="13" t="s">
        <v>166</v>
      </c>
      <c r="D3492" s="764" t="s">
        <v>9809</v>
      </c>
      <c r="E3492" s="781">
        <v>3500</v>
      </c>
      <c r="F3492" s="213"/>
      <c r="G3492" s="782">
        <f t="shared" si="68"/>
        <v>3500</v>
      </c>
      <c r="H3492" s="1056"/>
    </row>
    <row r="3493" spans="1:8" x14ac:dyDescent="0.25">
      <c r="A3493" s="112">
        <v>45287</v>
      </c>
      <c r="B3493" s="21" t="s">
        <v>11874</v>
      </c>
      <c r="C3493" s="13" t="s">
        <v>12015</v>
      </c>
      <c r="D3493" s="764"/>
      <c r="E3493" s="22">
        <v>1044000</v>
      </c>
      <c r="F3493" s="111"/>
      <c r="G3493" s="14">
        <f>E3493-F3493</f>
        <v>1044000</v>
      </c>
      <c r="H3493" s="13"/>
    </row>
    <row r="3494" spans="1:8" x14ac:dyDescent="0.25">
      <c r="A3494" s="112">
        <v>45287</v>
      </c>
      <c r="B3494" s="21" t="s">
        <v>10899</v>
      </c>
      <c r="C3494" s="13" t="s">
        <v>8391</v>
      </c>
      <c r="D3494" s="764" t="s">
        <v>12029</v>
      </c>
      <c r="E3494" s="22">
        <v>26569</v>
      </c>
      <c r="F3494" s="19"/>
      <c r="G3494" s="14">
        <f>E3494-F3494</f>
        <v>26569</v>
      </c>
      <c r="H3494" s="13"/>
    </row>
    <row r="3495" spans="1:8" x14ac:dyDescent="0.25">
      <c r="A3495" s="112">
        <v>45287</v>
      </c>
      <c r="B3495" s="21" t="s">
        <v>11433</v>
      </c>
      <c r="C3495" s="13" t="s">
        <v>8391</v>
      </c>
      <c r="D3495" s="764" t="s">
        <v>12030</v>
      </c>
      <c r="E3495" s="22">
        <v>15289</v>
      </c>
      <c r="F3495" s="19"/>
      <c r="G3495" s="14">
        <f>E3495-F3495</f>
        <v>15289</v>
      </c>
      <c r="H3495" s="13"/>
    </row>
    <row r="3496" spans="1:8" ht="16.5" thickBot="1" x14ac:dyDescent="0.3">
      <c r="A3496" s="112">
        <v>45287</v>
      </c>
      <c r="B3496" s="21" t="s">
        <v>11874</v>
      </c>
      <c r="C3496" s="13" t="s">
        <v>12015</v>
      </c>
      <c r="D3496" s="764"/>
      <c r="E3496" s="22"/>
      <c r="F3496" s="109">
        <v>1000000</v>
      </c>
      <c r="G3496" s="14">
        <f>E3496-F3496</f>
        <v>-1000000</v>
      </c>
      <c r="H3496" s="13" t="s">
        <v>12014</v>
      </c>
    </row>
    <row r="3497" spans="1:8" x14ac:dyDescent="0.25">
      <c r="A3497" s="112">
        <v>45287</v>
      </c>
      <c r="B3497" s="21" t="s">
        <v>1399</v>
      </c>
      <c r="C3497" s="13" t="s">
        <v>1802</v>
      </c>
      <c r="D3497" s="764"/>
      <c r="E3497" s="781"/>
      <c r="F3497" s="783">
        <v>159545</v>
      </c>
      <c r="G3497" s="782">
        <f t="shared" si="68"/>
        <v>-159545</v>
      </c>
      <c r="H3497" s="1134" t="s">
        <v>13030</v>
      </c>
    </row>
    <row r="3498" spans="1:8" x14ac:dyDescent="0.25">
      <c r="A3498" s="112">
        <v>45287</v>
      </c>
      <c r="B3498" s="21" t="s">
        <v>6407</v>
      </c>
      <c r="C3498" s="13" t="s">
        <v>1802</v>
      </c>
      <c r="D3498" s="764"/>
      <c r="E3498" s="781"/>
      <c r="F3498" s="141">
        <v>80843</v>
      </c>
      <c r="G3498" s="782">
        <f t="shared" si="68"/>
        <v>-80843</v>
      </c>
      <c r="H3498" s="1136"/>
    </row>
    <row r="3499" spans="1:8" x14ac:dyDescent="0.25">
      <c r="A3499" s="112">
        <v>45287</v>
      </c>
      <c r="B3499" s="21" t="s">
        <v>6506</v>
      </c>
      <c r="C3499" s="13" t="s">
        <v>1802</v>
      </c>
      <c r="D3499" s="764"/>
      <c r="E3499" s="781"/>
      <c r="F3499" s="141">
        <v>4245</v>
      </c>
      <c r="G3499" s="782">
        <f t="shared" si="68"/>
        <v>-4245</v>
      </c>
      <c r="H3499" s="1136"/>
    </row>
    <row r="3500" spans="1:8" ht="16.5" thickBot="1" x14ac:dyDescent="0.3">
      <c r="A3500" s="112">
        <v>45287</v>
      </c>
      <c r="B3500" s="21" t="s">
        <v>10293</v>
      </c>
      <c r="C3500" s="13" t="s">
        <v>1802</v>
      </c>
      <c r="D3500" s="764"/>
      <c r="E3500" s="781"/>
      <c r="F3500" s="784">
        <v>5367</v>
      </c>
      <c r="G3500" s="782">
        <f t="shared" si="68"/>
        <v>-5367</v>
      </c>
      <c r="H3500" s="1135"/>
    </row>
    <row r="3501" spans="1:8" x14ac:dyDescent="0.25">
      <c r="A3501" s="112">
        <v>45288</v>
      </c>
      <c r="B3501" s="21" t="s">
        <v>10573</v>
      </c>
      <c r="C3501" s="13" t="s">
        <v>7465</v>
      </c>
      <c r="D3501" s="764"/>
      <c r="E3501" s="22"/>
      <c r="F3501" s="111">
        <v>1500000</v>
      </c>
      <c r="G3501" s="14">
        <f t="shared" si="68"/>
        <v>-1500000</v>
      </c>
      <c r="H3501" s="13" t="s">
        <v>12014</v>
      </c>
    </row>
    <row r="3502" spans="1:8" x14ac:dyDescent="0.25">
      <c r="A3502" s="112">
        <v>45288</v>
      </c>
      <c r="B3502" s="21" t="s">
        <v>10899</v>
      </c>
      <c r="C3502" s="13" t="s">
        <v>166</v>
      </c>
      <c r="D3502" s="764" t="s">
        <v>12114</v>
      </c>
      <c r="E3502" s="22">
        <v>7000</v>
      </c>
      <c r="F3502" s="19"/>
      <c r="G3502" s="14">
        <f t="shared" si="68"/>
        <v>7000</v>
      </c>
      <c r="H3502" s="13"/>
    </row>
    <row r="3503" spans="1:8" x14ac:dyDescent="0.25">
      <c r="A3503" s="112">
        <v>45289</v>
      </c>
      <c r="B3503" s="21" t="s">
        <v>10573</v>
      </c>
      <c r="C3503" s="13" t="s">
        <v>8089</v>
      </c>
      <c r="D3503" s="764"/>
      <c r="E3503" s="22"/>
      <c r="F3503" s="19">
        <v>1000000</v>
      </c>
      <c r="G3503" s="14">
        <f t="shared" si="68"/>
        <v>-1000000</v>
      </c>
      <c r="H3503" s="13" t="s">
        <v>12014</v>
      </c>
    </row>
    <row r="3504" spans="1:8" x14ac:dyDescent="0.25">
      <c r="A3504" s="112">
        <v>45289</v>
      </c>
      <c r="B3504" s="21" t="s">
        <v>11596</v>
      </c>
      <c r="C3504" s="13" t="s">
        <v>180</v>
      </c>
      <c r="D3504" s="764"/>
      <c r="E3504" s="22"/>
      <c r="F3504" s="19">
        <v>250000</v>
      </c>
      <c r="G3504" s="14">
        <f t="shared" si="68"/>
        <v>-250000</v>
      </c>
      <c r="H3504" s="13" t="s">
        <v>12003</v>
      </c>
    </row>
    <row r="3505" spans="1:8" x14ac:dyDescent="0.25">
      <c r="A3505" s="112">
        <v>45289</v>
      </c>
      <c r="B3505" s="21" t="s">
        <v>10229</v>
      </c>
      <c r="C3505" s="13" t="s">
        <v>7465</v>
      </c>
      <c r="D3505" s="764"/>
      <c r="E3505" s="22"/>
      <c r="F3505" s="19">
        <v>1000000</v>
      </c>
      <c r="G3505" s="14">
        <f t="shared" si="68"/>
        <v>-1000000</v>
      </c>
      <c r="H3505" s="13" t="s">
        <v>12014</v>
      </c>
    </row>
    <row r="3506" spans="1:8" x14ac:dyDescent="0.25">
      <c r="A3506" s="112">
        <v>45289</v>
      </c>
      <c r="B3506" s="21" t="s">
        <v>11874</v>
      </c>
      <c r="C3506" s="13" t="s">
        <v>8089</v>
      </c>
      <c r="D3506" s="764"/>
      <c r="E3506" s="22">
        <v>2000000</v>
      </c>
      <c r="F3506" s="19"/>
      <c r="G3506" s="14">
        <f t="shared" si="68"/>
        <v>2000000</v>
      </c>
      <c r="H3506" s="53" t="s">
        <v>12312</v>
      </c>
    </row>
    <row r="3507" spans="1:8" x14ac:dyDescent="0.25">
      <c r="A3507" s="112">
        <v>45289</v>
      </c>
      <c r="B3507" s="21" t="s">
        <v>11874</v>
      </c>
      <c r="C3507" s="13" t="s">
        <v>8089</v>
      </c>
      <c r="D3507" s="764"/>
      <c r="E3507" s="22"/>
      <c r="F3507" s="19">
        <v>1000000</v>
      </c>
      <c r="G3507" s="14">
        <f t="shared" si="68"/>
        <v>-1000000</v>
      </c>
      <c r="H3507" s="53" t="s">
        <v>12012</v>
      </c>
    </row>
    <row r="3508" spans="1:8" x14ac:dyDescent="0.25">
      <c r="A3508" s="112">
        <v>45289</v>
      </c>
      <c r="B3508" s="21" t="s">
        <v>11874</v>
      </c>
      <c r="C3508" s="13" t="s">
        <v>8089</v>
      </c>
      <c r="D3508" s="764"/>
      <c r="E3508" s="22"/>
      <c r="F3508" s="19">
        <v>250000</v>
      </c>
      <c r="G3508" s="14">
        <f t="shared" si="68"/>
        <v>-250000</v>
      </c>
      <c r="H3508" s="53" t="s">
        <v>12013</v>
      </c>
    </row>
    <row r="3509" spans="1:8" x14ac:dyDescent="0.25">
      <c r="A3509" s="112">
        <v>45289</v>
      </c>
      <c r="B3509" s="21" t="s">
        <v>11874</v>
      </c>
      <c r="C3509" s="13" t="s">
        <v>8089</v>
      </c>
      <c r="D3509" s="764"/>
      <c r="E3509" s="22"/>
      <c r="F3509" s="19">
        <v>250000</v>
      </c>
      <c r="G3509" s="14">
        <f t="shared" si="68"/>
        <v>-250000</v>
      </c>
      <c r="H3509" s="53" t="s">
        <v>12013</v>
      </c>
    </row>
    <row r="3510" spans="1:8" x14ac:dyDescent="0.25">
      <c r="A3510" s="112">
        <v>45293</v>
      </c>
      <c r="B3510" s="21" t="s">
        <v>9829</v>
      </c>
      <c r="C3510" s="13" t="s">
        <v>180</v>
      </c>
      <c r="D3510" s="764"/>
      <c r="E3510" s="22">
        <v>199500</v>
      </c>
      <c r="F3510" s="19"/>
      <c r="G3510" s="14">
        <f t="shared" si="68"/>
        <v>199500</v>
      </c>
      <c r="H3510" s="53"/>
    </row>
    <row r="3511" spans="1:8" x14ac:dyDescent="0.25">
      <c r="A3511" s="112">
        <v>45294</v>
      </c>
      <c r="B3511" s="21" t="s">
        <v>10568</v>
      </c>
      <c r="C3511" s="13" t="s">
        <v>5680</v>
      </c>
      <c r="D3511" s="764"/>
      <c r="E3511" s="22"/>
      <c r="F3511" s="19">
        <v>60000</v>
      </c>
      <c r="G3511" s="14">
        <f t="shared" si="68"/>
        <v>-60000</v>
      </c>
      <c r="H3511" s="1166" t="s">
        <v>11980</v>
      </c>
    </row>
    <row r="3512" spans="1:8" x14ac:dyDescent="0.25">
      <c r="A3512" s="112">
        <v>45294</v>
      </c>
      <c r="B3512" s="21" t="s">
        <v>10376</v>
      </c>
      <c r="C3512" s="13" t="s">
        <v>5680</v>
      </c>
      <c r="D3512" s="764"/>
      <c r="E3512" s="22"/>
      <c r="F3512" s="19">
        <v>190000</v>
      </c>
      <c r="G3512" s="14">
        <f t="shared" si="68"/>
        <v>-190000</v>
      </c>
      <c r="H3512" s="1167"/>
    </row>
    <row r="3513" spans="1:8" x14ac:dyDescent="0.25">
      <c r="A3513" s="112">
        <v>45294</v>
      </c>
      <c r="B3513" s="21" t="s">
        <v>10899</v>
      </c>
      <c r="C3513" s="13" t="s">
        <v>12469</v>
      </c>
      <c r="D3513" s="764"/>
      <c r="E3513" s="22"/>
      <c r="F3513" s="19">
        <v>500000</v>
      </c>
      <c r="G3513" s="14">
        <f t="shared" si="68"/>
        <v>-500000</v>
      </c>
      <c r="H3513" s="53" t="s">
        <v>12013</v>
      </c>
    </row>
    <row r="3514" spans="1:8" ht="18.75" x14ac:dyDescent="0.25">
      <c r="A3514" s="112">
        <v>45294</v>
      </c>
      <c r="B3514" s="21" t="s">
        <v>11077</v>
      </c>
      <c r="C3514" s="13" t="s">
        <v>180</v>
      </c>
      <c r="D3514" s="764" t="s">
        <v>12118</v>
      </c>
      <c r="E3514" s="22">
        <v>1154145</v>
      </c>
      <c r="F3514" s="19"/>
      <c r="G3514" s="14">
        <f t="shared" si="68"/>
        <v>1154145</v>
      </c>
      <c r="H3514" s="925" t="s">
        <v>12119</v>
      </c>
    </row>
    <row r="3515" spans="1:8" x14ac:dyDescent="0.25">
      <c r="A3515" s="112">
        <v>45295</v>
      </c>
      <c r="B3515" s="21" t="s">
        <v>11077</v>
      </c>
      <c r="C3515" s="13" t="s">
        <v>180</v>
      </c>
      <c r="D3515" s="764"/>
      <c r="E3515" s="22"/>
      <c r="F3515" s="19">
        <v>1154145</v>
      </c>
      <c r="G3515" s="14">
        <f t="shared" si="68"/>
        <v>-1154145</v>
      </c>
      <c r="H3515" s="13" t="s">
        <v>12111</v>
      </c>
    </row>
    <row r="3516" spans="1:8" x14ac:dyDescent="0.25">
      <c r="A3516" s="112">
        <v>45295</v>
      </c>
      <c r="B3516" s="21" t="s">
        <v>8556</v>
      </c>
      <c r="C3516" s="13" t="s">
        <v>164</v>
      </c>
      <c r="D3516" s="764" t="s">
        <v>12466</v>
      </c>
      <c r="E3516" s="22">
        <v>111994</v>
      </c>
      <c r="F3516" s="19"/>
      <c r="G3516" s="14">
        <f t="shared" si="68"/>
        <v>111994</v>
      </c>
      <c r="H3516" s="53"/>
    </row>
    <row r="3517" spans="1:8" x14ac:dyDescent="0.25">
      <c r="A3517" s="112">
        <v>45295</v>
      </c>
      <c r="B3517" s="21" t="s">
        <v>10229</v>
      </c>
      <c r="C3517" s="13" t="s">
        <v>8391</v>
      </c>
      <c r="D3517" s="764"/>
      <c r="E3517" s="22"/>
      <c r="F3517" s="19">
        <v>250000</v>
      </c>
      <c r="G3517" s="14">
        <f t="shared" si="68"/>
        <v>-250000</v>
      </c>
      <c r="H3517" s="1134" t="s">
        <v>12113</v>
      </c>
    </row>
    <row r="3518" spans="1:8" x14ac:dyDescent="0.25">
      <c r="A3518" s="112">
        <v>45295</v>
      </c>
      <c r="B3518" s="21" t="s">
        <v>11433</v>
      </c>
      <c r="C3518" s="13" t="s">
        <v>8391</v>
      </c>
      <c r="D3518" s="764"/>
      <c r="E3518" s="22"/>
      <c r="F3518" s="19">
        <v>250000</v>
      </c>
      <c r="G3518" s="14">
        <f t="shared" si="68"/>
        <v>-250000</v>
      </c>
      <c r="H3518" s="1136"/>
    </row>
    <row r="3519" spans="1:8" x14ac:dyDescent="0.25">
      <c r="A3519" s="112">
        <v>45295</v>
      </c>
      <c r="B3519" s="21" t="s">
        <v>11596</v>
      </c>
      <c r="C3519" s="13" t="s">
        <v>8391</v>
      </c>
      <c r="D3519" s="764"/>
      <c r="E3519" s="22"/>
      <c r="F3519" s="19">
        <v>500000</v>
      </c>
      <c r="G3519" s="14">
        <f t="shared" si="68"/>
        <v>-500000</v>
      </c>
      <c r="H3519" s="1135"/>
    </row>
    <row r="3520" spans="1:8" x14ac:dyDescent="0.25">
      <c r="A3520" s="112">
        <v>45295</v>
      </c>
      <c r="B3520" s="21" t="s">
        <v>11874</v>
      </c>
      <c r="C3520" s="13" t="s">
        <v>180</v>
      </c>
      <c r="D3520" s="764" t="s">
        <v>12116</v>
      </c>
      <c r="E3520" s="22">
        <v>94520</v>
      </c>
      <c r="F3520" s="19"/>
      <c r="G3520" s="14">
        <f t="shared" si="68"/>
        <v>94520</v>
      </c>
      <c r="H3520" s="342"/>
    </row>
    <row r="3521" spans="1:8" x14ac:dyDescent="0.25">
      <c r="A3521" s="112">
        <v>45295</v>
      </c>
      <c r="B3521" s="21" t="s">
        <v>10899</v>
      </c>
      <c r="C3521" s="13" t="s">
        <v>168</v>
      </c>
      <c r="D3521" s="764" t="s">
        <v>12219</v>
      </c>
      <c r="E3521" s="22">
        <v>8400</v>
      </c>
      <c r="F3521" s="19"/>
      <c r="G3521" s="14">
        <f t="shared" si="68"/>
        <v>8400</v>
      </c>
      <c r="H3521" s="342"/>
    </row>
    <row r="3522" spans="1:8" x14ac:dyDescent="0.25">
      <c r="A3522" s="112">
        <v>45297</v>
      </c>
      <c r="B3522" s="21" t="s">
        <v>11874</v>
      </c>
      <c r="C3522" s="13" t="s">
        <v>180</v>
      </c>
      <c r="D3522" s="764" t="s">
        <v>12117</v>
      </c>
      <c r="E3522" s="22">
        <v>9630</v>
      </c>
      <c r="F3522" s="19"/>
      <c r="G3522" s="14">
        <f t="shared" si="68"/>
        <v>9630</v>
      </c>
      <c r="H3522" s="342"/>
    </row>
    <row r="3523" spans="1:8" x14ac:dyDescent="0.25">
      <c r="A3523" s="112">
        <v>45299</v>
      </c>
      <c r="B3523" s="21" t="s">
        <v>9829</v>
      </c>
      <c r="C3523" s="13" t="s">
        <v>166</v>
      </c>
      <c r="D3523" s="764" t="s">
        <v>12115</v>
      </c>
      <c r="E3523" s="22">
        <v>33840</v>
      </c>
      <c r="F3523" s="19"/>
      <c r="G3523" s="14">
        <f t="shared" si="68"/>
        <v>33840</v>
      </c>
      <c r="H3523" s="13"/>
    </row>
    <row r="3524" spans="1:8" x14ac:dyDescent="0.25">
      <c r="A3524" s="112">
        <v>45299</v>
      </c>
      <c r="B3524" s="21" t="s">
        <v>11596</v>
      </c>
      <c r="C3524" s="13" t="s">
        <v>168</v>
      </c>
      <c r="D3524" s="764" t="s">
        <v>12220</v>
      </c>
      <c r="E3524" s="22">
        <v>102000</v>
      </c>
      <c r="F3524" s="19"/>
      <c r="G3524" s="14">
        <f t="shared" si="68"/>
        <v>102000</v>
      </c>
      <c r="H3524" s="13"/>
    </row>
    <row r="3525" spans="1:8" x14ac:dyDescent="0.25">
      <c r="A3525" s="112">
        <v>45299</v>
      </c>
      <c r="B3525" s="21" t="s">
        <v>12222</v>
      </c>
      <c r="C3525" s="13" t="s">
        <v>168</v>
      </c>
      <c r="D3525" s="764" t="s">
        <v>12221</v>
      </c>
      <c r="E3525" s="22">
        <v>82500</v>
      </c>
      <c r="F3525" s="19"/>
      <c r="G3525" s="14">
        <f t="shared" si="68"/>
        <v>82500</v>
      </c>
      <c r="H3525" s="13"/>
    </row>
    <row r="3526" spans="1:8" x14ac:dyDescent="0.25">
      <c r="A3526" s="112">
        <v>45299</v>
      </c>
      <c r="B3526" s="21" t="s">
        <v>9829</v>
      </c>
      <c r="C3526" s="13" t="s">
        <v>164</v>
      </c>
      <c r="D3526" s="764" t="s">
        <v>12464</v>
      </c>
      <c r="E3526" s="22">
        <v>34317</v>
      </c>
      <c r="F3526" s="19"/>
      <c r="G3526" s="14">
        <f t="shared" si="68"/>
        <v>34317</v>
      </c>
      <c r="H3526" s="53"/>
    </row>
    <row r="3527" spans="1:8" x14ac:dyDescent="0.25">
      <c r="A3527" s="112">
        <v>45300</v>
      </c>
      <c r="B3527" s="21" t="s">
        <v>10293</v>
      </c>
      <c r="C3527" s="13" t="s">
        <v>8391</v>
      </c>
      <c r="D3527" s="764"/>
      <c r="E3527" s="22"/>
      <c r="F3527" s="19">
        <v>25780</v>
      </c>
      <c r="G3527" s="14">
        <f t="shared" ref="G3527:G3562" si="69">E3527-F3527</f>
        <v>-25780</v>
      </c>
      <c r="H3527" s="1152" t="s">
        <v>12286</v>
      </c>
    </row>
    <row r="3528" spans="1:8" x14ac:dyDescent="0.25">
      <c r="A3528" s="112">
        <v>45300</v>
      </c>
      <c r="B3528" s="21" t="s">
        <v>10229</v>
      </c>
      <c r="C3528" s="13" t="s">
        <v>8391</v>
      </c>
      <c r="D3528" s="764"/>
      <c r="E3528" s="22"/>
      <c r="F3528" s="19">
        <v>10470</v>
      </c>
      <c r="G3528" s="14">
        <f t="shared" si="69"/>
        <v>-10470</v>
      </c>
      <c r="H3528" s="1156"/>
    </row>
    <row r="3529" spans="1:8" x14ac:dyDescent="0.25">
      <c r="A3529" s="112">
        <v>45300</v>
      </c>
      <c r="B3529" s="21" t="s">
        <v>10573</v>
      </c>
      <c r="C3529" s="13" t="s">
        <v>8391</v>
      </c>
      <c r="D3529" s="764"/>
      <c r="E3529" s="22"/>
      <c r="F3529" s="19">
        <v>1347</v>
      </c>
      <c r="G3529" s="14">
        <f t="shared" si="69"/>
        <v>-1347</v>
      </c>
      <c r="H3529" s="1156"/>
    </row>
    <row r="3530" spans="1:8" x14ac:dyDescent="0.25">
      <c r="A3530" s="112">
        <v>45300</v>
      </c>
      <c r="B3530" s="21" t="s">
        <v>10899</v>
      </c>
      <c r="C3530" s="13" t="s">
        <v>8391</v>
      </c>
      <c r="D3530" s="764"/>
      <c r="E3530" s="22"/>
      <c r="F3530" s="19">
        <v>187415</v>
      </c>
      <c r="G3530" s="14">
        <f t="shared" si="69"/>
        <v>-187415</v>
      </c>
      <c r="H3530" s="1156"/>
    </row>
    <row r="3531" spans="1:8" x14ac:dyDescent="0.25">
      <c r="A3531" s="112">
        <v>45300</v>
      </c>
      <c r="B3531" s="21" t="s">
        <v>10995</v>
      </c>
      <c r="C3531" s="13" t="s">
        <v>8391</v>
      </c>
      <c r="D3531" s="764"/>
      <c r="E3531" s="22"/>
      <c r="F3531" s="19">
        <v>4390</v>
      </c>
      <c r="G3531" s="14">
        <f t="shared" si="69"/>
        <v>-4390</v>
      </c>
      <c r="H3531" s="1156"/>
    </row>
    <row r="3532" spans="1:8" x14ac:dyDescent="0.25">
      <c r="A3532" s="112">
        <v>45300</v>
      </c>
      <c r="B3532" s="21" t="s">
        <v>11063</v>
      </c>
      <c r="C3532" s="13" t="s">
        <v>8391</v>
      </c>
      <c r="D3532" s="764"/>
      <c r="E3532" s="22"/>
      <c r="F3532" s="19">
        <v>75122</v>
      </c>
      <c r="G3532" s="14">
        <f t="shared" si="69"/>
        <v>-75122</v>
      </c>
      <c r="H3532" s="1156"/>
    </row>
    <row r="3533" spans="1:8" x14ac:dyDescent="0.25">
      <c r="A3533" s="112">
        <v>45300</v>
      </c>
      <c r="B3533" s="21" t="s">
        <v>11433</v>
      </c>
      <c r="C3533" s="13" t="s">
        <v>8391</v>
      </c>
      <c r="D3533" s="764"/>
      <c r="E3533" s="22"/>
      <c r="F3533" s="19">
        <v>130168</v>
      </c>
      <c r="G3533" s="14">
        <f t="shared" si="69"/>
        <v>-130168</v>
      </c>
      <c r="H3533" s="1156"/>
    </row>
    <row r="3534" spans="1:8" x14ac:dyDescent="0.25">
      <c r="A3534" s="112">
        <v>45300</v>
      </c>
      <c r="B3534" s="21" t="s">
        <v>11259</v>
      </c>
      <c r="C3534" s="13" t="s">
        <v>8391</v>
      </c>
      <c r="D3534" s="764"/>
      <c r="E3534" s="22"/>
      <c r="F3534" s="19">
        <v>13416</v>
      </c>
      <c r="G3534" s="14">
        <f t="shared" si="69"/>
        <v>-13416</v>
      </c>
      <c r="H3534" s="1156"/>
    </row>
    <row r="3535" spans="1:8" x14ac:dyDescent="0.25">
      <c r="A3535" s="112">
        <v>45300</v>
      </c>
      <c r="B3535" s="21" t="s">
        <v>11695</v>
      </c>
      <c r="C3535" s="13" t="s">
        <v>8391</v>
      </c>
      <c r="D3535" s="764"/>
      <c r="E3535" s="22"/>
      <c r="F3535" s="19">
        <v>56173</v>
      </c>
      <c r="G3535" s="14">
        <f t="shared" si="69"/>
        <v>-56173</v>
      </c>
      <c r="H3535" s="1156"/>
    </row>
    <row r="3536" spans="1:8" x14ac:dyDescent="0.25">
      <c r="A3536" s="112">
        <v>45300</v>
      </c>
      <c r="B3536" s="21" t="s">
        <v>11498</v>
      </c>
      <c r="C3536" s="13" t="s">
        <v>8391</v>
      </c>
      <c r="D3536" s="764"/>
      <c r="E3536" s="22"/>
      <c r="F3536" s="19">
        <v>73043</v>
      </c>
      <c r="G3536" s="14">
        <f t="shared" si="69"/>
        <v>-73043</v>
      </c>
      <c r="H3536" s="1156"/>
    </row>
    <row r="3537" spans="1:8" x14ac:dyDescent="0.25">
      <c r="A3537" s="112">
        <v>45300</v>
      </c>
      <c r="B3537" s="21" t="s">
        <v>11596</v>
      </c>
      <c r="C3537" s="13" t="s">
        <v>8391</v>
      </c>
      <c r="D3537" s="764"/>
      <c r="E3537" s="22"/>
      <c r="F3537" s="19">
        <v>322676</v>
      </c>
      <c r="G3537" s="14">
        <f t="shared" si="69"/>
        <v>-322676</v>
      </c>
      <c r="H3537" s="1153"/>
    </row>
    <row r="3538" spans="1:8" x14ac:dyDescent="0.25">
      <c r="A3538" s="112">
        <v>45300</v>
      </c>
      <c r="B3538" s="21" t="s">
        <v>9829</v>
      </c>
      <c r="C3538" s="13" t="s">
        <v>164</v>
      </c>
      <c r="D3538" s="764" t="s">
        <v>12468</v>
      </c>
      <c r="E3538" s="22">
        <v>30000</v>
      </c>
      <c r="F3538" s="19"/>
      <c r="G3538" s="14">
        <f t="shared" si="69"/>
        <v>30000</v>
      </c>
      <c r="H3538" s="954"/>
    </row>
    <row r="3539" spans="1:8" x14ac:dyDescent="0.25">
      <c r="A3539" s="112">
        <v>45301</v>
      </c>
      <c r="B3539" s="21" t="s">
        <v>10899</v>
      </c>
      <c r="C3539" s="13" t="s">
        <v>166</v>
      </c>
      <c r="D3539" s="764" t="s">
        <v>12452</v>
      </c>
      <c r="E3539" s="22">
        <v>10500</v>
      </c>
      <c r="F3539" s="19"/>
      <c r="G3539" s="14">
        <f t="shared" si="69"/>
        <v>10500</v>
      </c>
      <c r="H3539" s="954"/>
    </row>
    <row r="3540" spans="1:8" x14ac:dyDescent="0.25">
      <c r="A3540" s="112">
        <v>45301</v>
      </c>
      <c r="B3540" s="21" t="s">
        <v>11874</v>
      </c>
      <c r="C3540" s="13" t="s">
        <v>168</v>
      </c>
      <c r="D3540" s="764" t="s">
        <v>12223</v>
      </c>
      <c r="E3540" s="22">
        <v>239352</v>
      </c>
      <c r="F3540" s="19"/>
      <c r="G3540" s="14">
        <f t="shared" si="69"/>
        <v>239352</v>
      </c>
      <c r="H3540" s="13"/>
    </row>
    <row r="3541" spans="1:8" ht="16.5" thickBot="1" x14ac:dyDescent="0.3">
      <c r="A3541" s="112">
        <v>45301</v>
      </c>
      <c r="B3541" s="21" t="s">
        <v>11874</v>
      </c>
      <c r="C3541" s="13" t="s">
        <v>168</v>
      </c>
      <c r="D3541" s="764" t="s">
        <v>12224</v>
      </c>
      <c r="E3541" s="22">
        <v>115501</v>
      </c>
      <c r="F3541" s="19"/>
      <c r="G3541" s="14">
        <f t="shared" si="69"/>
        <v>115501</v>
      </c>
      <c r="H3541" s="13"/>
    </row>
    <row r="3542" spans="1:8" x14ac:dyDescent="0.25">
      <c r="A3542" s="112">
        <v>45303</v>
      </c>
      <c r="B3542" s="21" t="s">
        <v>9964</v>
      </c>
      <c r="C3542" s="13" t="s">
        <v>168</v>
      </c>
      <c r="D3542" s="764"/>
      <c r="E3542" s="781"/>
      <c r="F3542" s="783">
        <v>148537</v>
      </c>
      <c r="G3542" s="782">
        <f t="shared" si="69"/>
        <v>-148537</v>
      </c>
      <c r="H3542" s="1134" t="s">
        <v>12258</v>
      </c>
    </row>
    <row r="3543" spans="1:8" x14ac:dyDescent="0.25">
      <c r="A3543" s="112">
        <v>45303</v>
      </c>
      <c r="B3543" s="21" t="s">
        <v>10293</v>
      </c>
      <c r="C3543" s="13" t="s">
        <v>168</v>
      </c>
      <c r="D3543" s="764"/>
      <c r="E3543" s="781"/>
      <c r="F3543" s="141">
        <v>8740</v>
      </c>
      <c r="G3543" s="782">
        <f t="shared" si="69"/>
        <v>-8740</v>
      </c>
      <c r="H3543" s="1136"/>
    </row>
    <row r="3544" spans="1:8" x14ac:dyDescent="0.25">
      <c r="A3544" s="112">
        <v>45303</v>
      </c>
      <c r="B3544" s="21" t="s">
        <v>10568</v>
      </c>
      <c r="C3544" s="13" t="s">
        <v>168</v>
      </c>
      <c r="D3544" s="764"/>
      <c r="E3544" s="781"/>
      <c r="F3544" s="141">
        <v>91300</v>
      </c>
      <c r="G3544" s="782">
        <f t="shared" si="69"/>
        <v>-91300</v>
      </c>
      <c r="H3544" s="1136"/>
    </row>
    <row r="3545" spans="1:8" x14ac:dyDescent="0.25">
      <c r="A3545" s="112">
        <v>45303</v>
      </c>
      <c r="B3545" s="21" t="s">
        <v>7805</v>
      </c>
      <c r="C3545" s="13" t="s">
        <v>168</v>
      </c>
      <c r="D3545" s="764"/>
      <c r="E3545" s="781"/>
      <c r="F3545" s="141">
        <v>10980</v>
      </c>
      <c r="G3545" s="782">
        <f t="shared" si="69"/>
        <v>-10980</v>
      </c>
      <c r="H3545" s="1136"/>
    </row>
    <row r="3546" spans="1:8" x14ac:dyDescent="0.25">
      <c r="A3546" s="112">
        <v>45303</v>
      </c>
      <c r="B3546" s="21" t="s">
        <v>10376</v>
      </c>
      <c r="C3546" s="13" t="s">
        <v>168</v>
      </c>
      <c r="D3546" s="764"/>
      <c r="E3546" s="781"/>
      <c r="F3546" s="141">
        <v>206520</v>
      </c>
      <c r="G3546" s="782">
        <f t="shared" si="69"/>
        <v>-206520</v>
      </c>
      <c r="H3546" s="1136"/>
    </row>
    <row r="3547" spans="1:8" x14ac:dyDescent="0.25">
      <c r="A3547" s="112">
        <v>45303</v>
      </c>
      <c r="B3547" s="21" t="s">
        <v>11259</v>
      </c>
      <c r="C3547" s="13" t="s">
        <v>168</v>
      </c>
      <c r="D3547" s="764"/>
      <c r="E3547" s="781"/>
      <c r="F3547" s="141">
        <v>19640</v>
      </c>
      <c r="G3547" s="782">
        <f t="shared" si="69"/>
        <v>-19640</v>
      </c>
      <c r="H3547" s="1136"/>
    </row>
    <row r="3548" spans="1:8" x14ac:dyDescent="0.25">
      <c r="A3548" s="112">
        <v>45303</v>
      </c>
      <c r="B3548" s="21" t="s">
        <v>10468</v>
      </c>
      <c r="C3548" s="13" t="s">
        <v>168</v>
      </c>
      <c r="D3548" s="764"/>
      <c r="E3548" s="781"/>
      <c r="F3548" s="141">
        <v>259118</v>
      </c>
      <c r="G3548" s="782">
        <f t="shared" si="69"/>
        <v>-259118</v>
      </c>
      <c r="H3548" s="1136"/>
    </row>
    <row r="3549" spans="1:8" ht="16.5" thickBot="1" x14ac:dyDescent="0.3">
      <c r="A3549" s="112">
        <v>45303</v>
      </c>
      <c r="B3549" s="21" t="s">
        <v>10573</v>
      </c>
      <c r="C3549" s="13" t="s">
        <v>168</v>
      </c>
      <c r="D3549" s="764"/>
      <c r="E3549" s="781"/>
      <c r="F3549" s="784">
        <v>5165</v>
      </c>
      <c r="G3549" s="782">
        <f t="shared" si="69"/>
        <v>-5165</v>
      </c>
      <c r="H3549" s="1135"/>
    </row>
    <row r="3550" spans="1:8" x14ac:dyDescent="0.25">
      <c r="A3550" s="112">
        <v>45304</v>
      </c>
      <c r="B3550" s="21" t="s">
        <v>11874</v>
      </c>
      <c r="C3550" s="13" t="s">
        <v>7465</v>
      </c>
      <c r="D3550" s="764" t="s">
        <v>12217</v>
      </c>
      <c r="E3550" s="22">
        <v>816740</v>
      </c>
      <c r="F3550" s="19"/>
      <c r="G3550" s="14">
        <f t="shared" si="69"/>
        <v>816740</v>
      </c>
      <c r="H3550" s="13"/>
    </row>
    <row r="3551" spans="1:8" x14ac:dyDescent="0.25">
      <c r="A3551" s="112">
        <v>45304</v>
      </c>
      <c r="B3551" s="21" t="s">
        <v>11874</v>
      </c>
      <c r="C3551" s="13" t="s">
        <v>168</v>
      </c>
      <c r="D3551" s="764" t="s">
        <v>12225</v>
      </c>
      <c r="E3551" s="22">
        <v>328130</v>
      </c>
      <c r="F3551" s="19"/>
      <c r="G3551" s="14">
        <f t="shared" si="69"/>
        <v>328130</v>
      </c>
      <c r="H3551" s="13"/>
    </row>
    <row r="3552" spans="1:8" x14ac:dyDescent="0.25">
      <c r="A3552" s="112">
        <v>45304</v>
      </c>
      <c r="B3552" s="21" t="s">
        <v>11874</v>
      </c>
      <c r="C3552" s="13" t="s">
        <v>168</v>
      </c>
      <c r="D3552" s="764" t="s">
        <v>11894</v>
      </c>
      <c r="E3552" s="22">
        <v>151031</v>
      </c>
      <c r="F3552" s="19"/>
      <c r="G3552" s="14">
        <f t="shared" si="69"/>
        <v>151031</v>
      </c>
      <c r="H3552" s="13"/>
    </row>
    <row r="3553" spans="1:8" x14ac:dyDescent="0.25">
      <c r="A3553" s="112">
        <v>45304</v>
      </c>
      <c r="B3553" s="21" t="s">
        <v>11874</v>
      </c>
      <c r="C3553" s="13" t="s">
        <v>180</v>
      </c>
      <c r="D3553" s="764" t="s">
        <v>12229</v>
      </c>
      <c r="E3553" s="22">
        <v>408700</v>
      </c>
      <c r="F3553" s="19"/>
      <c r="G3553" s="14">
        <f t="shared" si="69"/>
        <v>408700</v>
      </c>
      <c r="H3553" s="13"/>
    </row>
    <row r="3554" spans="1:8" x14ac:dyDescent="0.25">
      <c r="A3554" s="112">
        <v>45305</v>
      </c>
      <c r="B3554" s="21" t="s">
        <v>11874</v>
      </c>
      <c r="C3554" s="13" t="s">
        <v>4724</v>
      </c>
      <c r="D3554" s="764"/>
      <c r="E3554" s="22"/>
      <c r="F3554" s="19">
        <v>550000</v>
      </c>
      <c r="G3554" s="14">
        <f t="shared" si="69"/>
        <v>-550000</v>
      </c>
      <c r="H3554" s="13" t="s">
        <v>12159</v>
      </c>
    </row>
    <row r="3555" spans="1:8" x14ac:dyDescent="0.25">
      <c r="A3555" s="112">
        <v>45305</v>
      </c>
      <c r="B3555" s="21" t="s">
        <v>11874</v>
      </c>
      <c r="C3555" s="13" t="s">
        <v>7465</v>
      </c>
      <c r="D3555" s="764" t="s">
        <v>12218</v>
      </c>
      <c r="E3555" s="22">
        <v>831940</v>
      </c>
      <c r="F3555" s="19"/>
      <c r="G3555" s="14">
        <f t="shared" si="69"/>
        <v>831940</v>
      </c>
      <c r="H3555" s="13"/>
    </row>
    <row r="3556" spans="1:8" x14ac:dyDescent="0.25">
      <c r="A3556" s="112">
        <v>45305</v>
      </c>
      <c r="B3556" s="21" t="s">
        <v>11874</v>
      </c>
      <c r="C3556" s="13" t="s">
        <v>168</v>
      </c>
      <c r="D3556" s="764" t="s">
        <v>12226</v>
      </c>
      <c r="E3556" s="22">
        <v>57332</v>
      </c>
      <c r="F3556" s="19"/>
      <c r="G3556" s="14">
        <f t="shared" si="69"/>
        <v>57332</v>
      </c>
      <c r="H3556" s="13"/>
    </row>
    <row r="3557" spans="1:8" x14ac:dyDescent="0.25">
      <c r="A3557" s="112">
        <v>45307</v>
      </c>
      <c r="B3557" s="21" t="s">
        <v>10899</v>
      </c>
      <c r="C3557" s="13" t="s">
        <v>180</v>
      </c>
      <c r="D3557" s="764" t="s">
        <v>12230</v>
      </c>
      <c r="E3557" s="22">
        <v>36300</v>
      </c>
      <c r="F3557" s="19"/>
      <c r="G3557" s="14">
        <f t="shared" si="69"/>
        <v>36300</v>
      </c>
      <c r="H3557" s="13"/>
    </row>
    <row r="3558" spans="1:8" x14ac:dyDescent="0.25">
      <c r="A3558" s="112">
        <v>45307</v>
      </c>
      <c r="B3558" s="21" t="s">
        <v>10899</v>
      </c>
      <c r="C3558" s="13" t="s">
        <v>12469</v>
      </c>
      <c r="D3558" s="764" t="s">
        <v>8965</v>
      </c>
      <c r="E3558" s="22">
        <v>57719</v>
      </c>
      <c r="F3558" s="19"/>
      <c r="G3558" s="14">
        <f t="shared" si="69"/>
        <v>57719</v>
      </c>
      <c r="H3558" s="13"/>
    </row>
    <row r="3559" spans="1:8" x14ac:dyDescent="0.25">
      <c r="A3559" s="112">
        <v>45309</v>
      </c>
      <c r="B3559" s="21" t="s">
        <v>11874</v>
      </c>
      <c r="C3559" s="13" t="s">
        <v>168</v>
      </c>
      <c r="D3559" s="764" t="s">
        <v>12227</v>
      </c>
      <c r="E3559" s="22">
        <v>24244</v>
      </c>
      <c r="F3559" s="19"/>
      <c r="G3559" s="14">
        <f t="shared" si="69"/>
        <v>24244</v>
      </c>
      <c r="H3559" s="13"/>
    </row>
    <row r="3560" spans="1:8" x14ac:dyDescent="0.25">
      <c r="A3560" s="112">
        <v>45309</v>
      </c>
      <c r="B3560" s="21" t="s">
        <v>10899</v>
      </c>
      <c r="C3560" s="13" t="s">
        <v>168</v>
      </c>
      <c r="D3560" s="764" t="s">
        <v>12228</v>
      </c>
      <c r="E3560" s="22">
        <v>28900</v>
      </c>
      <c r="F3560" s="19"/>
      <c r="G3560" s="14">
        <f t="shared" si="69"/>
        <v>28900</v>
      </c>
      <c r="H3560" s="13"/>
    </row>
    <row r="3561" spans="1:8" x14ac:dyDescent="0.25">
      <c r="A3561" s="112">
        <v>45309</v>
      </c>
      <c r="B3561" s="21" t="s">
        <v>10899</v>
      </c>
      <c r="C3561" s="13" t="s">
        <v>166</v>
      </c>
      <c r="D3561" s="764" t="s">
        <v>12453</v>
      </c>
      <c r="E3561" s="22">
        <v>5100</v>
      </c>
      <c r="F3561" s="19"/>
      <c r="G3561" s="14">
        <f t="shared" si="69"/>
        <v>5100</v>
      </c>
      <c r="H3561" s="13"/>
    </row>
    <row r="3562" spans="1:8" x14ac:dyDescent="0.25">
      <c r="A3562" s="112">
        <v>45310</v>
      </c>
      <c r="B3562" s="21" t="s">
        <v>10899</v>
      </c>
      <c r="C3562" s="13" t="s">
        <v>166</v>
      </c>
      <c r="D3562" s="764" t="s">
        <v>12454</v>
      </c>
      <c r="E3562" s="22">
        <v>7000</v>
      </c>
      <c r="F3562" s="19"/>
      <c r="G3562" s="14">
        <f t="shared" si="69"/>
        <v>7000</v>
      </c>
      <c r="H3562" s="13"/>
    </row>
    <row r="3563" spans="1:8" x14ac:dyDescent="0.25">
      <c r="A3563" s="112">
        <v>45310</v>
      </c>
      <c r="B3563" s="21" t="s">
        <v>8654</v>
      </c>
      <c r="C3563" s="13" t="s">
        <v>5186</v>
      </c>
      <c r="D3563" s="764"/>
      <c r="E3563" s="22"/>
      <c r="F3563" s="19">
        <v>200000</v>
      </c>
      <c r="G3563" s="14">
        <f t="shared" si="68"/>
        <v>-200000</v>
      </c>
      <c r="H3563" s="1152" t="s">
        <v>13026</v>
      </c>
    </row>
    <row r="3564" spans="1:8" x14ac:dyDescent="0.25">
      <c r="A3564" s="112">
        <v>45310</v>
      </c>
      <c r="B3564" s="21" t="s">
        <v>8865</v>
      </c>
      <c r="C3564" s="13" t="s">
        <v>5186</v>
      </c>
      <c r="D3564" s="764"/>
      <c r="E3564" s="22"/>
      <c r="F3564" s="19">
        <v>200000</v>
      </c>
      <c r="G3564" s="14">
        <f t="shared" si="68"/>
        <v>-200000</v>
      </c>
      <c r="H3564" s="1153"/>
    </row>
    <row r="3565" spans="1:8" x14ac:dyDescent="0.25">
      <c r="A3565" s="112">
        <v>45310</v>
      </c>
      <c r="B3565" s="21" t="s">
        <v>11874</v>
      </c>
      <c r="C3565" s="13" t="s">
        <v>4724</v>
      </c>
      <c r="D3565" s="764"/>
      <c r="E3565" s="22">
        <v>1680000</v>
      </c>
      <c r="F3565" s="19"/>
      <c r="G3565" s="14">
        <f t="shared" si="68"/>
        <v>1680000</v>
      </c>
      <c r="H3565" s="13"/>
    </row>
    <row r="3566" spans="1:8" x14ac:dyDescent="0.25">
      <c r="A3566" s="112">
        <v>45310</v>
      </c>
      <c r="B3566" s="21" t="s">
        <v>11874</v>
      </c>
      <c r="C3566" s="13" t="s">
        <v>4724</v>
      </c>
      <c r="D3566" s="764"/>
      <c r="E3566" s="22"/>
      <c r="F3566" s="19">
        <v>600000</v>
      </c>
      <c r="G3566" s="14">
        <f t="shared" si="68"/>
        <v>-600000</v>
      </c>
      <c r="H3566" s="13" t="s">
        <v>12125</v>
      </c>
    </row>
    <row r="3567" spans="1:8" x14ac:dyDescent="0.25">
      <c r="A3567" s="112">
        <v>45310</v>
      </c>
      <c r="B3567" s="21" t="s">
        <v>8041</v>
      </c>
      <c r="C3567" s="13" t="s">
        <v>3010</v>
      </c>
      <c r="D3567" s="764"/>
      <c r="E3567" s="22"/>
      <c r="F3567" s="19">
        <v>56522</v>
      </c>
      <c r="G3567" s="14">
        <f t="shared" si="68"/>
        <v>-56522</v>
      </c>
      <c r="H3567" s="13" t="s">
        <v>4976</v>
      </c>
    </row>
    <row r="3568" spans="1:8" x14ac:dyDescent="0.25">
      <c r="A3568" s="112">
        <v>45310</v>
      </c>
      <c r="B3568" s="21" t="s">
        <v>8041</v>
      </c>
      <c r="C3568" s="13" t="s">
        <v>8453</v>
      </c>
      <c r="D3568" s="764"/>
      <c r="E3568" s="22"/>
      <c r="F3568" s="19">
        <v>24000</v>
      </c>
      <c r="G3568" s="14">
        <f t="shared" si="68"/>
        <v>-24000</v>
      </c>
      <c r="H3568" s="13" t="s">
        <v>4976</v>
      </c>
    </row>
    <row r="3569" spans="1:8" x14ac:dyDescent="0.25">
      <c r="A3569" s="112">
        <v>45310</v>
      </c>
      <c r="B3569" s="21" t="s">
        <v>2932</v>
      </c>
      <c r="C3569" s="13" t="s">
        <v>10109</v>
      </c>
      <c r="D3569" s="764"/>
      <c r="E3569" s="22"/>
      <c r="F3569" s="19">
        <v>76350</v>
      </c>
      <c r="G3569" s="14">
        <f t="shared" si="68"/>
        <v>-76350</v>
      </c>
      <c r="H3569" s="13" t="s">
        <v>4976</v>
      </c>
    </row>
    <row r="3570" spans="1:8" x14ac:dyDescent="0.25">
      <c r="A3570" s="112">
        <v>45310</v>
      </c>
      <c r="B3570" s="21" t="s">
        <v>8041</v>
      </c>
      <c r="C3570" s="13" t="s">
        <v>161</v>
      </c>
      <c r="D3570" s="764"/>
      <c r="E3570" s="22"/>
      <c r="F3570" s="19">
        <v>33213</v>
      </c>
      <c r="G3570" s="14">
        <f t="shared" si="68"/>
        <v>-33213</v>
      </c>
      <c r="H3570" s="13" t="s">
        <v>4976</v>
      </c>
    </row>
    <row r="3571" spans="1:8" x14ac:dyDescent="0.25">
      <c r="A3571" s="112">
        <v>45310</v>
      </c>
      <c r="B3571" s="21" t="s">
        <v>1399</v>
      </c>
      <c r="C3571" s="13" t="s">
        <v>1814</v>
      </c>
      <c r="D3571" s="764"/>
      <c r="E3571" s="22"/>
      <c r="F3571" s="19">
        <v>101800</v>
      </c>
      <c r="G3571" s="14">
        <f t="shared" si="68"/>
        <v>-101800</v>
      </c>
      <c r="H3571" s="13" t="s">
        <v>4976</v>
      </c>
    </row>
    <row r="3572" spans="1:8" x14ac:dyDescent="0.25">
      <c r="A3572" s="112">
        <v>45310</v>
      </c>
      <c r="B3572" s="21" t="s">
        <v>4720</v>
      </c>
      <c r="C3572" s="13" t="s">
        <v>1814</v>
      </c>
      <c r="D3572" s="764"/>
      <c r="E3572" s="22"/>
      <c r="F3572" s="19">
        <v>99334</v>
      </c>
      <c r="G3572" s="14">
        <f t="shared" si="68"/>
        <v>-99334</v>
      </c>
      <c r="H3572" s="13" t="s">
        <v>4976</v>
      </c>
    </row>
    <row r="3573" spans="1:8" x14ac:dyDescent="0.25">
      <c r="A3573" s="112">
        <v>45310</v>
      </c>
      <c r="B3573" s="21" t="s">
        <v>10229</v>
      </c>
      <c r="C3573" s="13" t="s">
        <v>11312</v>
      </c>
      <c r="D3573" s="764"/>
      <c r="E3573" s="22"/>
      <c r="F3573" s="19">
        <v>120000</v>
      </c>
      <c r="G3573" s="14">
        <f t="shared" si="68"/>
        <v>-120000</v>
      </c>
      <c r="H3573" s="13" t="s">
        <v>12255</v>
      </c>
    </row>
    <row r="3574" spans="1:8" x14ac:dyDescent="0.25">
      <c r="A3574" s="112">
        <v>45311</v>
      </c>
      <c r="B3574" s="21" t="s">
        <v>11874</v>
      </c>
      <c r="C3574" s="13" t="s">
        <v>7465</v>
      </c>
      <c r="D3574" s="764" t="s">
        <v>11785</v>
      </c>
      <c r="E3574" s="22">
        <v>774131</v>
      </c>
      <c r="F3574" s="19"/>
      <c r="G3574" s="14">
        <f t="shared" si="68"/>
        <v>774131</v>
      </c>
      <c r="H3574" s="13"/>
    </row>
    <row r="3575" spans="1:8" x14ac:dyDescent="0.25">
      <c r="A3575" s="112">
        <v>45313</v>
      </c>
      <c r="B3575" s="21" t="s">
        <v>11874</v>
      </c>
      <c r="C3575" s="13" t="s">
        <v>180</v>
      </c>
      <c r="D3575" s="764"/>
      <c r="E3575" s="22"/>
      <c r="F3575" s="19">
        <v>1119250</v>
      </c>
      <c r="G3575" s="14">
        <f t="shared" si="68"/>
        <v>-1119250</v>
      </c>
      <c r="H3575" s="13" t="s">
        <v>12231</v>
      </c>
    </row>
    <row r="3576" spans="1:8" x14ac:dyDescent="0.25">
      <c r="A3576" s="112">
        <v>45313</v>
      </c>
      <c r="B3576" s="21" t="s">
        <v>12182</v>
      </c>
      <c r="C3576" s="13" t="s">
        <v>180</v>
      </c>
      <c r="D3576" s="764" t="s">
        <v>12287</v>
      </c>
      <c r="E3576" s="22">
        <v>33710</v>
      </c>
      <c r="F3576" s="19"/>
      <c r="G3576" s="14">
        <f t="shared" si="68"/>
        <v>33710</v>
      </c>
      <c r="H3576" s="13" t="s">
        <v>341</v>
      </c>
    </row>
    <row r="3577" spans="1:8" x14ac:dyDescent="0.25">
      <c r="A3577" s="112">
        <v>45313</v>
      </c>
      <c r="B3577" s="21" t="s">
        <v>12182</v>
      </c>
      <c r="C3577" s="13" t="s">
        <v>180</v>
      </c>
      <c r="D3577" s="764" t="s">
        <v>12288</v>
      </c>
      <c r="E3577" s="22">
        <v>712701</v>
      </c>
      <c r="F3577" s="19"/>
      <c r="G3577" s="14">
        <f t="shared" si="68"/>
        <v>712701</v>
      </c>
      <c r="H3577" s="13" t="s">
        <v>12289</v>
      </c>
    </row>
    <row r="3578" spans="1:8" x14ac:dyDescent="0.25">
      <c r="A3578" s="112">
        <v>45313</v>
      </c>
      <c r="B3578" s="21" t="s">
        <v>12182</v>
      </c>
      <c r="C3578" s="13" t="s">
        <v>8391</v>
      </c>
      <c r="D3578" s="764" t="s">
        <v>12364</v>
      </c>
      <c r="E3578" s="22">
        <v>128444</v>
      </c>
      <c r="F3578" s="19"/>
      <c r="G3578" s="14">
        <f t="shared" si="68"/>
        <v>128444</v>
      </c>
      <c r="H3578" s="13"/>
    </row>
    <row r="3579" spans="1:8" x14ac:dyDescent="0.25">
      <c r="A3579" s="112">
        <v>45313</v>
      </c>
      <c r="B3579" s="21" t="s">
        <v>12182</v>
      </c>
      <c r="C3579" s="13" t="s">
        <v>166</v>
      </c>
      <c r="D3579" s="764" t="s">
        <v>12455</v>
      </c>
      <c r="E3579" s="22">
        <v>140000</v>
      </c>
      <c r="F3579" s="19"/>
      <c r="G3579" s="14">
        <f t="shared" si="68"/>
        <v>140000</v>
      </c>
      <c r="H3579" s="13"/>
    </row>
    <row r="3580" spans="1:8" x14ac:dyDescent="0.25">
      <c r="A3580" s="112">
        <v>45314</v>
      </c>
      <c r="B3580" s="21" t="s">
        <v>12182</v>
      </c>
      <c r="C3580" s="13" t="s">
        <v>166</v>
      </c>
      <c r="D3580" s="764" t="s">
        <v>12456</v>
      </c>
      <c r="E3580" s="22">
        <v>140000</v>
      </c>
      <c r="F3580" s="19"/>
      <c r="G3580" s="14">
        <f t="shared" si="68"/>
        <v>140000</v>
      </c>
      <c r="H3580" s="13"/>
    </row>
    <row r="3581" spans="1:8" x14ac:dyDescent="0.25">
      <c r="A3581" s="112">
        <v>45314</v>
      </c>
      <c r="B3581" s="21" t="s">
        <v>11874</v>
      </c>
      <c r="C3581" s="13" t="s">
        <v>7465</v>
      </c>
      <c r="D3581" s="764" t="s">
        <v>12290</v>
      </c>
      <c r="E3581" s="22">
        <v>816740</v>
      </c>
      <c r="F3581" s="19"/>
      <c r="G3581" s="14">
        <f t="shared" si="68"/>
        <v>816740</v>
      </c>
      <c r="H3581" s="13"/>
    </row>
    <row r="3582" spans="1:8" x14ac:dyDescent="0.25">
      <c r="A3582" s="112">
        <v>45315</v>
      </c>
      <c r="B3582" s="21" t="s">
        <v>11874</v>
      </c>
      <c r="C3582" s="13" t="s">
        <v>7465</v>
      </c>
      <c r="D3582" s="764" t="s">
        <v>12291</v>
      </c>
      <c r="E3582" s="22">
        <v>45600</v>
      </c>
      <c r="F3582" s="19"/>
      <c r="G3582" s="14">
        <f t="shared" si="68"/>
        <v>45600</v>
      </c>
      <c r="H3582" s="13"/>
    </row>
    <row r="3583" spans="1:8" x14ac:dyDescent="0.25">
      <c r="A3583" s="112">
        <v>45315</v>
      </c>
      <c r="B3583" s="21" t="s">
        <v>12182</v>
      </c>
      <c r="C3583" s="13" t="s">
        <v>166</v>
      </c>
      <c r="D3583" s="764" t="s">
        <v>12457</v>
      </c>
      <c r="E3583" s="22">
        <v>140000</v>
      </c>
      <c r="F3583" s="19"/>
      <c r="G3583" s="14">
        <f t="shared" si="68"/>
        <v>140000</v>
      </c>
      <c r="H3583" s="13"/>
    </row>
    <row r="3584" spans="1:8" x14ac:dyDescent="0.25">
      <c r="A3584" s="112">
        <v>45315</v>
      </c>
      <c r="B3584" s="21" t="s">
        <v>10229</v>
      </c>
      <c r="C3584" s="13" t="s">
        <v>7465</v>
      </c>
      <c r="D3584" s="764"/>
      <c r="E3584" s="22"/>
      <c r="F3584" s="19">
        <v>1000000</v>
      </c>
      <c r="G3584" s="14">
        <f t="shared" si="68"/>
        <v>-1000000</v>
      </c>
      <c r="H3584" s="13" t="s">
        <v>12013</v>
      </c>
    </row>
    <row r="3585" spans="1:8" x14ac:dyDescent="0.25">
      <c r="A3585" s="112">
        <v>45315</v>
      </c>
      <c r="B3585" s="21" t="s">
        <v>12182</v>
      </c>
      <c r="C3585" s="13" t="s">
        <v>8897</v>
      </c>
      <c r="D3585" s="764"/>
      <c r="E3585" s="22">
        <v>312552</v>
      </c>
      <c r="F3585" s="19"/>
      <c r="G3585" s="14">
        <f t="shared" si="68"/>
        <v>312552</v>
      </c>
      <c r="H3585" s="13"/>
    </row>
    <row r="3586" spans="1:8" x14ac:dyDescent="0.25">
      <c r="A3586" s="112">
        <v>45315</v>
      </c>
      <c r="B3586" s="21" t="s">
        <v>12182</v>
      </c>
      <c r="C3586" s="13" t="s">
        <v>8897</v>
      </c>
      <c r="D3586" s="764"/>
      <c r="E3586" s="22"/>
      <c r="F3586" s="19">
        <v>150000</v>
      </c>
      <c r="G3586" s="14">
        <f t="shared" si="68"/>
        <v>-150000</v>
      </c>
      <c r="H3586" s="13" t="s">
        <v>12279</v>
      </c>
    </row>
    <row r="3587" spans="1:8" x14ac:dyDescent="0.25">
      <c r="A3587" s="112">
        <v>45315</v>
      </c>
      <c r="B3587" s="21" t="s">
        <v>11874</v>
      </c>
      <c r="C3587" s="13" t="s">
        <v>8391</v>
      </c>
      <c r="D3587" s="764" t="s">
        <v>12365</v>
      </c>
      <c r="E3587" s="22">
        <v>2308000</v>
      </c>
      <c r="F3587" s="19"/>
      <c r="G3587" s="14">
        <f t="shared" si="68"/>
        <v>2308000</v>
      </c>
      <c r="H3587" s="13"/>
    </row>
    <row r="3588" spans="1:8" x14ac:dyDescent="0.25">
      <c r="A3588" s="112">
        <v>45315</v>
      </c>
      <c r="B3588" s="21" t="s">
        <v>10899</v>
      </c>
      <c r="C3588" s="13" t="s">
        <v>8391</v>
      </c>
      <c r="D3588" s="764" t="s">
        <v>12366</v>
      </c>
      <c r="E3588" s="22">
        <v>20637</v>
      </c>
      <c r="F3588" s="19"/>
      <c r="G3588" s="14">
        <f t="shared" si="68"/>
        <v>20637</v>
      </c>
      <c r="H3588" s="13"/>
    </row>
    <row r="3589" spans="1:8" x14ac:dyDescent="0.25">
      <c r="A3589" s="112">
        <v>45315</v>
      </c>
      <c r="B3589" s="21" t="s">
        <v>9829</v>
      </c>
      <c r="C3589" s="13" t="s">
        <v>8391</v>
      </c>
      <c r="D3589" s="764" t="s">
        <v>12367</v>
      </c>
      <c r="E3589" s="22">
        <v>15317</v>
      </c>
      <c r="F3589" s="19"/>
      <c r="G3589" s="14">
        <f t="shared" si="68"/>
        <v>15317</v>
      </c>
      <c r="H3589" s="13"/>
    </row>
    <row r="3590" spans="1:8" x14ac:dyDescent="0.25">
      <c r="A3590" s="112">
        <v>45316</v>
      </c>
      <c r="B3590" s="21" t="s">
        <v>10229</v>
      </c>
      <c r="C3590" s="13" t="s">
        <v>164</v>
      </c>
      <c r="D3590" s="764" t="s">
        <v>12467</v>
      </c>
      <c r="E3590" s="22">
        <v>6729</v>
      </c>
      <c r="F3590" s="19"/>
      <c r="G3590" s="14">
        <f t="shared" si="68"/>
        <v>6729</v>
      </c>
      <c r="H3590" s="13"/>
    </row>
    <row r="3591" spans="1:8" x14ac:dyDescent="0.25">
      <c r="A3591" s="112">
        <v>45316</v>
      </c>
      <c r="B3591" s="21" t="s">
        <v>10899</v>
      </c>
      <c r="C3591" s="13" t="s">
        <v>12469</v>
      </c>
      <c r="D3591" s="764" t="s">
        <v>9242</v>
      </c>
      <c r="E3591" s="22">
        <v>27608</v>
      </c>
      <c r="F3591" s="19"/>
      <c r="G3591" s="14">
        <f t="shared" si="68"/>
        <v>27608</v>
      </c>
      <c r="H3591" s="13"/>
    </row>
    <row r="3592" spans="1:8" x14ac:dyDescent="0.25">
      <c r="A3592" s="112">
        <v>45316</v>
      </c>
      <c r="B3592" s="21" t="s">
        <v>11874</v>
      </c>
      <c r="C3592" s="13" t="s">
        <v>6845</v>
      </c>
      <c r="D3592" s="764"/>
      <c r="E3592" s="22">
        <v>903164</v>
      </c>
      <c r="F3592" s="19"/>
      <c r="G3592" s="14">
        <f t="shared" si="68"/>
        <v>903164</v>
      </c>
      <c r="H3592" s="13"/>
    </row>
    <row r="3593" spans="1:8" x14ac:dyDescent="0.25">
      <c r="A3593" s="112">
        <v>45316</v>
      </c>
      <c r="B3593" s="21" t="s">
        <v>11874</v>
      </c>
      <c r="C3593" s="13" t="s">
        <v>6845</v>
      </c>
      <c r="D3593" s="764"/>
      <c r="E3593" s="22"/>
      <c r="F3593" s="19">
        <v>500000</v>
      </c>
      <c r="G3593" s="14">
        <f t="shared" si="68"/>
        <v>-500000</v>
      </c>
      <c r="H3593" s="13" t="s">
        <v>12013</v>
      </c>
    </row>
    <row r="3594" spans="1:8" x14ac:dyDescent="0.25">
      <c r="A3594" s="112">
        <v>45316</v>
      </c>
      <c r="B3594" s="21" t="s">
        <v>11874</v>
      </c>
      <c r="C3594" s="13" t="s">
        <v>8391</v>
      </c>
      <c r="D3594" s="764"/>
      <c r="E3594" s="22"/>
      <c r="F3594" s="19">
        <v>1000000</v>
      </c>
      <c r="G3594" s="14">
        <f t="shared" si="68"/>
        <v>-1000000</v>
      </c>
      <c r="H3594" s="13" t="s">
        <v>12293</v>
      </c>
    </row>
    <row r="3595" spans="1:8" x14ac:dyDescent="0.25">
      <c r="A3595" s="112">
        <v>45317</v>
      </c>
      <c r="B3595" s="21" t="s">
        <v>10899</v>
      </c>
      <c r="C3595" s="13" t="s">
        <v>7952</v>
      </c>
      <c r="D3595" s="764"/>
      <c r="E3595" s="22"/>
      <c r="F3595" s="19">
        <v>500000</v>
      </c>
      <c r="G3595" s="14">
        <f t="shared" si="68"/>
        <v>-500000</v>
      </c>
      <c r="H3595" s="13" t="s">
        <v>12309</v>
      </c>
    </row>
    <row r="3596" spans="1:8" x14ac:dyDescent="0.25">
      <c r="A3596" s="112">
        <v>45317</v>
      </c>
      <c r="B3596" s="21" t="s">
        <v>10899</v>
      </c>
      <c r="C3596" s="13" t="s">
        <v>166</v>
      </c>
      <c r="D3596" s="764" t="s">
        <v>12458</v>
      </c>
      <c r="E3596" s="22">
        <v>22950</v>
      </c>
      <c r="F3596" s="19"/>
      <c r="G3596" s="14">
        <f t="shared" si="68"/>
        <v>22950</v>
      </c>
      <c r="H3596" s="13"/>
    </row>
    <row r="3597" spans="1:8" x14ac:dyDescent="0.25">
      <c r="A3597" s="112">
        <v>45317</v>
      </c>
      <c r="B3597" s="21" t="s">
        <v>10573</v>
      </c>
      <c r="C3597" s="13" t="s">
        <v>8089</v>
      </c>
      <c r="D3597" s="764"/>
      <c r="E3597" s="22"/>
      <c r="F3597" s="19">
        <v>500000</v>
      </c>
      <c r="G3597" s="14">
        <f t="shared" si="68"/>
        <v>-500000</v>
      </c>
      <c r="H3597" s="13" t="s">
        <v>12311</v>
      </c>
    </row>
    <row r="3598" spans="1:8" x14ac:dyDescent="0.25">
      <c r="A3598" s="112">
        <v>45320</v>
      </c>
      <c r="B3598" s="21" t="s">
        <v>9829</v>
      </c>
      <c r="C3598" s="13" t="s">
        <v>180</v>
      </c>
      <c r="D3598" s="764"/>
      <c r="E3598" s="22"/>
      <c r="F3598" s="19">
        <v>491000</v>
      </c>
      <c r="G3598" s="14">
        <f t="shared" si="68"/>
        <v>-491000</v>
      </c>
      <c r="H3598" s="13" t="s">
        <v>12334</v>
      </c>
    </row>
    <row r="3599" spans="1:8" x14ac:dyDescent="0.25">
      <c r="A3599" s="112">
        <v>45320</v>
      </c>
      <c r="B3599" s="21" t="s">
        <v>11874</v>
      </c>
      <c r="C3599" s="13" t="s">
        <v>7465</v>
      </c>
      <c r="D3599" s="764"/>
      <c r="E3599" s="22"/>
      <c r="F3599" s="19">
        <v>650000</v>
      </c>
      <c r="G3599" s="14">
        <f t="shared" si="68"/>
        <v>-650000</v>
      </c>
      <c r="H3599" s="13" t="s">
        <v>12335</v>
      </c>
    </row>
    <row r="3600" spans="1:8" x14ac:dyDescent="0.25">
      <c r="A3600" s="112">
        <v>45320</v>
      </c>
      <c r="B3600" s="21" t="s">
        <v>10573</v>
      </c>
      <c r="C3600" s="13" t="s">
        <v>7465</v>
      </c>
      <c r="D3600" s="764"/>
      <c r="E3600" s="22"/>
      <c r="F3600" s="19">
        <v>700000</v>
      </c>
      <c r="G3600" s="14">
        <f t="shared" ref="G3600:G3700" si="70">E3600-F3600</f>
        <v>-700000</v>
      </c>
      <c r="H3600" s="13" t="s">
        <v>12335</v>
      </c>
    </row>
    <row r="3601" spans="1:8" x14ac:dyDescent="0.25">
      <c r="A3601" s="112">
        <v>45320</v>
      </c>
      <c r="B3601" s="21" t="s">
        <v>8556</v>
      </c>
      <c r="C3601" s="13" t="s">
        <v>7465</v>
      </c>
      <c r="D3601" s="764" t="s">
        <v>12363</v>
      </c>
      <c r="E3601" s="22">
        <v>174312</v>
      </c>
      <c r="F3601" s="19"/>
      <c r="G3601" s="14">
        <f t="shared" si="70"/>
        <v>174312</v>
      </c>
      <c r="H3601" s="13"/>
    </row>
    <row r="3602" spans="1:8" x14ac:dyDescent="0.25">
      <c r="A3602" s="112">
        <v>45320</v>
      </c>
      <c r="B3602" s="21" t="s">
        <v>11596</v>
      </c>
      <c r="C3602" s="13" t="s">
        <v>180</v>
      </c>
      <c r="D3602" s="764" t="s">
        <v>12462</v>
      </c>
      <c r="E3602" s="22">
        <v>127710</v>
      </c>
      <c r="F3602" s="19"/>
      <c r="G3602" s="14">
        <f t="shared" si="70"/>
        <v>127710</v>
      </c>
      <c r="H3602" s="13"/>
    </row>
    <row r="3603" spans="1:8" x14ac:dyDescent="0.25">
      <c r="A3603" s="112">
        <v>45321</v>
      </c>
      <c r="B3603" s="21" t="s">
        <v>12182</v>
      </c>
      <c r="C3603" s="13" t="s">
        <v>180</v>
      </c>
      <c r="D3603" s="764" t="s">
        <v>12463</v>
      </c>
      <c r="E3603" s="22">
        <v>63855</v>
      </c>
      <c r="F3603" s="19"/>
      <c r="G3603" s="14">
        <f t="shared" si="70"/>
        <v>63855</v>
      </c>
      <c r="H3603" s="13"/>
    </row>
    <row r="3604" spans="1:8" x14ac:dyDescent="0.25">
      <c r="A3604" s="112">
        <v>45321</v>
      </c>
      <c r="B3604" s="21" t="s">
        <v>11874</v>
      </c>
      <c r="C3604" s="13" t="s">
        <v>7465</v>
      </c>
      <c r="D3604" s="764" t="s">
        <v>12358</v>
      </c>
      <c r="E3604" s="22">
        <v>789331</v>
      </c>
      <c r="F3604" s="19"/>
      <c r="G3604" s="14">
        <f t="shared" si="70"/>
        <v>789331</v>
      </c>
      <c r="H3604" s="13"/>
    </row>
    <row r="3605" spans="1:8" x14ac:dyDescent="0.25">
      <c r="A3605" s="112">
        <v>45321</v>
      </c>
      <c r="B3605" s="21" t="s">
        <v>12182</v>
      </c>
      <c r="C3605" s="13" t="s">
        <v>166</v>
      </c>
      <c r="D3605" s="764" t="s">
        <v>12459</v>
      </c>
      <c r="E3605" s="22">
        <v>140000</v>
      </c>
      <c r="F3605" s="19"/>
      <c r="G3605" s="14">
        <f t="shared" si="70"/>
        <v>140000</v>
      </c>
      <c r="H3605" s="13"/>
    </row>
    <row r="3606" spans="1:8" x14ac:dyDescent="0.25">
      <c r="A3606" s="112">
        <v>45321</v>
      </c>
      <c r="B3606" s="21" t="s">
        <v>12182</v>
      </c>
      <c r="C3606" s="13" t="s">
        <v>166</v>
      </c>
      <c r="D3606" s="764" t="s">
        <v>12460</v>
      </c>
      <c r="E3606" s="22">
        <v>140000</v>
      </c>
      <c r="F3606" s="19"/>
      <c r="G3606" s="14">
        <f t="shared" si="70"/>
        <v>140000</v>
      </c>
      <c r="H3606" s="13"/>
    </row>
    <row r="3607" spans="1:8" x14ac:dyDescent="0.25">
      <c r="A3607" s="112">
        <v>45321</v>
      </c>
      <c r="B3607" s="21" t="s">
        <v>11874</v>
      </c>
      <c r="C3607" s="13" t="s">
        <v>12361</v>
      </c>
      <c r="D3607" s="764" t="s">
        <v>12362</v>
      </c>
      <c r="E3607" s="22">
        <v>169119</v>
      </c>
      <c r="F3607" s="19"/>
      <c r="G3607" s="14">
        <f t="shared" si="70"/>
        <v>169119</v>
      </c>
      <c r="H3607" s="13"/>
    </row>
    <row r="3608" spans="1:8" x14ac:dyDescent="0.25">
      <c r="A3608" s="112">
        <v>45321</v>
      </c>
      <c r="B3608" s="21" t="s">
        <v>11874</v>
      </c>
      <c r="C3608" s="13" t="s">
        <v>169</v>
      </c>
      <c r="D3608" s="764" t="s">
        <v>11199</v>
      </c>
      <c r="E3608" s="22">
        <v>73000</v>
      </c>
      <c r="F3608" s="19"/>
      <c r="G3608" s="14">
        <f t="shared" si="70"/>
        <v>73000</v>
      </c>
      <c r="H3608" s="13"/>
    </row>
    <row r="3609" spans="1:8" x14ac:dyDescent="0.25">
      <c r="A3609" s="112">
        <v>45322</v>
      </c>
      <c r="B3609" s="21" t="s">
        <v>9983</v>
      </c>
      <c r="C3609" s="13" t="s">
        <v>169</v>
      </c>
      <c r="D3609" s="764"/>
      <c r="E3609" s="22"/>
      <c r="F3609" s="19">
        <v>100000</v>
      </c>
      <c r="G3609" s="14">
        <f t="shared" si="70"/>
        <v>-100000</v>
      </c>
      <c r="H3609" s="1164" t="s">
        <v>13019</v>
      </c>
    </row>
    <row r="3610" spans="1:8" x14ac:dyDescent="0.25">
      <c r="A3610" s="112">
        <v>45322</v>
      </c>
      <c r="B3610" s="21" t="s">
        <v>10573</v>
      </c>
      <c r="C3610" s="13" t="s">
        <v>169</v>
      </c>
      <c r="D3610" s="764"/>
      <c r="E3610" s="22"/>
      <c r="F3610" s="19">
        <v>200000</v>
      </c>
      <c r="G3610" s="14">
        <f t="shared" si="70"/>
        <v>-200000</v>
      </c>
      <c r="H3610" s="1165"/>
    </row>
    <row r="3611" spans="1:8" x14ac:dyDescent="0.25">
      <c r="A3611" s="112">
        <v>45322</v>
      </c>
      <c r="B3611" s="21" t="s">
        <v>11874</v>
      </c>
      <c r="C3611" s="13" t="s">
        <v>166</v>
      </c>
      <c r="D3611" s="764" t="s">
        <v>12461</v>
      </c>
      <c r="E3611" s="22">
        <v>56000</v>
      </c>
      <c r="F3611" s="19"/>
      <c r="G3611" s="14">
        <f t="shared" si="70"/>
        <v>56000</v>
      </c>
      <c r="H3611" s="13"/>
    </row>
    <row r="3612" spans="1:8" x14ac:dyDescent="0.25">
      <c r="A3612" s="112">
        <v>45323</v>
      </c>
      <c r="B3612" s="21" t="s">
        <v>11874</v>
      </c>
      <c r="C3612" s="13" t="s">
        <v>8391</v>
      </c>
      <c r="D3612" s="764" t="s">
        <v>12447</v>
      </c>
      <c r="E3612" s="22">
        <v>294353</v>
      </c>
      <c r="F3612" s="19"/>
      <c r="G3612" s="14">
        <f t="shared" si="70"/>
        <v>294353</v>
      </c>
      <c r="H3612" s="13"/>
    </row>
    <row r="3613" spans="1:8" x14ac:dyDescent="0.25">
      <c r="A3613" s="112">
        <v>45323</v>
      </c>
      <c r="B3613" s="21" t="s">
        <v>9829</v>
      </c>
      <c r="C3613" s="13" t="s">
        <v>8391</v>
      </c>
      <c r="D3613" s="764" t="s">
        <v>12448</v>
      </c>
      <c r="E3613" s="22">
        <v>186369</v>
      </c>
      <c r="F3613" s="19"/>
      <c r="G3613" s="14">
        <f t="shared" si="70"/>
        <v>186369</v>
      </c>
      <c r="H3613" s="13"/>
    </row>
    <row r="3614" spans="1:8" x14ac:dyDescent="0.25">
      <c r="A3614" s="112">
        <v>45324</v>
      </c>
      <c r="B3614" s="21" t="s">
        <v>4720</v>
      </c>
      <c r="C3614" s="13" t="s">
        <v>8391</v>
      </c>
      <c r="D3614" s="764" t="s">
        <v>12449</v>
      </c>
      <c r="E3614" s="22">
        <v>162620</v>
      </c>
      <c r="F3614" s="19"/>
      <c r="G3614" s="14">
        <f t="shared" si="70"/>
        <v>162620</v>
      </c>
      <c r="H3614" s="13"/>
    </row>
    <row r="3615" spans="1:8" x14ac:dyDescent="0.25">
      <c r="A3615" s="112">
        <v>45324</v>
      </c>
      <c r="B3615" s="21" t="s">
        <v>10899</v>
      </c>
      <c r="C3615" s="13" t="s">
        <v>164</v>
      </c>
      <c r="D3615" s="764" t="s">
        <v>12465</v>
      </c>
      <c r="E3615" s="22">
        <v>756</v>
      </c>
      <c r="F3615" s="19"/>
      <c r="G3615" s="14">
        <f t="shared" si="70"/>
        <v>756</v>
      </c>
      <c r="H3615" s="13"/>
    </row>
    <row r="3616" spans="1:8" x14ac:dyDescent="0.25">
      <c r="A3616" s="112">
        <v>45324</v>
      </c>
      <c r="B3616" s="21" t="s">
        <v>12182</v>
      </c>
      <c r="C3616" s="13" t="s">
        <v>8391</v>
      </c>
      <c r="D3616" s="764" t="s">
        <v>12450</v>
      </c>
      <c r="E3616" s="22">
        <v>220142</v>
      </c>
      <c r="F3616" s="19"/>
      <c r="G3616" s="14">
        <f t="shared" si="70"/>
        <v>220142</v>
      </c>
      <c r="H3616" s="13"/>
    </row>
    <row r="3617" spans="1:8" x14ac:dyDescent="0.25">
      <c r="A3617" s="112">
        <v>45324</v>
      </c>
      <c r="B3617" s="21" t="s">
        <v>9829</v>
      </c>
      <c r="C3617" s="13" t="s">
        <v>7465</v>
      </c>
      <c r="D3617" s="764" t="s">
        <v>12359</v>
      </c>
      <c r="E3617" s="22">
        <v>138352</v>
      </c>
      <c r="F3617" s="19"/>
      <c r="G3617" s="14">
        <f t="shared" si="70"/>
        <v>138352</v>
      </c>
      <c r="H3617" s="13"/>
    </row>
    <row r="3618" spans="1:8" x14ac:dyDescent="0.25">
      <c r="A3618" s="112">
        <v>45324</v>
      </c>
      <c r="B3618" s="21" t="s">
        <v>9829</v>
      </c>
      <c r="C3618" s="13" t="s">
        <v>7465</v>
      </c>
      <c r="D3618" s="764" t="s">
        <v>12360</v>
      </c>
      <c r="E3618" s="22">
        <v>131702</v>
      </c>
      <c r="F3618" s="19"/>
      <c r="G3618" s="14">
        <f t="shared" si="70"/>
        <v>131702</v>
      </c>
      <c r="H3618" s="13"/>
    </row>
    <row r="3619" spans="1:8" x14ac:dyDescent="0.25">
      <c r="A3619" s="112">
        <v>45325</v>
      </c>
      <c r="B3619" s="21" t="s">
        <v>11874</v>
      </c>
      <c r="C3619" s="13" t="s">
        <v>1197</v>
      </c>
      <c r="D3619" s="764"/>
      <c r="E3619" s="22"/>
      <c r="F3619" s="19">
        <v>158688</v>
      </c>
      <c r="G3619" s="14">
        <f t="shared" si="70"/>
        <v>-158688</v>
      </c>
      <c r="H3619" s="13" t="s">
        <v>1156</v>
      </c>
    </row>
    <row r="3620" spans="1:8" x14ac:dyDescent="0.25">
      <c r="A3620" s="112">
        <v>45329</v>
      </c>
      <c r="B3620" s="21" t="s">
        <v>11874</v>
      </c>
      <c r="C3620" s="13" t="s">
        <v>7465</v>
      </c>
      <c r="D3620" s="764" t="s">
        <v>12472</v>
      </c>
      <c r="E3620" s="22">
        <v>704112</v>
      </c>
      <c r="F3620" s="19"/>
      <c r="G3620" s="14">
        <f t="shared" si="70"/>
        <v>704112</v>
      </c>
      <c r="H3620" s="13"/>
    </row>
    <row r="3621" spans="1:8" x14ac:dyDescent="0.25">
      <c r="A3621" s="112">
        <v>45329</v>
      </c>
      <c r="B3621" s="21" t="s">
        <v>12182</v>
      </c>
      <c r="C3621" s="13" t="s">
        <v>8897</v>
      </c>
      <c r="D3621" s="764"/>
      <c r="E3621" s="22"/>
      <c r="F3621" s="19">
        <v>162500</v>
      </c>
      <c r="G3621" s="14">
        <f t="shared" si="70"/>
        <v>-162500</v>
      </c>
      <c r="H3621" s="13" t="s">
        <v>12013</v>
      </c>
    </row>
    <row r="3622" spans="1:8" x14ac:dyDescent="0.25">
      <c r="A3622" s="112">
        <v>45329</v>
      </c>
      <c r="B3622" s="21" t="s">
        <v>12182</v>
      </c>
      <c r="C3622" s="13" t="s">
        <v>8897</v>
      </c>
      <c r="D3622" s="764"/>
      <c r="E3622" s="22"/>
      <c r="F3622" s="19">
        <v>52</v>
      </c>
      <c r="G3622" s="14">
        <f t="shared" si="70"/>
        <v>-52</v>
      </c>
      <c r="H3622" s="13" t="s">
        <v>3917</v>
      </c>
    </row>
    <row r="3623" spans="1:8" x14ac:dyDescent="0.25">
      <c r="A3623" s="112">
        <v>45329</v>
      </c>
      <c r="B3623" s="21" t="s">
        <v>11874</v>
      </c>
      <c r="C3623" s="13" t="s">
        <v>1197</v>
      </c>
      <c r="D3623" s="764" t="s">
        <v>12451</v>
      </c>
      <c r="E3623" s="22">
        <v>158688</v>
      </c>
      <c r="F3623" s="19"/>
      <c r="G3623" s="14">
        <f t="shared" si="70"/>
        <v>158688</v>
      </c>
      <c r="H3623" s="13"/>
    </row>
    <row r="3624" spans="1:8" x14ac:dyDescent="0.25">
      <c r="A3624" s="112">
        <v>45331</v>
      </c>
      <c r="B3624" s="21" t="s">
        <v>11874</v>
      </c>
      <c r="C3624" s="13" t="s">
        <v>12015</v>
      </c>
      <c r="D3624" s="764"/>
      <c r="E3624" s="22">
        <v>850000</v>
      </c>
      <c r="F3624" s="19"/>
      <c r="G3624" s="14">
        <f t="shared" si="70"/>
        <v>850000</v>
      </c>
      <c r="H3624" s="13" t="s">
        <v>12422</v>
      </c>
    </row>
    <row r="3625" spans="1:8" x14ac:dyDescent="0.25">
      <c r="A3625" s="112">
        <v>45331</v>
      </c>
      <c r="B3625" s="21" t="s">
        <v>10899</v>
      </c>
      <c r="C3625" s="13" t="s">
        <v>166</v>
      </c>
      <c r="D3625" s="764" t="s">
        <v>12656</v>
      </c>
      <c r="E3625" s="22">
        <v>8000</v>
      </c>
      <c r="F3625" s="19"/>
      <c r="G3625" s="14">
        <f t="shared" si="70"/>
        <v>8000</v>
      </c>
      <c r="H3625" s="13"/>
    </row>
    <row r="3626" spans="1:8" x14ac:dyDescent="0.25">
      <c r="A3626" s="112">
        <v>45332</v>
      </c>
      <c r="B3626" s="21" t="s">
        <v>11874</v>
      </c>
      <c r="C3626" s="13" t="s">
        <v>12015</v>
      </c>
      <c r="D3626" s="764"/>
      <c r="E3626" s="22"/>
      <c r="F3626" s="19">
        <v>500000</v>
      </c>
      <c r="G3626" s="14">
        <f t="shared" si="70"/>
        <v>-500000</v>
      </c>
      <c r="H3626" s="13" t="s">
        <v>12013</v>
      </c>
    </row>
    <row r="3627" spans="1:8" x14ac:dyDescent="0.25">
      <c r="A3627" s="112">
        <v>45334</v>
      </c>
      <c r="B3627" s="21" t="s">
        <v>11874</v>
      </c>
      <c r="C3627" s="13" t="s">
        <v>8089</v>
      </c>
      <c r="D3627" s="764"/>
      <c r="E3627" s="22"/>
      <c r="F3627" s="19">
        <v>500000</v>
      </c>
      <c r="G3627" s="14">
        <f t="shared" si="70"/>
        <v>-500000</v>
      </c>
      <c r="H3627" s="13" t="s">
        <v>12443</v>
      </c>
    </row>
    <row r="3628" spans="1:8" x14ac:dyDescent="0.25">
      <c r="A3628" s="112">
        <v>45335</v>
      </c>
      <c r="B3628" s="21" t="s">
        <v>11874</v>
      </c>
      <c r="C3628" s="13" t="s">
        <v>7465</v>
      </c>
      <c r="D3628" s="764" t="s">
        <v>12473</v>
      </c>
      <c r="E3628" s="22">
        <v>688912</v>
      </c>
      <c r="F3628" s="19"/>
      <c r="G3628" s="14">
        <f t="shared" si="70"/>
        <v>688912</v>
      </c>
      <c r="H3628" s="13"/>
    </row>
    <row r="3629" spans="1:8" x14ac:dyDescent="0.25">
      <c r="A3629" s="112">
        <v>45335</v>
      </c>
      <c r="B3629" s="21" t="s">
        <v>8556</v>
      </c>
      <c r="C3629" s="13" t="s">
        <v>7465</v>
      </c>
      <c r="D3629" s="764" t="s">
        <v>12474</v>
      </c>
      <c r="E3629" s="22">
        <v>52109</v>
      </c>
      <c r="F3629" s="19"/>
      <c r="G3629" s="14">
        <f t="shared" si="70"/>
        <v>52109</v>
      </c>
      <c r="H3629" s="13"/>
    </row>
    <row r="3630" spans="1:8" x14ac:dyDescent="0.25">
      <c r="A3630" s="112">
        <v>45335</v>
      </c>
      <c r="B3630" s="21" t="s">
        <v>11874</v>
      </c>
      <c r="C3630" s="13" t="s">
        <v>7465</v>
      </c>
      <c r="D3630" s="764" t="s">
        <v>11250</v>
      </c>
      <c r="E3630" s="22">
        <v>90000</v>
      </c>
      <c r="F3630" s="19"/>
      <c r="G3630" s="14">
        <f t="shared" si="70"/>
        <v>90000</v>
      </c>
      <c r="H3630" s="13"/>
    </row>
    <row r="3631" spans="1:8" x14ac:dyDescent="0.25">
      <c r="A3631" s="112">
        <v>45336</v>
      </c>
      <c r="B3631" s="21" t="s">
        <v>11874</v>
      </c>
      <c r="C3631" s="13" t="s">
        <v>8391</v>
      </c>
      <c r="D3631" s="764"/>
      <c r="E3631" s="22"/>
      <c r="F3631" s="19">
        <v>1000000</v>
      </c>
      <c r="G3631" s="14">
        <f t="shared" si="70"/>
        <v>-1000000</v>
      </c>
      <c r="H3631" s="13" t="s">
        <v>12293</v>
      </c>
    </row>
    <row r="3632" spans="1:8" x14ac:dyDescent="0.25">
      <c r="A3632" s="112">
        <v>45336</v>
      </c>
      <c r="B3632" s="21" t="s">
        <v>8556</v>
      </c>
      <c r="C3632" s="13" t="s">
        <v>8391</v>
      </c>
      <c r="D3632" s="764" t="s">
        <v>12574</v>
      </c>
      <c r="E3632" s="22">
        <v>38932</v>
      </c>
      <c r="F3632" s="19"/>
      <c r="G3632" s="14">
        <f t="shared" si="70"/>
        <v>38932</v>
      </c>
      <c r="H3632" s="13"/>
    </row>
    <row r="3633" spans="1:8" x14ac:dyDescent="0.25">
      <c r="A3633" s="112">
        <v>45337</v>
      </c>
      <c r="B3633" s="21" t="s">
        <v>11874</v>
      </c>
      <c r="C3633" s="13" t="s">
        <v>8391</v>
      </c>
      <c r="D3633" s="764" t="s">
        <v>12575</v>
      </c>
      <c r="E3633" s="22">
        <v>23692</v>
      </c>
      <c r="F3633" s="19"/>
      <c r="G3633" s="14">
        <f t="shared" si="70"/>
        <v>23692</v>
      </c>
      <c r="H3633" s="13"/>
    </row>
    <row r="3634" spans="1:8" x14ac:dyDescent="0.25">
      <c r="A3634" s="112">
        <v>45337</v>
      </c>
      <c r="B3634" s="21" t="s">
        <v>11498</v>
      </c>
      <c r="C3634" s="13" t="s">
        <v>8391</v>
      </c>
      <c r="D3634" s="764" t="s">
        <v>12576</v>
      </c>
      <c r="E3634" s="22">
        <v>59502</v>
      </c>
      <c r="F3634" s="19"/>
      <c r="G3634" s="14">
        <f t="shared" si="70"/>
        <v>59502</v>
      </c>
      <c r="H3634" s="13"/>
    </row>
    <row r="3635" spans="1:8" x14ac:dyDescent="0.25">
      <c r="A3635" s="112">
        <v>45337</v>
      </c>
      <c r="B3635" s="21" t="s">
        <v>12182</v>
      </c>
      <c r="C3635" s="13" t="s">
        <v>8391</v>
      </c>
      <c r="D3635" s="764" t="s">
        <v>12577</v>
      </c>
      <c r="E3635" s="22">
        <v>136842</v>
      </c>
      <c r="F3635" s="19"/>
      <c r="G3635" s="14">
        <f t="shared" si="70"/>
        <v>136842</v>
      </c>
      <c r="H3635" s="13"/>
    </row>
    <row r="3636" spans="1:8" x14ac:dyDescent="0.25">
      <c r="A3636" s="112">
        <v>45337</v>
      </c>
      <c r="B3636" s="21" t="s">
        <v>12222</v>
      </c>
      <c r="C3636" s="13" t="s">
        <v>12361</v>
      </c>
      <c r="D3636" s="764" t="s">
        <v>12583</v>
      </c>
      <c r="E3636" s="22">
        <v>27500</v>
      </c>
      <c r="F3636" s="19"/>
      <c r="G3636" s="14">
        <f t="shared" si="70"/>
        <v>27500</v>
      </c>
      <c r="H3636" s="13"/>
    </row>
    <row r="3637" spans="1:8" x14ac:dyDescent="0.25">
      <c r="A3637" s="112">
        <v>45338</v>
      </c>
      <c r="B3637" s="21" t="s">
        <v>11874</v>
      </c>
      <c r="C3637" s="13" t="s">
        <v>7465</v>
      </c>
      <c r="D3637" s="764" t="s">
        <v>12580</v>
      </c>
      <c r="E3637" s="22">
        <v>549168</v>
      </c>
      <c r="F3637" s="19"/>
      <c r="G3637" s="14">
        <f t="shared" si="70"/>
        <v>549168</v>
      </c>
      <c r="H3637" s="13"/>
    </row>
    <row r="3638" spans="1:8" x14ac:dyDescent="0.25">
      <c r="A3638" s="112">
        <v>45338</v>
      </c>
      <c r="B3638" s="21" t="s">
        <v>11874</v>
      </c>
      <c r="C3638" s="13" t="s">
        <v>7465</v>
      </c>
      <c r="D3638" s="764" t="s">
        <v>12581</v>
      </c>
      <c r="E3638" s="22">
        <v>336414</v>
      </c>
      <c r="F3638" s="19"/>
      <c r="G3638" s="14">
        <f t="shared" si="70"/>
        <v>336414</v>
      </c>
      <c r="H3638" s="13"/>
    </row>
    <row r="3639" spans="1:8" x14ac:dyDescent="0.25">
      <c r="A3639" s="112">
        <v>45339</v>
      </c>
      <c r="B3639" s="21" t="s">
        <v>11874</v>
      </c>
      <c r="C3639" s="13" t="s">
        <v>8391</v>
      </c>
      <c r="D3639" s="764" t="s">
        <v>12578</v>
      </c>
      <c r="E3639" s="22">
        <v>23879</v>
      </c>
      <c r="F3639" s="19"/>
      <c r="G3639" s="14">
        <f t="shared" si="70"/>
        <v>23879</v>
      </c>
      <c r="H3639" s="13"/>
    </row>
    <row r="3640" spans="1:8" x14ac:dyDescent="0.25">
      <c r="A3640" s="112">
        <v>45339</v>
      </c>
      <c r="B3640" s="21" t="s">
        <v>11695</v>
      </c>
      <c r="C3640" s="13" t="s">
        <v>8391</v>
      </c>
      <c r="D3640" s="764" t="s">
        <v>12579</v>
      </c>
      <c r="E3640" s="22">
        <v>6768</v>
      </c>
      <c r="F3640" s="19"/>
      <c r="G3640" s="14">
        <f t="shared" si="70"/>
        <v>6768</v>
      </c>
      <c r="H3640" s="13"/>
    </row>
    <row r="3641" spans="1:8" x14ac:dyDescent="0.25">
      <c r="A3641" s="112">
        <v>45339</v>
      </c>
      <c r="B3641" s="21" t="s">
        <v>9829</v>
      </c>
      <c r="C3641" s="13" t="s">
        <v>12361</v>
      </c>
      <c r="D3641" s="764"/>
      <c r="E3641" s="22"/>
      <c r="F3641" s="19">
        <v>480000</v>
      </c>
      <c r="G3641" s="14">
        <f t="shared" si="70"/>
        <v>-480000</v>
      </c>
      <c r="H3641" s="13" t="s">
        <v>12516</v>
      </c>
    </row>
    <row r="3642" spans="1:8" x14ac:dyDescent="0.25">
      <c r="A3642" s="112">
        <v>45339</v>
      </c>
      <c r="B3642" s="21" t="s">
        <v>9829</v>
      </c>
      <c r="C3642" s="13" t="s">
        <v>12361</v>
      </c>
      <c r="D3642" s="764"/>
      <c r="E3642" s="22"/>
      <c r="F3642" s="19">
        <v>370000</v>
      </c>
      <c r="G3642" s="14">
        <f t="shared" si="70"/>
        <v>-370000</v>
      </c>
      <c r="H3642" s="13" t="s">
        <v>12516</v>
      </c>
    </row>
    <row r="3643" spans="1:8" x14ac:dyDescent="0.25">
      <c r="A3643" s="112">
        <v>45339</v>
      </c>
      <c r="B3643" s="21" t="s">
        <v>9829</v>
      </c>
      <c r="C3643" s="13" t="s">
        <v>12361</v>
      </c>
      <c r="D3643" s="764"/>
      <c r="E3643" s="22"/>
      <c r="F3643" s="19">
        <v>704800</v>
      </c>
      <c r="G3643" s="14">
        <f t="shared" si="70"/>
        <v>-704800</v>
      </c>
      <c r="H3643" s="13" t="s">
        <v>12517</v>
      </c>
    </row>
    <row r="3644" spans="1:8" x14ac:dyDescent="0.25">
      <c r="A3644" s="112">
        <v>45339</v>
      </c>
      <c r="B3644" s="21" t="s">
        <v>9829</v>
      </c>
      <c r="C3644" s="13" t="s">
        <v>180</v>
      </c>
      <c r="D3644" s="764" t="s">
        <v>12655</v>
      </c>
      <c r="E3644" s="22">
        <v>427400</v>
      </c>
      <c r="F3644" s="19"/>
      <c r="G3644" s="14">
        <f t="shared" si="70"/>
        <v>427400</v>
      </c>
      <c r="H3644" s="13"/>
    </row>
    <row r="3645" spans="1:8" x14ac:dyDescent="0.25">
      <c r="A3645" s="112">
        <v>45341</v>
      </c>
      <c r="B3645" s="21" t="s">
        <v>10293</v>
      </c>
      <c r="C3645" s="13" t="s">
        <v>5186</v>
      </c>
      <c r="D3645" s="764"/>
      <c r="E3645" s="22"/>
      <c r="F3645" s="19">
        <v>300000</v>
      </c>
      <c r="G3645" s="14">
        <f t="shared" si="70"/>
        <v>-300000</v>
      </c>
      <c r="H3645" s="13" t="s">
        <v>10718</v>
      </c>
    </row>
    <row r="3646" spans="1:8" x14ac:dyDescent="0.25">
      <c r="A3646" s="112">
        <v>45342</v>
      </c>
      <c r="B3646" s="21" t="s">
        <v>9829</v>
      </c>
      <c r="C3646" s="13" t="s">
        <v>12361</v>
      </c>
      <c r="D3646" s="764" t="s">
        <v>12582</v>
      </c>
      <c r="E3646" s="22">
        <v>1554800</v>
      </c>
      <c r="F3646" s="19"/>
      <c r="G3646" s="14">
        <f t="shared" si="70"/>
        <v>1554800</v>
      </c>
      <c r="H3646" s="13"/>
    </row>
    <row r="3647" spans="1:8" x14ac:dyDescent="0.25">
      <c r="A3647" s="112">
        <v>45342</v>
      </c>
      <c r="B3647" s="21" t="s">
        <v>10899</v>
      </c>
      <c r="C3647" s="13" t="s">
        <v>166</v>
      </c>
      <c r="D3647" s="764" t="s">
        <v>12657</v>
      </c>
      <c r="E3647" s="22">
        <v>3300</v>
      </c>
      <c r="F3647" s="19"/>
      <c r="G3647" s="14">
        <f t="shared" si="70"/>
        <v>3300</v>
      </c>
      <c r="H3647" s="13"/>
    </row>
    <row r="3648" spans="1:8" x14ac:dyDescent="0.25">
      <c r="A3648" s="112">
        <v>45343</v>
      </c>
      <c r="B3648" s="21" t="s">
        <v>10899</v>
      </c>
      <c r="C3648" s="13" t="s">
        <v>7952</v>
      </c>
      <c r="D3648" s="764"/>
      <c r="E3648" s="22"/>
      <c r="F3648" s="19">
        <v>275000</v>
      </c>
      <c r="G3648" s="14">
        <f t="shared" si="70"/>
        <v>-275000</v>
      </c>
      <c r="H3648" s="13" t="s">
        <v>12013</v>
      </c>
    </row>
    <row r="3649" spans="1:8" x14ac:dyDescent="0.25">
      <c r="A3649" s="112">
        <v>45343</v>
      </c>
      <c r="B3649" s="21" t="s">
        <v>11874</v>
      </c>
      <c r="C3649" s="13" t="s">
        <v>7465</v>
      </c>
      <c r="D3649" s="764"/>
      <c r="E3649" s="22"/>
      <c r="F3649" s="19">
        <v>1000000</v>
      </c>
      <c r="G3649" s="14">
        <f t="shared" si="70"/>
        <v>-1000000</v>
      </c>
      <c r="H3649" s="13" t="s">
        <v>12538</v>
      </c>
    </row>
    <row r="3650" spans="1:8" x14ac:dyDescent="0.25">
      <c r="A3650" s="112">
        <v>45343</v>
      </c>
      <c r="B3650" s="21" t="s">
        <v>12606</v>
      </c>
      <c r="C3650" s="13" t="s">
        <v>7465</v>
      </c>
      <c r="D3650" s="764" t="s">
        <v>12642</v>
      </c>
      <c r="E3650" s="22">
        <v>45459</v>
      </c>
      <c r="F3650" s="109"/>
      <c r="G3650" s="14">
        <f t="shared" si="70"/>
        <v>45459</v>
      </c>
      <c r="H3650" s="13"/>
    </row>
    <row r="3651" spans="1:8" ht="16.5" thickBot="1" x14ac:dyDescent="0.3">
      <c r="A3651" s="112">
        <v>45346</v>
      </c>
      <c r="B3651" s="21" t="s">
        <v>11874</v>
      </c>
      <c r="C3651" s="13" t="s">
        <v>8391</v>
      </c>
      <c r="D3651" s="764"/>
      <c r="E3651" s="22"/>
      <c r="F3651" s="109">
        <v>500000</v>
      </c>
      <c r="G3651" s="14">
        <f t="shared" si="70"/>
        <v>-500000</v>
      </c>
      <c r="H3651" s="13" t="s">
        <v>12293</v>
      </c>
    </row>
    <row r="3652" spans="1:8" x14ac:dyDescent="0.25">
      <c r="A3652" s="112">
        <v>45346</v>
      </c>
      <c r="B3652" s="21" t="s">
        <v>10376</v>
      </c>
      <c r="C3652" s="13" t="s">
        <v>180</v>
      </c>
      <c r="D3652" s="764"/>
      <c r="E3652" s="781"/>
      <c r="F3652" s="783">
        <v>13760</v>
      </c>
      <c r="G3652" s="782">
        <f t="shared" si="70"/>
        <v>-13760</v>
      </c>
      <c r="H3652" s="1134" t="s">
        <v>12556</v>
      </c>
    </row>
    <row r="3653" spans="1:8" x14ac:dyDescent="0.25">
      <c r="A3653" s="112">
        <v>45346</v>
      </c>
      <c r="B3653" s="21" t="s">
        <v>10899</v>
      </c>
      <c r="C3653" s="13" t="s">
        <v>180</v>
      </c>
      <c r="D3653" s="764"/>
      <c r="E3653" s="781"/>
      <c r="F3653" s="141">
        <v>164280</v>
      </c>
      <c r="G3653" s="782">
        <f t="shared" si="70"/>
        <v>-164280</v>
      </c>
      <c r="H3653" s="1136"/>
    </row>
    <row r="3654" spans="1:8" x14ac:dyDescent="0.25">
      <c r="A3654" s="112">
        <v>45346</v>
      </c>
      <c r="B3654" s="21" t="s">
        <v>11596</v>
      </c>
      <c r="C3654" s="13" t="s">
        <v>180</v>
      </c>
      <c r="D3654" s="764"/>
      <c r="E3654" s="781"/>
      <c r="F3654" s="141">
        <v>145230</v>
      </c>
      <c r="G3654" s="782">
        <f t="shared" si="70"/>
        <v>-145230</v>
      </c>
      <c r="H3654" s="1136"/>
    </row>
    <row r="3655" spans="1:8" ht="16.5" thickBot="1" x14ac:dyDescent="0.3">
      <c r="A3655" s="112">
        <v>45346</v>
      </c>
      <c r="B3655" s="21" t="s">
        <v>11874</v>
      </c>
      <c r="C3655" s="13" t="s">
        <v>180</v>
      </c>
      <c r="D3655" s="764"/>
      <c r="E3655" s="781"/>
      <c r="F3655" s="784">
        <v>176730</v>
      </c>
      <c r="G3655" s="782">
        <f t="shared" si="70"/>
        <v>-176730</v>
      </c>
      <c r="H3655" s="1135"/>
    </row>
    <row r="3656" spans="1:8" x14ac:dyDescent="0.25">
      <c r="A3656" s="112">
        <v>45341</v>
      </c>
      <c r="B3656" s="62" t="s">
        <v>12182</v>
      </c>
      <c r="C3656" s="13" t="s">
        <v>166</v>
      </c>
      <c r="D3656" s="764"/>
      <c r="E3656" s="22"/>
      <c r="F3656" s="111">
        <v>653892</v>
      </c>
      <c r="G3656" s="14">
        <f t="shared" si="70"/>
        <v>-653892</v>
      </c>
      <c r="H3656" s="13" t="s">
        <v>12548</v>
      </c>
    </row>
    <row r="3657" spans="1:8" x14ac:dyDescent="0.25">
      <c r="A3657" s="112">
        <v>45342</v>
      </c>
      <c r="B3657" s="21" t="s">
        <v>8556</v>
      </c>
      <c r="C3657" s="13" t="s">
        <v>164</v>
      </c>
      <c r="D3657" s="764" t="s">
        <v>12687</v>
      </c>
      <c r="E3657" s="22">
        <v>75279</v>
      </c>
      <c r="F3657" s="111"/>
      <c r="G3657" s="14">
        <f t="shared" si="70"/>
        <v>75279</v>
      </c>
      <c r="H3657" s="13"/>
    </row>
    <row r="3658" spans="1:8" x14ac:dyDescent="0.25">
      <c r="A3658" s="112">
        <v>45346</v>
      </c>
      <c r="B3658" s="62" t="s">
        <v>9829</v>
      </c>
      <c r="C3658" s="13" t="s">
        <v>164</v>
      </c>
      <c r="D3658" s="764" t="s">
        <v>12688</v>
      </c>
      <c r="E3658" s="22">
        <v>4290</v>
      </c>
      <c r="F3658" s="111"/>
      <c r="G3658" s="14">
        <f t="shared" si="70"/>
        <v>4290</v>
      </c>
      <c r="H3658" s="13"/>
    </row>
    <row r="3659" spans="1:8" x14ac:dyDescent="0.25">
      <c r="A3659" s="112">
        <v>45348</v>
      </c>
      <c r="B3659" s="21" t="s">
        <v>10899</v>
      </c>
      <c r="C3659" s="13" t="s">
        <v>12469</v>
      </c>
      <c r="D3659" s="764" t="s">
        <v>9242</v>
      </c>
      <c r="E3659" s="22">
        <v>27608</v>
      </c>
      <c r="F3659" s="111"/>
      <c r="G3659" s="14">
        <f t="shared" si="70"/>
        <v>27608</v>
      </c>
      <c r="H3659" s="13"/>
    </row>
    <row r="3660" spans="1:8" x14ac:dyDescent="0.25">
      <c r="A3660" s="112">
        <v>45348</v>
      </c>
      <c r="B3660" s="21" t="s">
        <v>12182</v>
      </c>
      <c r="C3660" s="13" t="s">
        <v>8391</v>
      </c>
      <c r="D3660" s="764" t="s">
        <v>12638</v>
      </c>
      <c r="E3660" s="22">
        <v>64376</v>
      </c>
      <c r="F3660" s="111"/>
      <c r="G3660" s="14">
        <f t="shared" si="70"/>
        <v>64376</v>
      </c>
      <c r="H3660" s="13"/>
    </row>
    <row r="3661" spans="1:8" x14ac:dyDescent="0.25">
      <c r="A3661" s="112">
        <v>45348</v>
      </c>
      <c r="B3661" s="21" t="s">
        <v>9829</v>
      </c>
      <c r="C3661" s="13" t="s">
        <v>8391</v>
      </c>
      <c r="D3661" s="764" t="s">
        <v>12639</v>
      </c>
      <c r="E3661" s="22">
        <v>40701</v>
      </c>
      <c r="F3661" s="111"/>
      <c r="G3661" s="14">
        <f t="shared" si="70"/>
        <v>40701</v>
      </c>
      <c r="H3661" s="13"/>
    </row>
    <row r="3662" spans="1:8" x14ac:dyDescent="0.25">
      <c r="A3662" s="112">
        <v>45348</v>
      </c>
      <c r="B3662" s="21" t="s">
        <v>10229</v>
      </c>
      <c r="C3662" s="13" t="s">
        <v>11312</v>
      </c>
      <c r="D3662" s="764"/>
      <c r="E3662" s="22"/>
      <c r="F3662" s="19">
        <v>146000</v>
      </c>
      <c r="G3662" s="14">
        <f>E3662-F3662</f>
        <v>-146000</v>
      </c>
      <c r="H3662" s="13" t="s">
        <v>12562</v>
      </c>
    </row>
    <row r="3663" spans="1:8" x14ac:dyDescent="0.25">
      <c r="A3663" s="112">
        <v>45348</v>
      </c>
      <c r="B3663" s="21" t="s">
        <v>11874</v>
      </c>
      <c r="C3663" s="13" t="s">
        <v>169</v>
      </c>
      <c r="D3663" s="764" t="s">
        <v>12473</v>
      </c>
      <c r="E3663" s="22">
        <v>82734</v>
      </c>
      <c r="F3663" s="19"/>
      <c r="G3663" s="14">
        <f t="shared" ref="G3663:G3665" si="71">E3663-F3663</f>
        <v>82734</v>
      </c>
      <c r="H3663" s="13"/>
    </row>
    <row r="3664" spans="1:8" x14ac:dyDescent="0.25">
      <c r="A3664" s="112">
        <v>45348</v>
      </c>
      <c r="B3664" s="21" t="s">
        <v>9829</v>
      </c>
      <c r="C3664" s="13" t="s">
        <v>164</v>
      </c>
      <c r="D3664" s="764" t="s">
        <v>12689</v>
      </c>
      <c r="E3664" s="22">
        <v>2660</v>
      </c>
      <c r="F3664" s="19"/>
      <c r="G3664" s="14">
        <f t="shared" si="71"/>
        <v>2660</v>
      </c>
      <c r="H3664" s="13"/>
    </row>
    <row r="3665" spans="1:8" x14ac:dyDescent="0.25">
      <c r="A3665" s="112">
        <v>45348</v>
      </c>
      <c r="B3665" s="21" t="s">
        <v>9829</v>
      </c>
      <c r="C3665" s="13" t="s">
        <v>164</v>
      </c>
      <c r="D3665" s="764" t="s">
        <v>12690</v>
      </c>
      <c r="E3665" s="22">
        <v>3588</v>
      </c>
      <c r="F3665" s="19"/>
      <c r="G3665" s="14">
        <f t="shared" si="71"/>
        <v>3588</v>
      </c>
      <c r="H3665" s="13"/>
    </row>
    <row r="3666" spans="1:8" x14ac:dyDescent="0.25">
      <c r="A3666" s="112">
        <v>45349</v>
      </c>
      <c r="B3666" s="21" t="s">
        <v>10899</v>
      </c>
      <c r="C3666" s="13" t="s">
        <v>12469</v>
      </c>
      <c r="D3666" s="764"/>
      <c r="E3666" s="22"/>
      <c r="F3666" s="19">
        <v>200000</v>
      </c>
      <c r="G3666" s="14">
        <f t="shared" si="70"/>
        <v>-200000</v>
      </c>
      <c r="H3666" s="13" t="s">
        <v>12569</v>
      </c>
    </row>
    <row r="3667" spans="1:8" x14ac:dyDescent="0.25">
      <c r="A3667" s="112">
        <v>45349</v>
      </c>
      <c r="B3667" s="21" t="s">
        <v>11874</v>
      </c>
      <c r="C3667" s="13" t="s">
        <v>7465</v>
      </c>
      <c r="D3667" s="764"/>
      <c r="E3667" s="22"/>
      <c r="F3667" s="19">
        <v>1000000</v>
      </c>
      <c r="G3667" s="14">
        <f t="shared" si="70"/>
        <v>-1000000</v>
      </c>
      <c r="H3667" s="13" t="s">
        <v>12585</v>
      </c>
    </row>
    <row r="3668" spans="1:8" x14ac:dyDescent="0.25">
      <c r="A3668" s="112">
        <v>45349</v>
      </c>
      <c r="B3668" s="21" t="s">
        <v>11874</v>
      </c>
      <c r="C3668" s="13" t="s">
        <v>7465</v>
      </c>
      <c r="D3668" s="764" t="s">
        <v>12643</v>
      </c>
      <c r="E3668" s="22">
        <v>123660</v>
      </c>
      <c r="F3668" s="19"/>
      <c r="G3668" s="14">
        <f t="shared" si="70"/>
        <v>123660</v>
      </c>
      <c r="H3668" s="13"/>
    </row>
    <row r="3669" spans="1:8" x14ac:dyDescent="0.25">
      <c r="A3669" s="112">
        <v>45349</v>
      </c>
      <c r="B3669" s="21" t="s">
        <v>11874</v>
      </c>
      <c r="C3669" s="13" t="s">
        <v>7465</v>
      </c>
      <c r="D3669" s="764" t="s">
        <v>12644</v>
      </c>
      <c r="E3669" s="22">
        <v>270563</v>
      </c>
      <c r="F3669" s="19"/>
      <c r="G3669" s="14">
        <f t="shared" si="70"/>
        <v>270563</v>
      </c>
      <c r="H3669" s="13"/>
    </row>
    <row r="3670" spans="1:8" x14ac:dyDescent="0.25">
      <c r="A3670" s="112">
        <v>45350</v>
      </c>
      <c r="B3670" s="21" t="s">
        <v>11874</v>
      </c>
      <c r="C3670" s="13" t="s">
        <v>169</v>
      </c>
      <c r="D3670" s="764" t="s">
        <v>11250</v>
      </c>
      <c r="E3670" s="22">
        <v>4657</v>
      </c>
      <c r="F3670" s="19"/>
      <c r="G3670" s="14">
        <f t="shared" si="70"/>
        <v>4657</v>
      </c>
      <c r="H3670" s="13"/>
    </row>
    <row r="3671" spans="1:8" x14ac:dyDescent="0.25">
      <c r="A3671" s="112">
        <v>45351</v>
      </c>
      <c r="B3671" s="21" t="s">
        <v>11874</v>
      </c>
      <c r="C3671" s="13" t="s">
        <v>8391</v>
      </c>
      <c r="D3671" s="764" t="s">
        <v>12640</v>
      </c>
      <c r="E3671" s="22">
        <v>25644</v>
      </c>
      <c r="F3671" s="19"/>
      <c r="G3671" s="14">
        <f t="shared" si="70"/>
        <v>25644</v>
      </c>
      <c r="H3671" s="13"/>
    </row>
    <row r="3672" spans="1:8" x14ac:dyDescent="0.25">
      <c r="A3672" s="112">
        <v>45351</v>
      </c>
      <c r="B3672" s="21" t="s">
        <v>12182</v>
      </c>
      <c r="C3672" s="13" t="s">
        <v>8391</v>
      </c>
      <c r="D3672" s="764" t="s">
        <v>12641</v>
      </c>
      <c r="E3672" s="22">
        <v>20455</v>
      </c>
      <c r="F3672" s="19"/>
      <c r="G3672" s="14">
        <f t="shared" si="70"/>
        <v>20455</v>
      </c>
      <c r="H3672" s="13"/>
    </row>
    <row r="3673" spans="1:8" x14ac:dyDescent="0.25">
      <c r="A3673" s="112">
        <v>45351</v>
      </c>
      <c r="B3673" s="21" t="s">
        <v>10899</v>
      </c>
      <c r="C3673" s="13" t="s">
        <v>166</v>
      </c>
      <c r="D3673" s="764" t="s">
        <v>12658</v>
      </c>
      <c r="E3673" s="22">
        <v>1460</v>
      </c>
      <c r="F3673" s="19"/>
      <c r="G3673" s="14">
        <f t="shared" si="70"/>
        <v>1460</v>
      </c>
      <c r="H3673" s="13"/>
    </row>
    <row r="3674" spans="1:8" x14ac:dyDescent="0.25">
      <c r="A3674" s="112">
        <v>45355</v>
      </c>
      <c r="B3674" s="21" t="s">
        <v>11874</v>
      </c>
      <c r="C3674" s="13" t="s">
        <v>7465</v>
      </c>
      <c r="D3674" s="764" t="s">
        <v>12645</v>
      </c>
      <c r="E3674" s="22">
        <v>30400</v>
      </c>
      <c r="F3674" s="19"/>
      <c r="G3674" s="14">
        <f t="shared" si="70"/>
        <v>30400</v>
      </c>
      <c r="H3674" s="13"/>
    </row>
    <row r="3675" spans="1:8" x14ac:dyDescent="0.25">
      <c r="A3675" s="112">
        <v>45357</v>
      </c>
      <c r="B3675" s="21" t="s">
        <v>10568</v>
      </c>
      <c r="C3675" s="13" t="s">
        <v>12361</v>
      </c>
      <c r="D3675" s="764" t="s">
        <v>12686</v>
      </c>
      <c r="E3675" s="22">
        <v>22000</v>
      </c>
      <c r="F3675" s="19"/>
      <c r="G3675" s="14">
        <f t="shared" si="70"/>
        <v>22000</v>
      </c>
      <c r="H3675" s="13"/>
    </row>
    <row r="3676" spans="1:8" x14ac:dyDescent="0.25">
      <c r="A3676" s="112">
        <v>45357</v>
      </c>
      <c r="B3676" s="21" t="s">
        <v>9829</v>
      </c>
      <c r="C3676" s="13" t="s">
        <v>164</v>
      </c>
      <c r="D3676" s="764"/>
      <c r="E3676" s="22"/>
      <c r="F3676" s="19">
        <v>2776</v>
      </c>
      <c r="G3676" s="14">
        <f t="shared" si="70"/>
        <v>-2776</v>
      </c>
      <c r="H3676" s="13" t="s">
        <v>4469</v>
      </c>
    </row>
    <row r="3677" spans="1:8" x14ac:dyDescent="0.25">
      <c r="A3677" s="112">
        <v>45358</v>
      </c>
      <c r="B3677" s="21" t="s">
        <v>10899</v>
      </c>
      <c r="C3677" s="13" t="s">
        <v>166</v>
      </c>
      <c r="D3677" s="764" t="s">
        <v>12659</v>
      </c>
      <c r="E3677" s="22">
        <v>34680</v>
      </c>
      <c r="F3677" s="19"/>
      <c r="G3677" s="14">
        <f t="shared" si="70"/>
        <v>34680</v>
      </c>
      <c r="H3677" s="13"/>
    </row>
    <row r="3678" spans="1:8" x14ac:dyDescent="0.25">
      <c r="A3678" s="112">
        <v>45358</v>
      </c>
      <c r="B3678" s="21" t="s">
        <v>8556</v>
      </c>
      <c r="C3678" s="13" t="s">
        <v>166</v>
      </c>
      <c r="D3678" s="764" t="s">
        <v>12844</v>
      </c>
      <c r="E3678" s="22">
        <v>3390</v>
      </c>
      <c r="F3678" s="19"/>
      <c r="G3678" s="14">
        <f t="shared" si="70"/>
        <v>3390</v>
      </c>
      <c r="H3678" s="13"/>
    </row>
    <row r="3679" spans="1:8" x14ac:dyDescent="0.25">
      <c r="A3679" s="112">
        <v>45358</v>
      </c>
      <c r="B3679" s="21" t="s">
        <v>8556</v>
      </c>
      <c r="C3679" s="13" t="s">
        <v>164</v>
      </c>
      <c r="D3679" s="764" t="s">
        <v>12953</v>
      </c>
      <c r="E3679" s="22">
        <v>32375</v>
      </c>
      <c r="F3679" s="19"/>
      <c r="G3679" s="14">
        <f t="shared" si="70"/>
        <v>32375</v>
      </c>
      <c r="H3679" s="13"/>
    </row>
    <row r="3680" spans="1:8" x14ac:dyDescent="0.25">
      <c r="A3680" s="112">
        <v>45362</v>
      </c>
      <c r="B3680" s="21" t="s">
        <v>8556</v>
      </c>
      <c r="C3680" s="13" t="s">
        <v>8391</v>
      </c>
      <c r="D3680" s="764" t="s">
        <v>12745</v>
      </c>
      <c r="E3680" s="22">
        <v>35310</v>
      </c>
      <c r="F3680" s="19"/>
      <c r="G3680" s="14">
        <f t="shared" si="70"/>
        <v>35310</v>
      </c>
      <c r="H3680" s="13"/>
    </row>
    <row r="3681" spans="1:8" x14ac:dyDescent="0.25">
      <c r="A3681" s="112">
        <v>45362</v>
      </c>
      <c r="B3681" s="21" t="s">
        <v>8556</v>
      </c>
      <c r="C3681" s="13" t="s">
        <v>164</v>
      </c>
      <c r="D3681" s="764" t="s">
        <v>12955</v>
      </c>
      <c r="E3681" s="22">
        <v>59400</v>
      </c>
      <c r="F3681" s="19"/>
      <c r="G3681" s="14">
        <f t="shared" si="70"/>
        <v>59400</v>
      </c>
      <c r="H3681" s="13"/>
    </row>
    <row r="3682" spans="1:8" x14ac:dyDescent="0.25">
      <c r="A3682" s="112">
        <v>45363</v>
      </c>
      <c r="B3682" s="21" t="s">
        <v>8556</v>
      </c>
      <c r="C3682" s="13" t="s">
        <v>164</v>
      </c>
      <c r="D3682" s="764" t="s">
        <v>12949</v>
      </c>
      <c r="E3682" s="22">
        <v>3600</v>
      </c>
      <c r="F3682" s="19"/>
      <c r="G3682" s="14">
        <f t="shared" si="70"/>
        <v>3600</v>
      </c>
      <c r="H3682" s="13"/>
    </row>
    <row r="3683" spans="1:8" x14ac:dyDescent="0.25">
      <c r="A3683" s="112">
        <v>45363</v>
      </c>
      <c r="B3683" s="21" t="s">
        <v>11874</v>
      </c>
      <c r="C3683" s="13" t="s">
        <v>8391</v>
      </c>
      <c r="D3683" s="764" t="s">
        <v>12746</v>
      </c>
      <c r="E3683" s="22">
        <v>27143</v>
      </c>
      <c r="F3683" s="19"/>
      <c r="G3683" s="14">
        <f t="shared" si="70"/>
        <v>27143</v>
      </c>
      <c r="H3683" s="13"/>
    </row>
    <row r="3684" spans="1:8" x14ac:dyDescent="0.25">
      <c r="A3684" s="112">
        <v>45363</v>
      </c>
      <c r="B3684" s="21" t="s">
        <v>12182</v>
      </c>
      <c r="C3684" s="13" t="s">
        <v>8391</v>
      </c>
      <c r="D3684" s="764" t="s">
        <v>12747</v>
      </c>
      <c r="E3684" s="22">
        <v>6740</v>
      </c>
      <c r="F3684" s="19"/>
      <c r="G3684" s="14">
        <f t="shared" si="70"/>
        <v>6740</v>
      </c>
      <c r="H3684" s="13"/>
    </row>
    <row r="3685" spans="1:8" x14ac:dyDescent="0.25">
      <c r="A3685" s="112">
        <v>45367</v>
      </c>
      <c r="B3685" s="21" t="s">
        <v>11874</v>
      </c>
      <c r="C3685" s="13" t="s">
        <v>7465</v>
      </c>
      <c r="D3685" s="764"/>
      <c r="E3685" s="22"/>
      <c r="F3685" s="19">
        <v>2000000</v>
      </c>
      <c r="G3685" s="14">
        <f t="shared" si="70"/>
        <v>-2000000</v>
      </c>
      <c r="H3685" s="13" t="s">
        <v>12733</v>
      </c>
    </row>
    <row r="3686" spans="1:8" x14ac:dyDescent="0.25">
      <c r="A3686" s="112">
        <v>45367</v>
      </c>
      <c r="B3686" s="21" t="s">
        <v>11874</v>
      </c>
      <c r="C3686" s="13" t="s">
        <v>7465</v>
      </c>
      <c r="D3686" s="764" t="s">
        <v>12742</v>
      </c>
      <c r="E3686" s="22">
        <v>30400</v>
      </c>
      <c r="F3686" s="19"/>
      <c r="G3686" s="14">
        <f t="shared" si="70"/>
        <v>30400</v>
      </c>
      <c r="H3686" s="13"/>
    </row>
    <row r="3687" spans="1:8" x14ac:dyDescent="0.25">
      <c r="A3687" s="112">
        <v>45367</v>
      </c>
      <c r="B3687" s="21" t="s">
        <v>11874</v>
      </c>
      <c r="C3687" s="13" t="s">
        <v>7465</v>
      </c>
      <c r="D3687" s="764" t="s">
        <v>12743</v>
      </c>
      <c r="E3687" s="22">
        <v>131702</v>
      </c>
      <c r="F3687" s="19"/>
      <c r="G3687" s="14">
        <f t="shared" si="70"/>
        <v>131702</v>
      </c>
      <c r="H3687" s="13"/>
    </row>
    <row r="3688" spans="1:8" x14ac:dyDescent="0.25">
      <c r="A3688" s="112">
        <v>45367</v>
      </c>
      <c r="B3688" s="21" t="s">
        <v>9829</v>
      </c>
      <c r="C3688" s="13" t="s">
        <v>166</v>
      </c>
      <c r="D3688" s="764" t="s">
        <v>12845</v>
      </c>
      <c r="E3688" s="22">
        <v>60200</v>
      </c>
      <c r="F3688" s="19"/>
      <c r="G3688" s="14">
        <f t="shared" si="70"/>
        <v>60200</v>
      </c>
      <c r="H3688" s="13"/>
    </row>
    <row r="3689" spans="1:8" x14ac:dyDescent="0.25">
      <c r="A3689" s="112">
        <v>45367</v>
      </c>
      <c r="B3689" s="21" t="s">
        <v>10899</v>
      </c>
      <c r="C3689" s="13" t="s">
        <v>169</v>
      </c>
      <c r="D3689" s="764" t="s">
        <v>12842</v>
      </c>
      <c r="E3689" s="22">
        <v>9908</v>
      </c>
      <c r="F3689" s="19"/>
      <c r="G3689" s="14">
        <f t="shared" si="70"/>
        <v>9908</v>
      </c>
      <c r="H3689" s="53"/>
    </row>
    <row r="3690" spans="1:8" x14ac:dyDescent="0.25">
      <c r="A3690" s="112">
        <v>45369</v>
      </c>
      <c r="B3690" s="21" t="s">
        <v>11596</v>
      </c>
      <c r="C3690" s="13" t="s">
        <v>8391</v>
      </c>
      <c r="D3690" s="764"/>
      <c r="E3690" s="22"/>
      <c r="F3690" s="19">
        <v>100000</v>
      </c>
      <c r="G3690" s="14">
        <f t="shared" si="70"/>
        <v>-100000</v>
      </c>
      <c r="H3690" s="1152" t="s">
        <v>13023</v>
      </c>
    </row>
    <row r="3691" spans="1:8" x14ac:dyDescent="0.25">
      <c r="A3691" s="112">
        <v>45369</v>
      </c>
      <c r="B3691" s="21" t="s">
        <v>12339</v>
      </c>
      <c r="C3691" s="13" t="s">
        <v>8391</v>
      </c>
      <c r="D3691" s="764"/>
      <c r="E3691" s="22"/>
      <c r="F3691" s="19">
        <v>900000</v>
      </c>
      <c r="G3691" s="14">
        <f t="shared" ref="G3691" si="72">E3691-F3691</f>
        <v>-900000</v>
      </c>
      <c r="H3691" s="1153"/>
    </row>
    <row r="3692" spans="1:8" x14ac:dyDescent="0.25">
      <c r="A3692" s="112">
        <v>45369</v>
      </c>
      <c r="B3692" s="21" t="s">
        <v>8556</v>
      </c>
      <c r="C3692" s="13" t="s">
        <v>164</v>
      </c>
      <c r="D3692" s="764" t="s">
        <v>12954</v>
      </c>
      <c r="E3692" s="22">
        <v>22546</v>
      </c>
      <c r="F3692" s="19"/>
      <c r="G3692" s="14">
        <f t="shared" si="70"/>
        <v>22546</v>
      </c>
      <c r="H3692" s="13"/>
    </row>
    <row r="3693" spans="1:8" x14ac:dyDescent="0.25">
      <c r="A3693" s="112">
        <v>45370</v>
      </c>
      <c r="B3693" s="21" t="s">
        <v>11874</v>
      </c>
      <c r="C3693" s="13" t="s">
        <v>7465</v>
      </c>
      <c r="D3693" s="764" t="s">
        <v>11318</v>
      </c>
      <c r="E3693" s="22">
        <v>9000</v>
      </c>
      <c r="F3693" s="19"/>
      <c r="G3693" s="14">
        <f t="shared" si="70"/>
        <v>9000</v>
      </c>
      <c r="H3693" s="13"/>
    </row>
    <row r="3694" spans="1:8" x14ac:dyDescent="0.25">
      <c r="A3694" s="112">
        <v>45371</v>
      </c>
      <c r="B3694" s="21" t="s">
        <v>11874</v>
      </c>
      <c r="C3694" s="13" t="s">
        <v>7465</v>
      </c>
      <c r="D3694" s="764" t="s">
        <v>12744</v>
      </c>
      <c r="E3694" s="22">
        <v>227953</v>
      </c>
      <c r="F3694" s="19"/>
      <c r="G3694" s="14">
        <f t="shared" si="70"/>
        <v>227953</v>
      </c>
      <c r="H3694" s="13"/>
    </row>
    <row r="3695" spans="1:8" x14ac:dyDescent="0.25">
      <c r="A3695" s="112">
        <v>45371</v>
      </c>
      <c r="B3695" s="21" t="s">
        <v>10568</v>
      </c>
      <c r="C3695" s="13" t="s">
        <v>12361</v>
      </c>
      <c r="D3695" s="764" t="s">
        <v>12807</v>
      </c>
      <c r="E3695" s="22">
        <v>11000</v>
      </c>
      <c r="F3695" s="19"/>
      <c r="G3695" s="14">
        <f t="shared" si="70"/>
        <v>11000</v>
      </c>
      <c r="H3695" s="13"/>
    </row>
    <row r="3696" spans="1:8" x14ac:dyDescent="0.25">
      <c r="A3696" s="112">
        <v>45372</v>
      </c>
      <c r="B3696" s="21" t="s">
        <v>12182</v>
      </c>
      <c r="C3696" s="13" t="s">
        <v>180</v>
      </c>
      <c r="D3696" s="764"/>
      <c r="E3696" s="22"/>
      <c r="F3696" s="19">
        <v>712701</v>
      </c>
      <c r="G3696" s="14">
        <f t="shared" si="70"/>
        <v>-712701</v>
      </c>
      <c r="H3696" s="13" t="s">
        <v>12759</v>
      </c>
    </row>
    <row r="3697" spans="1:8" x14ac:dyDescent="0.25">
      <c r="A3697" s="112">
        <v>45373</v>
      </c>
      <c r="B3697" s="21" t="s">
        <v>11874</v>
      </c>
      <c r="C3697" s="13" t="s">
        <v>8391</v>
      </c>
      <c r="D3697" s="764" t="s">
        <v>12806</v>
      </c>
      <c r="E3697" s="22">
        <v>11306</v>
      </c>
      <c r="F3697" s="19"/>
      <c r="G3697" s="14">
        <f t="shared" si="70"/>
        <v>11306</v>
      </c>
      <c r="H3697" s="13"/>
    </row>
    <row r="3698" spans="1:8" x14ac:dyDescent="0.25">
      <c r="A3698" s="112">
        <v>45373</v>
      </c>
      <c r="B3698" s="21" t="s">
        <v>11498</v>
      </c>
      <c r="C3698" s="13" t="s">
        <v>164</v>
      </c>
      <c r="D3698" s="764" t="s">
        <v>12951</v>
      </c>
      <c r="E3698" s="22">
        <v>28603</v>
      </c>
      <c r="F3698" s="19"/>
      <c r="G3698" s="14">
        <f t="shared" si="70"/>
        <v>28603</v>
      </c>
      <c r="H3698" s="13"/>
    </row>
    <row r="3699" spans="1:8" x14ac:dyDescent="0.25">
      <c r="A3699" s="112">
        <v>45377</v>
      </c>
      <c r="B3699" s="21" t="s">
        <v>10899</v>
      </c>
      <c r="C3699" s="13" t="s">
        <v>12469</v>
      </c>
      <c r="D3699" s="764"/>
      <c r="E3699" s="22"/>
      <c r="F3699" s="19">
        <v>100000</v>
      </c>
      <c r="G3699" s="14">
        <f t="shared" si="70"/>
        <v>-100000</v>
      </c>
      <c r="H3699" s="13" t="s">
        <v>12771</v>
      </c>
    </row>
    <row r="3700" spans="1:8" x14ac:dyDescent="0.25">
      <c r="A3700" s="112">
        <v>45377</v>
      </c>
      <c r="B3700" s="21" t="s">
        <v>10899</v>
      </c>
      <c r="C3700" s="13" t="s">
        <v>7952</v>
      </c>
      <c r="D3700" s="764"/>
      <c r="E3700" s="22"/>
      <c r="F3700" s="19">
        <v>200000</v>
      </c>
      <c r="G3700" s="14">
        <f t="shared" si="70"/>
        <v>-200000</v>
      </c>
      <c r="H3700" s="13" t="s">
        <v>12771</v>
      </c>
    </row>
    <row r="3701" spans="1:8" x14ac:dyDescent="0.25">
      <c r="A3701" s="112">
        <v>45377</v>
      </c>
      <c r="B3701" s="21" t="s">
        <v>10899</v>
      </c>
      <c r="C3701" s="13" t="s">
        <v>7952</v>
      </c>
      <c r="D3701" s="764"/>
      <c r="E3701" s="22"/>
      <c r="F3701" s="19">
        <v>100000</v>
      </c>
      <c r="G3701" s="14">
        <f t="shared" ref="G3701:G3779" si="73">E3701-F3701</f>
        <v>-100000</v>
      </c>
      <c r="H3701" s="13" t="s">
        <v>12771</v>
      </c>
    </row>
    <row r="3702" spans="1:8" x14ac:dyDescent="0.25">
      <c r="A3702" s="112">
        <v>45381</v>
      </c>
      <c r="B3702" s="21" t="s">
        <v>12786</v>
      </c>
      <c r="C3702" s="13" t="s">
        <v>166</v>
      </c>
      <c r="D3702" s="764" t="s">
        <v>12846</v>
      </c>
      <c r="E3702" s="22">
        <v>14000</v>
      </c>
      <c r="F3702" s="19"/>
      <c r="G3702" s="14">
        <f t="shared" si="73"/>
        <v>14000</v>
      </c>
      <c r="H3702" s="13"/>
    </row>
    <row r="3703" spans="1:8" x14ac:dyDescent="0.25">
      <c r="A3703" s="112">
        <v>45384</v>
      </c>
      <c r="B3703" s="21" t="s">
        <v>12795</v>
      </c>
      <c r="C3703" s="13" t="s">
        <v>7465</v>
      </c>
      <c r="D3703" s="764" t="s">
        <v>12842</v>
      </c>
      <c r="E3703" s="22">
        <v>87507</v>
      </c>
      <c r="F3703" s="19"/>
      <c r="G3703" s="14">
        <f t="shared" si="73"/>
        <v>87507</v>
      </c>
      <c r="H3703" s="13"/>
    </row>
    <row r="3704" spans="1:8" x14ac:dyDescent="0.25">
      <c r="A3704" s="112">
        <v>45386</v>
      </c>
      <c r="B3704" s="21" t="s">
        <v>12786</v>
      </c>
      <c r="C3704" s="13" t="s">
        <v>12361</v>
      </c>
      <c r="D3704" s="764" t="s">
        <v>12843</v>
      </c>
      <c r="E3704" s="22">
        <v>38500</v>
      </c>
      <c r="F3704" s="19"/>
      <c r="G3704" s="14">
        <f t="shared" si="73"/>
        <v>38500</v>
      </c>
      <c r="H3704" s="13"/>
    </row>
    <row r="3705" spans="1:8" x14ac:dyDescent="0.25">
      <c r="A3705" s="112">
        <v>45386</v>
      </c>
      <c r="B3705" s="21" t="s">
        <v>12786</v>
      </c>
      <c r="C3705" s="13" t="s">
        <v>8391</v>
      </c>
      <c r="D3705" s="764" t="s">
        <v>12847</v>
      </c>
      <c r="E3705" s="22">
        <v>153139</v>
      </c>
      <c r="F3705" s="19"/>
      <c r="G3705" s="14">
        <f t="shared" si="73"/>
        <v>153139</v>
      </c>
      <c r="H3705" s="13"/>
    </row>
    <row r="3706" spans="1:8" x14ac:dyDescent="0.25">
      <c r="A3706" s="112">
        <v>45397</v>
      </c>
      <c r="B3706" s="21" t="s">
        <v>11498</v>
      </c>
      <c r="C3706" s="13" t="s">
        <v>166</v>
      </c>
      <c r="D3706" s="764" t="s">
        <v>12962</v>
      </c>
      <c r="E3706" s="22">
        <v>18000</v>
      </c>
      <c r="F3706" s="19"/>
      <c r="G3706" s="14">
        <f t="shared" si="73"/>
        <v>18000</v>
      </c>
      <c r="H3706" s="13"/>
    </row>
    <row r="3707" spans="1:8" x14ac:dyDescent="0.25">
      <c r="A3707" s="112">
        <v>45400</v>
      </c>
      <c r="B3707" s="21" t="s">
        <v>11</v>
      </c>
      <c r="C3707" s="13" t="s">
        <v>164</v>
      </c>
      <c r="D3707" s="764" t="s">
        <v>12952</v>
      </c>
      <c r="E3707" s="22">
        <v>7183</v>
      </c>
      <c r="F3707" s="19"/>
      <c r="G3707" s="14">
        <f>E3707-F3707</f>
        <v>7183</v>
      </c>
      <c r="H3707" s="13"/>
    </row>
    <row r="3708" spans="1:8" x14ac:dyDescent="0.25">
      <c r="A3708" s="112">
        <v>45401</v>
      </c>
      <c r="B3708" s="21" t="s">
        <v>13292</v>
      </c>
      <c r="C3708" s="13" t="s">
        <v>166</v>
      </c>
      <c r="D3708" s="764" t="s">
        <v>12963</v>
      </c>
      <c r="E3708" s="22">
        <v>39662</v>
      </c>
      <c r="F3708" s="19"/>
      <c r="G3708" s="14">
        <f>E3708-F3708</f>
        <v>39662</v>
      </c>
      <c r="H3708" s="13"/>
    </row>
    <row r="3709" spans="1:8" x14ac:dyDescent="0.25">
      <c r="A3709" s="112">
        <v>45406</v>
      </c>
      <c r="B3709" s="21" t="s">
        <v>13292</v>
      </c>
      <c r="C3709" s="13" t="s">
        <v>166</v>
      </c>
      <c r="D3709" s="764" t="s">
        <v>12967</v>
      </c>
      <c r="E3709" s="22">
        <v>22440</v>
      </c>
      <c r="F3709" s="19"/>
      <c r="G3709" s="14">
        <f t="shared" si="73"/>
        <v>22440</v>
      </c>
      <c r="H3709" s="13"/>
    </row>
    <row r="3710" spans="1:8" x14ac:dyDescent="0.25">
      <c r="A3710" s="112">
        <v>45407</v>
      </c>
      <c r="B3710" s="21" t="s">
        <v>11874</v>
      </c>
      <c r="C3710" s="13" t="s">
        <v>7465</v>
      </c>
      <c r="D3710" s="764" t="s">
        <v>12960</v>
      </c>
      <c r="E3710" s="22">
        <v>13240</v>
      </c>
      <c r="F3710" s="19"/>
      <c r="G3710" s="14">
        <f t="shared" si="73"/>
        <v>13240</v>
      </c>
      <c r="H3710" s="13"/>
    </row>
    <row r="3711" spans="1:8" x14ac:dyDescent="0.25">
      <c r="A3711" s="112">
        <v>45407</v>
      </c>
      <c r="B3711" s="21" t="s">
        <v>13292</v>
      </c>
      <c r="C3711" s="13" t="s">
        <v>166</v>
      </c>
      <c r="D3711" s="764" t="s">
        <v>12965</v>
      </c>
      <c r="E3711" s="22">
        <v>145050</v>
      </c>
      <c r="F3711" s="19"/>
      <c r="G3711" s="14">
        <f t="shared" si="73"/>
        <v>145050</v>
      </c>
      <c r="H3711" s="13"/>
    </row>
    <row r="3712" spans="1:8" x14ac:dyDescent="0.25">
      <c r="A3712" s="112">
        <v>45407</v>
      </c>
      <c r="B3712" s="21" t="s">
        <v>12182</v>
      </c>
      <c r="C3712" s="13" t="s">
        <v>8391</v>
      </c>
      <c r="D3712" s="764" t="s">
        <v>12968</v>
      </c>
      <c r="E3712" s="22">
        <v>420666</v>
      </c>
      <c r="F3712" s="19"/>
      <c r="G3712" s="14">
        <f t="shared" si="73"/>
        <v>420666</v>
      </c>
      <c r="H3712" s="13"/>
    </row>
    <row r="3713" spans="1:8" x14ac:dyDescent="0.25">
      <c r="A3713" s="112">
        <v>45411</v>
      </c>
      <c r="B3713" s="21" t="s">
        <v>9829</v>
      </c>
      <c r="C3713" s="13" t="s">
        <v>164</v>
      </c>
      <c r="D3713" s="764" t="s">
        <v>12950</v>
      </c>
      <c r="E3713" s="22">
        <v>9100</v>
      </c>
      <c r="F3713" s="19"/>
      <c r="G3713" s="14">
        <f t="shared" si="73"/>
        <v>9100</v>
      </c>
      <c r="H3713" s="13"/>
    </row>
    <row r="3714" spans="1:8" x14ac:dyDescent="0.25">
      <c r="A3714" s="112">
        <v>45411</v>
      </c>
      <c r="B3714" s="21" t="s">
        <v>10229</v>
      </c>
      <c r="C3714" s="13" t="s">
        <v>1197</v>
      </c>
      <c r="D3714" s="764" t="s">
        <v>12966</v>
      </c>
      <c r="E3714" s="22">
        <v>31000</v>
      </c>
      <c r="F3714" s="19"/>
      <c r="G3714" s="14">
        <f t="shared" si="73"/>
        <v>31000</v>
      </c>
      <c r="H3714" s="13"/>
    </row>
    <row r="3715" spans="1:8" x14ac:dyDescent="0.25">
      <c r="A3715" s="112">
        <v>45411</v>
      </c>
      <c r="B3715" s="21" t="s">
        <v>11498</v>
      </c>
      <c r="C3715" s="13" t="s">
        <v>5680</v>
      </c>
      <c r="D3715" s="764" t="s">
        <v>9961</v>
      </c>
      <c r="E3715" s="22">
        <v>43428</v>
      </c>
      <c r="F3715" s="19"/>
      <c r="G3715" s="14">
        <f t="shared" si="73"/>
        <v>43428</v>
      </c>
      <c r="H3715" s="13"/>
    </row>
    <row r="3716" spans="1:8" x14ac:dyDescent="0.25">
      <c r="A3716" s="112">
        <v>45412</v>
      </c>
      <c r="B3716" s="21" t="s">
        <v>8556</v>
      </c>
      <c r="C3716" s="13" t="s">
        <v>164</v>
      </c>
      <c r="D3716" s="764"/>
      <c r="E3716" s="22"/>
      <c r="F3716" s="19">
        <v>300000</v>
      </c>
      <c r="G3716" s="14">
        <f t="shared" si="73"/>
        <v>-300000</v>
      </c>
      <c r="H3716" s="13" t="s">
        <v>12277</v>
      </c>
    </row>
    <row r="3717" spans="1:8" x14ac:dyDescent="0.25">
      <c r="A3717" s="112">
        <v>45415</v>
      </c>
      <c r="B3717" s="21" t="s">
        <v>11498</v>
      </c>
      <c r="C3717" s="13" t="s">
        <v>164</v>
      </c>
      <c r="D3717" s="764" t="s">
        <v>12956</v>
      </c>
      <c r="E3717" s="22">
        <v>11563</v>
      </c>
      <c r="F3717" s="109"/>
      <c r="G3717" s="14">
        <f t="shared" si="73"/>
        <v>11563</v>
      </c>
      <c r="H3717" s="13"/>
    </row>
    <row r="3718" spans="1:8" ht="16.5" thickBot="1" x14ac:dyDescent="0.3">
      <c r="A3718" s="112">
        <v>45415</v>
      </c>
      <c r="B3718" s="21" t="s">
        <v>12182</v>
      </c>
      <c r="C3718" s="13" t="s">
        <v>166</v>
      </c>
      <c r="D3718" s="764" t="s">
        <v>13248</v>
      </c>
      <c r="E3718" s="781">
        <v>93900</v>
      </c>
      <c r="F3718" s="213"/>
      <c r="G3718" s="782">
        <f t="shared" si="73"/>
        <v>93900</v>
      </c>
      <c r="H3718" s="53"/>
    </row>
    <row r="3719" spans="1:8" x14ac:dyDescent="0.25">
      <c r="A3719" s="112">
        <v>45416</v>
      </c>
      <c r="B3719" s="21" t="s">
        <v>4720</v>
      </c>
      <c r="C3719" s="13" t="s">
        <v>8391</v>
      </c>
      <c r="D3719" s="764"/>
      <c r="E3719" s="781"/>
      <c r="F3719" s="783">
        <v>162620</v>
      </c>
      <c r="G3719" s="782">
        <f t="shared" si="73"/>
        <v>-162620</v>
      </c>
      <c r="H3719" s="1134" t="s">
        <v>13025</v>
      </c>
    </row>
    <row r="3720" spans="1:8" x14ac:dyDescent="0.25">
      <c r="A3720" s="112">
        <v>45416</v>
      </c>
      <c r="B3720" s="21" t="s">
        <v>8556</v>
      </c>
      <c r="C3720" s="13" t="s">
        <v>8391</v>
      </c>
      <c r="D3720" s="764"/>
      <c r="E3720" s="781"/>
      <c r="F3720" s="141">
        <v>74242</v>
      </c>
      <c r="G3720" s="782">
        <f t="shared" ref="G3720:G3725" si="74">E3720-F3720</f>
        <v>-74242</v>
      </c>
      <c r="H3720" s="1136"/>
    </row>
    <row r="3721" spans="1:8" x14ac:dyDescent="0.25">
      <c r="A3721" s="112">
        <v>45416</v>
      </c>
      <c r="B3721" s="21" t="s">
        <v>10899</v>
      </c>
      <c r="C3721" s="13" t="s">
        <v>8391</v>
      </c>
      <c r="D3721" s="764"/>
      <c r="E3721" s="781"/>
      <c r="F3721" s="141">
        <v>20637</v>
      </c>
      <c r="G3721" s="782">
        <f t="shared" si="74"/>
        <v>-20637</v>
      </c>
      <c r="H3721" s="1136"/>
    </row>
    <row r="3722" spans="1:8" x14ac:dyDescent="0.25">
      <c r="A3722" s="112">
        <v>45416</v>
      </c>
      <c r="B3722" s="21" t="s">
        <v>11695</v>
      </c>
      <c r="C3722" s="13" t="s">
        <v>8391</v>
      </c>
      <c r="D3722" s="764"/>
      <c r="E3722" s="781"/>
      <c r="F3722" s="141">
        <v>6768</v>
      </c>
      <c r="G3722" s="782">
        <f t="shared" si="74"/>
        <v>-6768</v>
      </c>
      <c r="H3722" s="1136"/>
    </row>
    <row r="3723" spans="1:8" x14ac:dyDescent="0.25">
      <c r="A3723" s="112">
        <v>45416</v>
      </c>
      <c r="B3723" s="21" t="s">
        <v>11596</v>
      </c>
      <c r="C3723" s="13" t="s">
        <v>8391</v>
      </c>
      <c r="D3723" s="764"/>
      <c r="E3723" s="781"/>
      <c r="F3723" s="141">
        <v>25632</v>
      </c>
      <c r="G3723" s="782">
        <f t="shared" si="74"/>
        <v>-25632</v>
      </c>
      <c r="H3723" s="1136"/>
    </row>
    <row r="3724" spans="1:8" x14ac:dyDescent="0.25">
      <c r="A3724" s="112">
        <v>45416</v>
      </c>
      <c r="B3724" s="21" t="s">
        <v>12786</v>
      </c>
      <c r="C3724" s="13" t="s">
        <v>8391</v>
      </c>
      <c r="D3724" s="764"/>
      <c r="E3724" s="781"/>
      <c r="F3724" s="141">
        <v>153139</v>
      </c>
      <c r="G3724" s="782">
        <f t="shared" si="74"/>
        <v>-153139</v>
      </c>
      <c r="H3724" s="1136"/>
    </row>
    <row r="3725" spans="1:8" ht="16.5" thickBot="1" x14ac:dyDescent="0.3">
      <c r="A3725" s="112">
        <v>45416</v>
      </c>
      <c r="B3725" s="21" t="s">
        <v>11717</v>
      </c>
      <c r="C3725" s="13" t="s">
        <v>8391</v>
      </c>
      <c r="D3725" s="764"/>
      <c r="E3725" s="781"/>
      <c r="F3725" s="784">
        <v>56962</v>
      </c>
      <c r="G3725" s="782">
        <f t="shared" si="74"/>
        <v>-56962</v>
      </c>
      <c r="H3725" s="1135"/>
    </row>
    <row r="3726" spans="1:8" x14ac:dyDescent="0.25">
      <c r="A3726" s="112">
        <v>45418</v>
      </c>
      <c r="B3726" s="21" t="s">
        <v>11874</v>
      </c>
      <c r="C3726" s="13" t="s">
        <v>7465</v>
      </c>
      <c r="D3726" s="764"/>
      <c r="E3726" s="22"/>
      <c r="F3726" s="111">
        <v>900000</v>
      </c>
      <c r="G3726" s="14">
        <f t="shared" si="73"/>
        <v>-900000</v>
      </c>
      <c r="H3726" s="13" t="s">
        <v>12947</v>
      </c>
    </row>
    <row r="3727" spans="1:8" ht="16.5" thickBot="1" x14ac:dyDescent="0.3">
      <c r="A3727" s="112">
        <v>45418</v>
      </c>
      <c r="B3727" s="21" t="s">
        <v>11874</v>
      </c>
      <c r="C3727" s="13" t="s">
        <v>7465</v>
      </c>
      <c r="D3727" s="764"/>
      <c r="E3727" s="22"/>
      <c r="F3727" s="109">
        <v>924000</v>
      </c>
      <c r="G3727" s="14">
        <f t="shared" si="73"/>
        <v>-924000</v>
      </c>
      <c r="H3727" s="13" t="s">
        <v>12947</v>
      </c>
    </row>
    <row r="3728" spans="1:8" x14ac:dyDescent="0.25">
      <c r="A3728" s="112">
        <v>45418</v>
      </c>
      <c r="B3728" s="21" t="s">
        <v>9964</v>
      </c>
      <c r="C3728" s="13" t="s">
        <v>169</v>
      </c>
      <c r="D3728" s="764"/>
      <c r="E3728" s="781"/>
      <c r="F3728" s="783">
        <v>15350</v>
      </c>
      <c r="G3728" s="782">
        <f t="shared" si="73"/>
        <v>-15350</v>
      </c>
      <c r="H3728" s="1152" t="s">
        <v>13021</v>
      </c>
    </row>
    <row r="3729" spans="1:8" x14ac:dyDescent="0.25">
      <c r="A3729" s="112">
        <v>45418</v>
      </c>
      <c r="B3729" s="21" t="s">
        <v>10573</v>
      </c>
      <c r="C3729" s="13" t="s">
        <v>169</v>
      </c>
      <c r="D3729" s="764"/>
      <c r="E3729" s="781"/>
      <c r="F3729" s="141">
        <v>46500</v>
      </c>
      <c r="G3729" s="782">
        <f t="shared" si="73"/>
        <v>-46500</v>
      </c>
      <c r="H3729" s="1156"/>
    </row>
    <row r="3730" spans="1:8" x14ac:dyDescent="0.25">
      <c r="A3730" s="112">
        <v>45418</v>
      </c>
      <c r="B3730" s="21" t="s">
        <v>10899</v>
      </c>
      <c r="C3730" s="13" t="s">
        <v>169</v>
      </c>
      <c r="D3730" s="764"/>
      <c r="E3730" s="781"/>
      <c r="F3730" s="141">
        <v>80500</v>
      </c>
      <c r="G3730" s="782">
        <f t="shared" si="73"/>
        <v>-80500</v>
      </c>
      <c r="H3730" s="1156"/>
    </row>
    <row r="3731" spans="1:8" ht="16.5" thickBot="1" x14ac:dyDescent="0.3">
      <c r="A3731" s="112">
        <v>45418</v>
      </c>
      <c r="B3731" s="21" t="s">
        <v>11874</v>
      </c>
      <c r="C3731" s="13" t="s">
        <v>169</v>
      </c>
      <c r="D3731" s="764"/>
      <c r="E3731" s="781"/>
      <c r="F3731" s="784">
        <v>157650</v>
      </c>
      <c r="G3731" s="782">
        <f t="shared" si="73"/>
        <v>-157650</v>
      </c>
      <c r="H3731" s="1153"/>
    </row>
    <row r="3732" spans="1:8" x14ac:dyDescent="0.25">
      <c r="A3732" s="112">
        <v>45419</v>
      </c>
      <c r="B3732" s="21" t="s">
        <v>11498</v>
      </c>
      <c r="C3732" s="13" t="s">
        <v>164</v>
      </c>
      <c r="D3732" s="764" t="s">
        <v>12961</v>
      </c>
      <c r="E3732" s="22">
        <v>864</v>
      </c>
      <c r="F3732" s="111"/>
      <c r="G3732" s="14">
        <f t="shared" si="73"/>
        <v>864</v>
      </c>
      <c r="H3732" s="13"/>
    </row>
    <row r="3733" spans="1:8" x14ac:dyDescent="0.25">
      <c r="A3733" s="112">
        <v>45419</v>
      </c>
      <c r="B3733" s="21" t="s">
        <v>9829</v>
      </c>
      <c r="C3733" s="13" t="s">
        <v>8391</v>
      </c>
      <c r="D3733" s="764" t="s">
        <v>13168</v>
      </c>
      <c r="E3733" s="22">
        <v>32064</v>
      </c>
      <c r="F3733" s="111"/>
      <c r="G3733" s="14">
        <f t="shared" si="73"/>
        <v>32064</v>
      </c>
      <c r="H3733" s="13"/>
    </row>
    <row r="3734" spans="1:8" x14ac:dyDescent="0.25">
      <c r="A3734" s="112">
        <v>45421</v>
      </c>
      <c r="B3734" s="21" t="s">
        <v>6503</v>
      </c>
      <c r="C3734" s="13" t="s">
        <v>164</v>
      </c>
      <c r="D3734" s="764" t="s">
        <v>12964</v>
      </c>
      <c r="E3734" s="22">
        <v>9034</v>
      </c>
      <c r="F3734" s="19"/>
      <c r="G3734" s="14">
        <f t="shared" si="73"/>
        <v>9034</v>
      </c>
      <c r="H3734" s="13"/>
    </row>
    <row r="3735" spans="1:8" x14ac:dyDescent="0.25">
      <c r="A3735" s="112">
        <v>45421</v>
      </c>
      <c r="B3735" s="21" t="s">
        <v>8654</v>
      </c>
      <c r="C3735" s="13" t="s">
        <v>5186</v>
      </c>
      <c r="D3735" s="764"/>
      <c r="E3735" s="22"/>
      <c r="F3735" s="19">
        <v>57548</v>
      </c>
      <c r="G3735" s="14">
        <f t="shared" si="73"/>
        <v>-57548</v>
      </c>
      <c r="H3735" s="13" t="s">
        <v>13027</v>
      </c>
    </row>
    <row r="3736" spans="1:8" x14ac:dyDescent="0.25">
      <c r="A3736" s="112">
        <v>45421</v>
      </c>
      <c r="B3736" s="21" t="s">
        <v>8865</v>
      </c>
      <c r="C3736" s="13" t="s">
        <v>5186</v>
      </c>
      <c r="D3736" s="764"/>
      <c r="E3736" s="22"/>
      <c r="F3736" s="19">
        <v>6816</v>
      </c>
      <c r="G3736" s="14">
        <f t="shared" si="73"/>
        <v>-6816</v>
      </c>
      <c r="H3736" s="13" t="s">
        <v>13027</v>
      </c>
    </row>
    <row r="3737" spans="1:8" x14ac:dyDescent="0.25">
      <c r="A3737" s="112">
        <v>45421</v>
      </c>
      <c r="B3737" s="21" t="s">
        <v>8873</v>
      </c>
      <c r="C3737" s="13" t="s">
        <v>5186</v>
      </c>
      <c r="D3737" s="764"/>
      <c r="E3737" s="22"/>
      <c r="F3737" s="19">
        <v>78114</v>
      </c>
      <c r="G3737" s="14">
        <f t="shared" si="73"/>
        <v>-78114</v>
      </c>
      <c r="H3737" s="13" t="s">
        <v>13027</v>
      </c>
    </row>
    <row r="3738" spans="1:8" x14ac:dyDescent="0.25">
      <c r="A3738" s="112">
        <v>45421</v>
      </c>
      <c r="B3738" s="21" t="s">
        <v>9658</v>
      </c>
      <c r="C3738" s="13" t="s">
        <v>5186</v>
      </c>
      <c r="D3738" s="764"/>
      <c r="E3738" s="22"/>
      <c r="F3738" s="19">
        <v>180880</v>
      </c>
      <c r="G3738" s="14">
        <f t="shared" si="73"/>
        <v>-180880</v>
      </c>
      <c r="H3738" s="13" t="s">
        <v>13027</v>
      </c>
    </row>
    <row r="3739" spans="1:8" x14ac:dyDescent="0.25">
      <c r="A3739" s="112">
        <v>45421</v>
      </c>
      <c r="B3739" s="21" t="s">
        <v>9766</v>
      </c>
      <c r="C3739" s="13" t="s">
        <v>5186</v>
      </c>
      <c r="D3739" s="764"/>
      <c r="E3739" s="22"/>
      <c r="F3739" s="19">
        <v>113647</v>
      </c>
      <c r="G3739" s="14">
        <f t="shared" si="73"/>
        <v>-113647</v>
      </c>
      <c r="H3739" s="13" t="s">
        <v>13027</v>
      </c>
    </row>
    <row r="3740" spans="1:8" x14ac:dyDescent="0.25">
      <c r="A3740" s="112">
        <v>45421</v>
      </c>
      <c r="B3740" s="21" t="s">
        <v>10293</v>
      </c>
      <c r="C3740" s="13" t="s">
        <v>5186</v>
      </c>
      <c r="D3740" s="764"/>
      <c r="E3740" s="22"/>
      <c r="F3740" s="19">
        <v>68588</v>
      </c>
      <c r="G3740" s="14">
        <f t="shared" si="73"/>
        <v>-68588</v>
      </c>
      <c r="H3740" s="13" t="s">
        <v>13027</v>
      </c>
    </row>
    <row r="3741" spans="1:8" x14ac:dyDescent="0.25">
      <c r="A3741" s="112">
        <v>45421</v>
      </c>
      <c r="B3741" s="21" t="s">
        <v>10901</v>
      </c>
      <c r="C3741" s="13" t="s">
        <v>5186</v>
      </c>
      <c r="D3741" s="764"/>
      <c r="E3741" s="22"/>
      <c r="F3741" s="19">
        <v>15000</v>
      </c>
      <c r="G3741" s="14">
        <f t="shared" si="73"/>
        <v>-15000</v>
      </c>
      <c r="H3741" s="13" t="s">
        <v>13027</v>
      </c>
    </row>
    <row r="3742" spans="1:8" x14ac:dyDescent="0.25">
      <c r="A3742" s="112">
        <v>45421</v>
      </c>
      <c r="B3742" s="21" t="s">
        <v>10899</v>
      </c>
      <c r="C3742" s="13" t="s">
        <v>5186</v>
      </c>
      <c r="D3742" s="764"/>
      <c r="E3742" s="22"/>
      <c r="F3742" s="19">
        <v>227885.49999999988</v>
      </c>
      <c r="G3742" s="14">
        <f t="shared" si="73"/>
        <v>-227885.49999999988</v>
      </c>
      <c r="H3742" s="13" t="s">
        <v>13027</v>
      </c>
    </row>
    <row r="3743" spans="1:8" x14ac:dyDescent="0.25">
      <c r="A3743" s="112">
        <v>45421</v>
      </c>
      <c r="B3743" s="21" t="s">
        <v>10899</v>
      </c>
      <c r="C3743" s="13" t="s">
        <v>5186</v>
      </c>
      <c r="D3743" s="764"/>
      <c r="E3743" s="22">
        <v>250000</v>
      </c>
      <c r="F3743" s="19"/>
      <c r="G3743" s="14">
        <f t="shared" si="73"/>
        <v>250000</v>
      </c>
      <c r="H3743" s="13" t="s">
        <v>13028</v>
      </c>
    </row>
    <row r="3744" spans="1:8" x14ac:dyDescent="0.25">
      <c r="A3744" s="112">
        <v>45422</v>
      </c>
      <c r="B3744" s="21" t="s">
        <v>12182</v>
      </c>
      <c r="C3744" s="13" t="s">
        <v>166</v>
      </c>
      <c r="D3744" s="764" t="s">
        <v>13249</v>
      </c>
      <c r="E3744" s="781">
        <v>31400</v>
      </c>
      <c r="F3744" s="213"/>
      <c r="G3744" s="782">
        <f t="shared" ref="G3744:G3745" si="75">E3744-F3744</f>
        <v>31400</v>
      </c>
      <c r="H3744" s="53"/>
    </row>
    <row r="3745" spans="1:8" x14ac:dyDescent="0.25">
      <c r="A3745" s="112">
        <v>45423</v>
      </c>
      <c r="B3745" s="21" t="s">
        <v>12399</v>
      </c>
      <c r="C3745" s="13" t="s">
        <v>7240</v>
      </c>
      <c r="D3745" s="764"/>
      <c r="E3745" s="781"/>
      <c r="F3745" s="213">
        <v>1500000</v>
      </c>
      <c r="G3745" s="782">
        <f t="shared" si="75"/>
        <v>-1500000</v>
      </c>
      <c r="H3745" s="53" t="s">
        <v>13054</v>
      </c>
    </row>
    <row r="3746" spans="1:8" x14ac:dyDescent="0.25">
      <c r="A3746" s="112">
        <v>45425</v>
      </c>
      <c r="B3746" s="21" t="s">
        <v>12683</v>
      </c>
      <c r="C3746" s="13" t="s">
        <v>12361</v>
      </c>
      <c r="D3746" s="764" t="s">
        <v>13084</v>
      </c>
      <c r="E3746" s="22">
        <v>12000</v>
      </c>
      <c r="F3746" s="19"/>
      <c r="G3746" s="14">
        <f t="shared" si="73"/>
        <v>12000</v>
      </c>
      <c r="H3746" s="13"/>
    </row>
    <row r="3747" spans="1:8" x14ac:dyDescent="0.25">
      <c r="A3747" s="112">
        <v>45425</v>
      </c>
      <c r="B3747" s="21" t="s">
        <v>11874</v>
      </c>
      <c r="C3747" s="13" t="s">
        <v>6845</v>
      </c>
      <c r="D3747" s="764"/>
      <c r="E3747" s="22"/>
      <c r="F3747" s="19">
        <v>403164</v>
      </c>
      <c r="G3747" s="14">
        <f t="shared" si="73"/>
        <v>-403164</v>
      </c>
      <c r="H3747" s="13" t="s">
        <v>7874</v>
      </c>
    </row>
    <row r="3748" spans="1:8" ht="16.5" customHeight="1" x14ac:dyDescent="0.25">
      <c r="A3748" s="112">
        <v>45425</v>
      </c>
      <c r="B3748" s="21" t="s">
        <v>11874</v>
      </c>
      <c r="C3748" s="13" t="s">
        <v>4724</v>
      </c>
      <c r="D3748" s="764"/>
      <c r="E3748" s="22"/>
      <c r="F3748" s="19">
        <v>530000</v>
      </c>
      <c r="G3748" s="14">
        <f t="shared" si="73"/>
        <v>-530000</v>
      </c>
      <c r="H3748" s="13" t="s">
        <v>7874</v>
      </c>
    </row>
    <row r="3749" spans="1:8" x14ac:dyDescent="0.25">
      <c r="A3749" s="112">
        <v>45425</v>
      </c>
      <c r="B3749" s="21" t="s">
        <v>11874</v>
      </c>
      <c r="C3749" s="13" t="s">
        <v>12015</v>
      </c>
      <c r="D3749" s="764"/>
      <c r="E3749" s="22"/>
      <c r="F3749" s="19">
        <v>394000</v>
      </c>
      <c r="G3749" s="14">
        <f t="shared" si="73"/>
        <v>-394000</v>
      </c>
      <c r="H3749" s="13" t="s">
        <v>7874</v>
      </c>
    </row>
    <row r="3750" spans="1:8" x14ac:dyDescent="0.25">
      <c r="A3750" s="112">
        <v>45425</v>
      </c>
      <c r="B3750" s="21" t="s">
        <v>40</v>
      </c>
      <c r="C3750" s="13" t="s">
        <v>161</v>
      </c>
      <c r="D3750" s="764"/>
      <c r="E3750" s="22">
        <v>17519</v>
      </c>
      <c r="F3750" s="19"/>
      <c r="G3750" s="14">
        <f t="shared" si="73"/>
        <v>17519</v>
      </c>
      <c r="H3750" s="13"/>
    </row>
    <row r="3751" spans="1:8" x14ac:dyDescent="0.25">
      <c r="A3751" s="112">
        <v>45426</v>
      </c>
      <c r="B3751" s="21" t="s">
        <v>11498</v>
      </c>
      <c r="C3751" s="13" t="s">
        <v>8391</v>
      </c>
      <c r="D3751" s="764" t="s">
        <v>13169</v>
      </c>
      <c r="E3751" s="22">
        <v>339606</v>
      </c>
      <c r="F3751" s="111"/>
      <c r="G3751" s="14">
        <f t="shared" ref="G3751" si="76">E3751-F3751</f>
        <v>339606</v>
      </c>
      <c r="H3751" s="13"/>
    </row>
    <row r="3752" spans="1:8" x14ac:dyDescent="0.25">
      <c r="A3752" s="112">
        <v>45427</v>
      </c>
      <c r="B3752" s="21" t="s">
        <v>11498</v>
      </c>
      <c r="C3752" s="13" t="s">
        <v>164</v>
      </c>
      <c r="D3752" s="764" t="s">
        <v>13166</v>
      </c>
      <c r="E3752" s="22">
        <v>2106</v>
      </c>
      <c r="F3752" s="19"/>
      <c r="G3752" s="14">
        <f t="shared" ref="G3752" si="77">E3752-F3752</f>
        <v>2106</v>
      </c>
      <c r="H3752" s="53"/>
    </row>
    <row r="3753" spans="1:8" x14ac:dyDescent="0.25">
      <c r="A3753" s="112">
        <v>45430</v>
      </c>
      <c r="B3753" s="21" t="s">
        <v>10899</v>
      </c>
      <c r="C3753" s="13" t="s">
        <v>164</v>
      </c>
      <c r="D3753" s="764" t="s">
        <v>13164</v>
      </c>
      <c r="E3753" s="22">
        <v>4678</v>
      </c>
      <c r="F3753" s="19"/>
      <c r="G3753" s="14">
        <f t="shared" si="73"/>
        <v>4678</v>
      </c>
      <c r="H3753" s="53"/>
    </row>
    <row r="3754" spans="1:8" x14ac:dyDescent="0.25">
      <c r="A3754" s="112">
        <v>45432</v>
      </c>
      <c r="B3754" s="21" t="s">
        <v>9829</v>
      </c>
      <c r="C3754" s="13" t="s">
        <v>180</v>
      </c>
      <c r="D3754" s="764"/>
      <c r="E3754" s="22"/>
      <c r="F3754" s="19">
        <v>135900</v>
      </c>
      <c r="G3754" s="14">
        <f t="shared" si="73"/>
        <v>-135900</v>
      </c>
      <c r="H3754" s="1134" t="s">
        <v>13289</v>
      </c>
    </row>
    <row r="3755" spans="1:8" x14ac:dyDescent="0.25">
      <c r="A3755" s="112">
        <v>45432</v>
      </c>
      <c r="B3755" s="21" t="s">
        <v>11874</v>
      </c>
      <c r="C3755" s="13" t="s">
        <v>180</v>
      </c>
      <c r="D3755" s="764"/>
      <c r="E3755" s="22"/>
      <c r="F3755" s="19">
        <v>48390</v>
      </c>
      <c r="G3755" s="14">
        <f t="shared" si="73"/>
        <v>-48390</v>
      </c>
      <c r="H3755" s="1136"/>
    </row>
    <row r="3756" spans="1:8" x14ac:dyDescent="0.25">
      <c r="A3756" s="112">
        <v>45432</v>
      </c>
      <c r="B3756" s="21" t="s">
        <v>12182</v>
      </c>
      <c r="C3756" s="13" t="s">
        <v>180</v>
      </c>
      <c r="D3756" s="764"/>
      <c r="E3756" s="22"/>
      <c r="F3756" s="19">
        <v>90710</v>
      </c>
      <c r="G3756" s="14">
        <f t="shared" si="73"/>
        <v>-90710</v>
      </c>
      <c r="H3756" s="1135"/>
    </row>
    <row r="3757" spans="1:8" x14ac:dyDescent="0.25">
      <c r="A3757" s="112">
        <v>45436</v>
      </c>
      <c r="B3757" s="21" t="s">
        <v>9829</v>
      </c>
      <c r="C3757" s="13" t="s">
        <v>166</v>
      </c>
      <c r="D3757" s="764"/>
      <c r="E3757" s="22"/>
      <c r="F3757" s="19">
        <v>90000</v>
      </c>
      <c r="G3757" s="14">
        <f t="shared" si="73"/>
        <v>-90000</v>
      </c>
      <c r="H3757" s="1134" t="s">
        <v>13151</v>
      </c>
    </row>
    <row r="3758" spans="1:8" x14ac:dyDescent="0.25">
      <c r="A3758" s="112">
        <v>45436</v>
      </c>
      <c r="B3758" s="21" t="s">
        <v>11498</v>
      </c>
      <c r="C3758" s="13" t="s">
        <v>166</v>
      </c>
      <c r="D3758" s="764"/>
      <c r="E3758" s="22"/>
      <c r="F3758" s="19">
        <v>10000</v>
      </c>
      <c r="G3758" s="14">
        <f t="shared" si="73"/>
        <v>-10000</v>
      </c>
      <c r="H3758" s="1136"/>
    </row>
    <row r="3759" spans="1:8" x14ac:dyDescent="0.25">
      <c r="A3759" s="112">
        <v>45436</v>
      </c>
      <c r="B3759" s="21" t="s">
        <v>13292</v>
      </c>
      <c r="C3759" s="13" t="s">
        <v>166</v>
      </c>
      <c r="D3759" s="764"/>
      <c r="E3759" s="22"/>
      <c r="F3759" s="19">
        <v>200000</v>
      </c>
      <c r="G3759" s="14">
        <f t="shared" si="73"/>
        <v>-200000</v>
      </c>
      <c r="H3759" s="1135"/>
    </row>
    <row r="3760" spans="1:8" x14ac:dyDescent="0.25">
      <c r="A3760" s="112">
        <v>45436</v>
      </c>
      <c r="B3760" s="21" t="s">
        <v>12683</v>
      </c>
      <c r="C3760" s="13" t="s">
        <v>1062</v>
      </c>
      <c r="D3760" s="764" t="s">
        <v>13240</v>
      </c>
      <c r="E3760" s="22">
        <v>17185</v>
      </c>
      <c r="F3760" s="19"/>
      <c r="G3760" s="14">
        <f t="shared" si="73"/>
        <v>17185</v>
      </c>
      <c r="H3760" s="1081"/>
    </row>
    <row r="3761" spans="1:8" x14ac:dyDescent="0.25">
      <c r="A3761" s="112">
        <v>45439</v>
      </c>
      <c r="B3761" s="21" t="s">
        <v>10229</v>
      </c>
      <c r="C3761" s="13" t="s">
        <v>164</v>
      </c>
      <c r="D3761" s="764" t="s">
        <v>13167</v>
      </c>
      <c r="E3761" s="22">
        <v>14301</v>
      </c>
      <c r="F3761" s="19"/>
      <c r="G3761" s="14">
        <f t="shared" ref="G3761:G3763" si="78">E3761-F3761</f>
        <v>14301</v>
      </c>
      <c r="H3761" s="53"/>
    </row>
    <row r="3762" spans="1:8" x14ac:dyDescent="0.25">
      <c r="A3762" s="112">
        <v>45439</v>
      </c>
      <c r="B3762" s="21" t="s">
        <v>12182</v>
      </c>
      <c r="C3762" s="13" t="s">
        <v>8391</v>
      </c>
      <c r="D3762" s="764" t="s">
        <v>13234</v>
      </c>
      <c r="E3762" s="22">
        <v>600551</v>
      </c>
      <c r="F3762" s="111"/>
      <c r="G3762" s="14">
        <f t="shared" si="78"/>
        <v>600551</v>
      </c>
      <c r="H3762" s="13"/>
    </row>
    <row r="3763" spans="1:8" x14ac:dyDescent="0.25">
      <c r="A3763" s="112">
        <v>45439</v>
      </c>
      <c r="B3763" s="21" t="s">
        <v>12182</v>
      </c>
      <c r="C3763" s="13" t="s">
        <v>166</v>
      </c>
      <c r="D3763" s="764" t="s">
        <v>13250</v>
      </c>
      <c r="E3763" s="781">
        <v>18500</v>
      </c>
      <c r="F3763" s="213"/>
      <c r="G3763" s="782">
        <f t="shared" si="78"/>
        <v>18500</v>
      </c>
      <c r="H3763" s="53"/>
    </row>
    <row r="3764" spans="1:8" x14ac:dyDescent="0.25">
      <c r="A3764" s="112">
        <v>45441</v>
      </c>
      <c r="B3764" s="21" t="s">
        <v>12182</v>
      </c>
      <c r="C3764" s="13" t="s">
        <v>164</v>
      </c>
      <c r="D3764" s="764" t="s">
        <v>13165</v>
      </c>
      <c r="E3764" s="22">
        <v>2016</v>
      </c>
      <c r="F3764" s="111"/>
      <c r="G3764" s="14">
        <f t="shared" si="73"/>
        <v>2016</v>
      </c>
      <c r="H3764" s="342"/>
    </row>
    <row r="3765" spans="1:8" x14ac:dyDescent="0.25">
      <c r="A3765" s="112">
        <v>45441</v>
      </c>
      <c r="B3765" s="21" t="s">
        <v>11874</v>
      </c>
      <c r="C3765" s="13" t="s">
        <v>13128</v>
      </c>
      <c r="D3765" s="1042"/>
      <c r="E3765" s="22">
        <v>320000</v>
      </c>
      <c r="F3765" s="111"/>
      <c r="G3765" s="20">
        <f t="shared" si="73"/>
        <v>320000</v>
      </c>
      <c r="H3765" s="13"/>
    </row>
    <row r="3766" spans="1:8" x14ac:dyDescent="0.25">
      <c r="A3766" s="112">
        <v>45441</v>
      </c>
      <c r="B3766" s="21" t="s">
        <v>10568</v>
      </c>
      <c r="C3766" s="13" t="s">
        <v>13128</v>
      </c>
      <c r="D3766" s="1042"/>
      <c r="E3766" s="22">
        <v>62000</v>
      </c>
      <c r="F3766" s="111"/>
      <c r="G3766" s="20">
        <f t="shared" si="73"/>
        <v>62000</v>
      </c>
      <c r="H3766" s="13"/>
    </row>
    <row r="3767" spans="1:8" x14ac:dyDescent="0.25">
      <c r="A3767" s="112">
        <v>45441</v>
      </c>
      <c r="B3767" s="21" t="s">
        <v>12786</v>
      </c>
      <c r="C3767" s="13" t="s">
        <v>13128</v>
      </c>
      <c r="D3767" s="1042"/>
      <c r="E3767" s="22">
        <v>83000</v>
      </c>
      <c r="F3767" s="111"/>
      <c r="G3767" s="20">
        <f t="shared" si="73"/>
        <v>83000</v>
      </c>
      <c r="H3767" s="13"/>
    </row>
    <row r="3768" spans="1:8" x14ac:dyDescent="0.25">
      <c r="A3768" s="112">
        <v>45441</v>
      </c>
      <c r="B3768" s="21" t="s">
        <v>9829</v>
      </c>
      <c r="C3768" s="13" t="s">
        <v>13128</v>
      </c>
      <c r="D3768" s="1042"/>
      <c r="E3768" s="22">
        <v>21000</v>
      </c>
      <c r="F3768" s="111"/>
      <c r="G3768" s="20">
        <f t="shared" si="73"/>
        <v>21000</v>
      </c>
      <c r="H3768" s="13"/>
    </row>
    <row r="3769" spans="1:8" x14ac:dyDescent="0.25">
      <c r="A3769" s="112">
        <v>45441</v>
      </c>
      <c r="B3769" s="21" t="s">
        <v>13292</v>
      </c>
      <c r="C3769" s="13" t="s">
        <v>13128</v>
      </c>
      <c r="D3769" s="1042"/>
      <c r="E3769" s="22">
        <v>40000</v>
      </c>
      <c r="F3769" s="111"/>
      <c r="G3769" s="20">
        <f t="shared" si="73"/>
        <v>40000</v>
      </c>
      <c r="H3769" s="13"/>
    </row>
    <row r="3770" spans="1:8" x14ac:dyDescent="0.25">
      <c r="A3770" s="112">
        <v>45441</v>
      </c>
      <c r="B3770" s="21" t="s">
        <v>12182</v>
      </c>
      <c r="C3770" s="13" t="s">
        <v>8391</v>
      </c>
      <c r="D3770" s="764"/>
      <c r="E3770" s="22"/>
      <c r="F3770" s="19">
        <v>500000</v>
      </c>
      <c r="G3770" s="14">
        <f t="shared" si="73"/>
        <v>-500000</v>
      </c>
      <c r="H3770" s="13" t="s">
        <v>13025</v>
      </c>
    </row>
    <row r="3771" spans="1:8" x14ac:dyDescent="0.25">
      <c r="A3771" s="112">
        <v>45444</v>
      </c>
      <c r="B3771" s="21" t="s">
        <v>12399</v>
      </c>
      <c r="C3771" s="13" t="s">
        <v>1062</v>
      </c>
      <c r="D3771" s="764" t="s">
        <v>13242</v>
      </c>
      <c r="E3771" s="22">
        <v>133650</v>
      </c>
      <c r="F3771" s="19"/>
      <c r="G3771" s="14">
        <f t="shared" si="73"/>
        <v>133650</v>
      </c>
      <c r="H3771" s="53"/>
    </row>
    <row r="3772" spans="1:8" x14ac:dyDescent="0.25">
      <c r="A3772" s="112">
        <v>45444</v>
      </c>
      <c r="B3772" s="21" t="s">
        <v>12683</v>
      </c>
      <c r="C3772" s="13" t="s">
        <v>1062</v>
      </c>
      <c r="D3772" s="764" t="s">
        <v>13243</v>
      </c>
      <c r="E3772" s="22">
        <v>7632</v>
      </c>
      <c r="F3772" s="19"/>
      <c r="G3772" s="14">
        <f t="shared" si="73"/>
        <v>7632</v>
      </c>
      <c r="H3772" s="53"/>
    </row>
    <row r="3773" spans="1:8" x14ac:dyDescent="0.25">
      <c r="A3773" s="112">
        <v>45444</v>
      </c>
      <c r="B3773" s="21" t="s">
        <v>9829</v>
      </c>
      <c r="C3773" s="13" t="s">
        <v>1062</v>
      </c>
      <c r="D3773" s="764" t="s">
        <v>13244</v>
      </c>
      <c r="E3773" s="22">
        <v>3412</v>
      </c>
      <c r="F3773" s="19"/>
      <c r="G3773" s="14">
        <f t="shared" si="73"/>
        <v>3412</v>
      </c>
      <c r="H3773" s="53"/>
    </row>
    <row r="3774" spans="1:8" x14ac:dyDescent="0.25">
      <c r="A3774" s="112">
        <v>45446</v>
      </c>
      <c r="B3774" s="21" t="s">
        <v>12182</v>
      </c>
      <c r="C3774" s="13" t="s">
        <v>8391</v>
      </c>
      <c r="D3774" s="764" t="s">
        <v>13235</v>
      </c>
      <c r="E3774" s="22">
        <v>33474</v>
      </c>
      <c r="F3774" s="19"/>
      <c r="G3774" s="14">
        <f t="shared" si="73"/>
        <v>33474</v>
      </c>
      <c r="H3774" s="53"/>
    </row>
    <row r="3775" spans="1:8" x14ac:dyDescent="0.25">
      <c r="A3775" s="112">
        <v>45446</v>
      </c>
      <c r="B3775" s="21" t="s">
        <v>12182</v>
      </c>
      <c r="C3775" s="13" t="s">
        <v>166</v>
      </c>
      <c r="D3775" s="764" t="s">
        <v>13251</v>
      </c>
      <c r="E3775" s="781">
        <v>18500</v>
      </c>
      <c r="F3775" s="213"/>
      <c r="G3775" s="782">
        <f t="shared" si="73"/>
        <v>18500</v>
      </c>
      <c r="H3775" s="53"/>
    </row>
    <row r="3776" spans="1:8" x14ac:dyDescent="0.25">
      <c r="A3776" s="112">
        <v>45447</v>
      </c>
      <c r="B3776" s="21" t="s">
        <v>10899</v>
      </c>
      <c r="C3776" s="13" t="s">
        <v>5186</v>
      </c>
      <c r="D3776" s="764"/>
      <c r="E3776" s="22"/>
      <c r="F3776" s="19">
        <v>250000</v>
      </c>
      <c r="G3776" s="14">
        <f t="shared" si="73"/>
        <v>-250000</v>
      </c>
      <c r="H3776" s="1152" t="s">
        <v>13200</v>
      </c>
    </row>
    <row r="3777" spans="1:8" x14ac:dyDescent="0.25">
      <c r="A3777" s="112">
        <v>45447</v>
      </c>
      <c r="B3777" s="21" t="s">
        <v>13110</v>
      </c>
      <c r="C3777" s="13" t="s">
        <v>5186</v>
      </c>
      <c r="D3777" s="764"/>
      <c r="E3777" s="22"/>
      <c r="F3777" s="19">
        <v>250000</v>
      </c>
      <c r="G3777" s="14">
        <f t="shared" si="73"/>
        <v>-250000</v>
      </c>
      <c r="H3777" s="1153"/>
    </row>
    <row r="3778" spans="1:8" x14ac:dyDescent="0.25">
      <c r="A3778" s="112">
        <v>45453</v>
      </c>
      <c r="B3778" s="21" t="s">
        <v>9829</v>
      </c>
      <c r="C3778" s="13" t="s">
        <v>8391</v>
      </c>
      <c r="D3778" s="764"/>
      <c r="E3778" s="22"/>
      <c r="F3778" s="19">
        <v>250000</v>
      </c>
      <c r="G3778" s="14">
        <f t="shared" si="73"/>
        <v>-250000</v>
      </c>
      <c r="H3778" s="1134" t="s">
        <v>13025</v>
      </c>
    </row>
    <row r="3779" spans="1:8" x14ac:dyDescent="0.25">
      <c r="A3779" s="112">
        <v>45453</v>
      </c>
      <c r="B3779" s="21" t="s">
        <v>11498</v>
      </c>
      <c r="C3779" s="13" t="s">
        <v>8391</v>
      </c>
      <c r="D3779" s="764"/>
      <c r="E3779" s="22"/>
      <c r="F3779" s="19">
        <v>250000</v>
      </c>
      <c r="G3779" s="14">
        <f t="shared" si="73"/>
        <v>-250000</v>
      </c>
      <c r="H3779" s="1135"/>
    </row>
    <row r="3780" spans="1:8" x14ac:dyDescent="0.25">
      <c r="A3780" s="112">
        <v>45453</v>
      </c>
      <c r="B3780" s="21" t="s">
        <v>12182</v>
      </c>
      <c r="C3780" s="13" t="s">
        <v>166</v>
      </c>
      <c r="D3780" s="764" t="s">
        <v>13252</v>
      </c>
      <c r="E3780" s="781">
        <v>20211</v>
      </c>
      <c r="F3780" s="213"/>
      <c r="G3780" s="782">
        <f t="shared" ref="G3780:G3814" si="79">E3780-F3780</f>
        <v>20211</v>
      </c>
      <c r="H3780" s="53"/>
    </row>
    <row r="3781" spans="1:8" x14ac:dyDescent="0.25">
      <c r="A3781" s="112">
        <v>45455</v>
      </c>
      <c r="B3781" s="21" t="s">
        <v>12399</v>
      </c>
      <c r="C3781" s="13" t="s">
        <v>164</v>
      </c>
      <c r="D3781" s="764" t="s">
        <v>13275</v>
      </c>
      <c r="E3781" s="781">
        <v>1008</v>
      </c>
      <c r="F3781" s="213"/>
      <c r="G3781" s="782">
        <f t="shared" si="79"/>
        <v>1008</v>
      </c>
      <c r="H3781" s="53"/>
    </row>
    <row r="3782" spans="1:8" x14ac:dyDescent="0.25">
      <c r="A3782" s="112">
        <v>45455</v>
      </c>
      <c r="B3782" s="21" t="s">
        <v>9829</v>
      </c>
      <c r="C3782" s="13" t="s">
        <v>12361</v>
      </c>
      <c r="D3782" s="764" t="s">
        <v>13308</v>
      </c>
      <c r="E3782" s="22">
        <v>78900</v>
      </c>
      <c r="F3782" s="19"/>
      <c r="G3782" s="782">
        <f t="shared" ref="G3782:G3783" si="80">E3782-F3782</f>
        <v>78900</v>
      </c>
      <c r="H3782" s="13"/>
    </row>
    <row r="3783" spans="1:8" x14ac:dyDescent="0.25">
      <c r="A3783" s="112">
        <v>45455</v>
      </c>
      <c r="B3783" s="21" t="s">
        <v>12399</v>
      </c>
      <c r="C3783" s="13" t="s">
        <v>7240</v>
      </c>
      <c r="D3783" s="764"/>
      <c r="E3783" s="22"/>
      <c r="F3783" s="19">
        <v>300000</v>
      </c>
      <c r="G3783" s="782">
        <f t="shared" si="80"/>
        <v>-300000</v>
      </c>
      <c r="H3783" s="13" t="s">
        <v>13345</v>
      </c>
    </row>
    <row r="3784" spans="1:8" x14ac:dyDescent="0.25">
      <c r="A3784" s="112">
        <v>45456</v>
      </c>
      <c r="B3784" s="21" t="s">
        <v>11874</v>
      </c>
      <c r="C3784" s="13" t="s">
        <v>7465</v>
      </c>
      <c r="D3784" s="764"/>
      <c r="E3784" s="22"/>
      <c r="F3784" s="19">
        <v>500000</v>
      </c>
      <c r="G3784" s="782">
        <f t="shared" si="79"/>
        <v>-500000</v>
      </c>
      <c r="H3784" s="13" t="s">
        <v>13274</v>
      </c>
    </row>
    <row r="3785" spans="1:8" x14ac:dyDescent="0.25">
      <c r="A3785" s="112">
        <v>45456</v>
      </c>
      <c r="B3785" s="21" t="s">
        <v>10176</v>
      </c>
      <c r="C3785" s="13" t="s">
        <v>164</v>
      </c>
      <c r="D3785" s="764"/>
      <c r="E3785" s="22"/>
      <c r="F3785" s="19">
        <v>7183</v>
      </c>
      <c r="G3785" s="782">
        <f t="shared" si="79"/>
        <v>-7183</v>
      </c>
      <c r="H3785" s="1166" t="s">
        <v>13276</v>
      </c>
    </row>
    <row r="3786" spans="1:8" x14ac:dyDescent="0.25">
      <c r="A3786" s="112">
        <v>45456</v>
      </c>
      <c r="B3786" s="21" t="s">
        <v>6503</v>
      </c>
      <c r="C3786" s="13" t="s">
        <v>164</v>
      </c>
      <c r="D3786" s="764"/>
      <c r="E3786" s="22"/>
      <c r="F3786" s="19">
        <v>9034</v>
      </c>
      <c r="G3786" s="782">
        <f t="shared" si="79"/>
        <v>-9034</v>
      </c>
      <c r="H3786" s="1213"/>
    </row>
    <row r="3787" spans="1:8" x14ac:dyDescent="0.25">
      <c r="A3787" s="112">
        <v>45456</v>
      </c>
      <c r="B3787" s="21" t="s">
        <v>8556</v>
      </c>
      <c r="C3787" s="13" t="s">
        <v>164</v>
      </c>
      <c r="D3787" s="764"/>
      <c r="E3787" s="22"/>
      <c r="F3787" s="19">
        <v>5194</v>
      </c>
      <c r="G3787" s="782">
        <f t="shared" si="79"/>
        <v>-5194</v>
      </c>
      <c r="H3787" s="1213"/>
    </row>
    <row r="3788" spans="1:8" x14ac:dyDescent="0.25">
      <c r="A3788" s="112">
        <v>45456</v>
      </c>
      <c r="B3788" s="21" t="s">
        <v>11077</v>
      </c>
      <c r="C3788" s="13" t="s">
        <v>164</v>
      </c>
      <c r="D3788" s="764"/>
      <c r="E3788" s="22"/>
      <c r="F3788" s="19">
        <v>81179</v>
      </c>
      <c r="G3788" s="782">
        <f t="shared" si="79"/>
        <v>-81179</v>
      </c>
      <c r="H3788" s="1213"/>
    </row>
    <row r="3789" spans="1:8" x14ac:dyDescent="0.25">
      <c r="A3789" s="112">
        <v>45456</v>
      </c>
      <c r="B3789" s="21" t="s">
        <v>10229</v>
      </c>
      <c r="C3789" s="13" t="s">
        <v>164</v>
      </c>
      <c r="D3789" s="764"/>
      <c r="E3789" s="22"/>
      <c r="F3789" s="19">
        <v>21030</v>
      </c>
      <c r="G3789" s="782">
        <f t="shared" si="79"/>
        <v>-21030</v>
      </c>
      <c r="H3789" s="1213"/>
    </row>
    <row r="3790" spans="1:8" x14ac:dyDescent="0.25">
      <c r="A3790" s="112">
        <v>45456</v>
      </c>
      <c r="B3790" s="21" t="s">
        <v>10899</v>
      </c>
      <c r="C3790" s="13" t="s">
        <v>164</v>
      </c>
      <c r="D3790" s="764"/>
      <c r="E3790" s="22"/>
      <c r="F3790" s="19">
        <v>5434</v>
      </c>
      <c r="G3790" s="782">
        <f t="shared" si="79"/>
        <v>-5434</v>
      </c>
      <c r="H3790" s="1213"/>
    </row>
    <row r="3791" spans="1:8" x14ac:dyDescent="0.25">
      <c r="A3791" s="112">
        <v>45456</v>
      </c>
      <c r="B3791" s="21" t="s">
        <v>11596</v>
      </c>
      <c r="C3791" s="13" t="s">
        <v>164</v>
      </c>
      <c r="D3791" s="764"/>
      <c r="E3791" s="22"/>
      <c r="F3791" s="19">
        <v>10407</v>
      </c>
      <c r="G3791" s="782">
        <f t="shared" si="79"/>
        <v>-10407</v>
      </c>
      <c r="H3791" s="1213"/>
    </row>
    <row r="3792" spans="1:8" x14ac:dyDescent="0.25">
      <c r="A3792" s="112">
        <v>45456</v>
      </c>
      <c r="B3792" s="21" t="s">
        <v>11498</v>
      </c>
      <c r="C3792" s="13" t="s">
        <v>164</v>
      </c>
      <c r="D3792" s="764"/>
      <c r="E3792" s="22"/>
      <c r="F3792" s="19">
        <v>43136</v>
      </c>
      <c r="G3792" s="782">
        <f t="shared" si="79"/>
        <v>-43136</v>
      </c>
      <c r="H3792" s="1213"/>
    </row>
    <row r="3793" spans="1:8" x14ac:dyDescent="0.25">
      <c r="A3793" s="112">
        <v>45456</v>
      </c>
      <c r="B3793" s="21" t="s">
        <v>12182</v>
      </c>
      <c r="C3793" s="13" t="s">
        <v>164</v>
      </c>
      <c r="D3793" s="764"/>
      <c r="E3793" s="22"/>
      <c r="F3793" s="19">
        <v>2016</v>
      </c>
      <c r="G3793" s="782">
        <f t="shared" si="79"/>
        <v>-2016</v>
      </c>
      <c r="H3793" s="1213"/>
    </row>
    <row r="3794" spans="1:8" x14ac:dyDescent="0.25">
      <c r="A3794" s="112">
        <v>45456</v>
      </c>
      <c r="B3794" s="21" t="s">
        <v>12399</v>
      </c>
      <c r="C3794" s="13" t="s">
        <v>164</v>
      </c>
      <c r="D3794" s="764"/>
      <c r="E3794" s="22"/>
      <c r="F3794" s="19">
        <v>387</v>
      </c>
      <c r="G3794" s="782">
        <f t="shared" si="79"/>
        <v>-387</v>
      </c>
      <c r="H3794" s="1167"/>
    </row>
    <row r="3795" spans="1:8" ht="18.75" x14ac:dyDescent="0.25">
      <c r="A3795" s="112">
        <v>45456</v>
      </c>
      <c r="B3795" s="21" t="s">
        <v>12399</v>
      </c>
      <c r="C3795" s="13" t="s">
        <v>1062</v>
      </c>
      <c r="D3795" s="764" t="s">
        <v>13298</v>
      </c>
      <c r="E3795" s="22">
        <v>90306</v>
      </c>
      <c r="F3795" s="19"/>
      <c r="G3795" s="782">
        <f t="shared" si="79"/>
        <v>90306</v>
      </c>
      <c r="H3795" s="1057"/>
    </row>
    <row r="3796" spans="1:8" x14ac:dyDescent="0.25">
      <c r="A3796" s="112">
        <v>45457</v>
      </c>
      <c r="B3796" s="21" t="s">
        <v>13110</v>
      </c>
      <c r="C3796" s="13" t="s">
        <v>13290</v>
      </c>
      <c r="D3796" s="764" t="s">
        <v>13291</v>
      </c>
      <c r="E3796" s="22">
        <v>85478</v>
      </c>
      <c r="F3796" s="19"/>
      <c r="G3796" s="782">
        <f t="shared" si="79"/>
        <v>85478</v>
      </c>
      <c r="H3796" s="13"/>
    </row>
    <row r="3797" spans="1:8" x14ac:dyDescent="0.25">
      <c r="A3797" s="112">
        <v>45458</v>
      </c>
      <c r="B3797" s="21" t="s">
        <v>13110</v>
      </c>
      <c r="C3797" s="13" t="s">
        <v>12361</v>
      </c>
      <c r="D3797" s="764" t="s">
        <v>13297</v>
      </c>
      <c r="E3797" s="22">
        <v>18639</v>
      </c>
      <c r="F3797" s="19"/>
      <c r="G3797" s="782">
        <f t="shared" si="79"/>
        <v>18639</v>
      </c>
      <c r="H3797" s="13"/>
    </row>
    <row r="3798" spans="1:8" x14ac:dyDescent="0.25">
      <c r="A3798" s="112">
        <v>45467</v>
      </c>
      <c r="B3798" s="21" t="s">
        <v>12795</v>
      </c>
      <c r="C3798" s="13" t="s">
        <v>10481</v>
      </c>
      <c r="D3798" s="764" t="s">
        <v>13609</v>
      </c>
      <c r="E3798" s="22">
        <v>392048</v>
      </c>
      <c r="F3798" s="19"/>
      <c r="G3798" s="782">
        <f t="shared" si="79"/>
        <v>392048</v>
      </c>
      <c r="H3798" s="13"/>
    </row>
    <row r="3799" spans="1:8" x14ac:dyDescent="0.25">
      <c r="A3799" s="112">
        <v>45469</v>
      </c>
      <c r="B3799" s="21" t="s">
        <v>12399</v>
      </c>
      <c r="C3799" s="13" t="s">
        <v>7240</v>
      </c>
      <c r="D3799" s="764"/>
      <c r="E3799" s="22"/>
      <c r="F3799" s="19">
        <v>500000</v>
      </c>
      <c r="G3799" s="782">
        <f t="shared" si="79"/>
        <v>-500000</v>
      </c>
      <c r="H3799" s="13" t="s">
        <v>13345</v>
      </c>
    </row>
    <row r="3800" spans="1:8" x14ac:dyDescent="0.25">
      <c r="A3800" s="112">
        <v>45469</v>
      </c>
      <c r="B3800" s="21" t="s">
        <v>13110</v>
      </c>
      <c r="C3800" s="13" t="s">
        <v>8391</v>
      </c>
      <c r="D3800" s="764" t="s">
        <v>13407</v>
      </c>
      <c r="E3800" s="22">
        <v>69112</v>
      </c>
      <c r="F3800" s="19"/>
      <c r="G3800" s="14">
        <f>E3800-F3800</f>
        <v>69112</v>
      </c>
      <c r="H3800" s="53"/>
    </row>
    <row r="3801" spans="1:8" x14ac:dyDescent="0.25">
      <c r="A3801" s="112">
        <v>45469</v>
      </c>
      <c r="B3801" s="21" t="s">
        <v>12182</v>
      </c>
      <c r="C3801" s="13" t="s">
        <v>166</v>
      </c>
      <c r="D3801" s="764" t="s">
        <v>13411</v>
      </c>
      <c r="E3801" s="22">
        <v>130000</v>
      </c>
      <c r="F3801" s="19"/>
      <c r="G3801" s="782">
        <f>E3801-F3801</f>
        <v>130000</v>
      </c>
      <c r="H3801" s="53"/>
    </row>
    <row r="3802" spans="1:8" x14ac:dyDescent="0.25">
      <c r="A3802" s="112">
        <v>45470</v>
      </c>
      <c r="B3802" s="21" t="s">
        <v>12399</v>
      </c>
      <c r="C3802" s="13" t="s">
        <v>12361</v>
      </c>
      <c r="D3802" s="764" t="s">
        <v>13347</v>
      </c>
      <c r="E3802" s="22">
        <v>40223</v>
      </c>
      <c r="F3802" s="19"/>
      <c r="G3802" s="782">
        <f t="shared" si="79"/>
        <v>40223</v>
      </c>
      <c r="H3802" s="13"/>
    </row>
    <row r="3803" spans="1:8" x14ac:dyDescent="0.25">
      <c r="A3803" s="112">
        <v>45470</v>
      </c>
      <c r="B3803" s="21" t="s">
        <v>13110</v>
      </c>
      <c r="C3803" s="13" t="s">
        <v>12361</v>
      </c>
      <c r="D3803" s="764" t="s">
        <v>13348</v>
      </c>
      <c r="E3803" s="22">
        <v>10403</v>
      </c>
      <c r="F3803" s="19"/>
      <c r="G3803" s="782">
        <f t="shared" si="79"/>
        <v>10403</v>
      </c>
      <c r="H3803" s="13"/>
    </row>
    <row r="3804" spans="1:8" x14ac:dyDescent="0.25">
      <c r="A3804" s="112">
        <v>45470</v>
      </c>
      <c r="B3804" s="21" t="s">
        <v>12059</v>
      </c>
      <c r="C3804" s="13" t="s">
        <v>164</v>
      </c>
      <c r="D3804" s="764" t="s">
        <v>13349</v>
      </c>
      <c r="E3804" s="22">
        <v>70329</v>
      </c>
      <c r="F3804" s="19"/>
      <c r="G3804" s="14">
        <f t="shared" si="79"/>
        <v>70329</v>
      </c>
      <c r="H3804" s="13"/>
    </row>
    <row r="3805" spans="1:8" x14ac:dyDescent="0.25">
      <c r="A3805" s="112">
        <v>45470</v>
      </c>
      <c r="B3805" s="21" t="s">
        <v>11498</v>
      </c>
      <c r="C3805" s="13" t="s">
        <v>8391</v>
      </c>
      <c r="D3805" s="764"/>
      <c r="E3805" s="22"/>
      <c r="F3805" s="19">
        <v>54293</v>
      </c>
      <c r="G3805" s="14">
        <f t="shared" si="79"/>
        <v>-54293</v>
      </c>
      <c r="H3805" s="1134" t="s">
        <v>13353</v>
      </c>
    </row>
    <row r="3806" spans="1:8" x14ac:dyDescent="0.25">
      <c r="A3806" s="112">
        <v>45470</v>
      </c>
      <c r="B3806" s="21" t="s">
        <v>11874</v>
      </c>
      <c r="C3806" s="13" t="s">
        <v>8391</v>
      </c>
      <c r="D3806" s="764"/>
      <c r="E3806" s="22"/>
      <c r="F3806" s="19">
        <v>214017</v>
      </c>
      <c r="G3806" s="14">
        <f t="shared" si="79"/>
        <v>-214017</v>
      </c>
      <c r="H3806" s="1136"/>
    </row>
    <row r="3807" spans="1:8" ht="16.5" thickBot="1" x14ac:dyDescent="0.3">
      <c r="A3807" s="112">
        <v>45470</v>
      </c>
      <c r="B3807" s="21" t="s">
        <v>12182</v>
      </c>
      <c r="C3807" s="13" t="s">
        <v>8391</v>
      </c>
      <c r="D3807" s="764"/>
      <c r="E3807" s="22"/>
      <c r="F3807" s="109">
        <v>231690</v>
      </c>
      <c r="G3807" s="14">
        <f t="shared" si="79"/>
        <v>-231690</v>
      </c>
      <c r="H3807" s="1135"/>
    </row>
    <row r="3808" spans="1:8" x14ac:dyDescent="0.25">
      <c r="A3808" s="112">
        <v>45471</v>
      </c>
      <c r="B3808" s="21" t="s">
        <v>8556</v>
      </c>
      <c r="C3808" s="13" t="s">
        <v>7465</v>
      </c>
      <c r="D3808" s="764"/>
      <c r="E3808" s="781"/>
      <c r="F3808" s="783">
        <v>197307</v>
      </c>
      <c r="G3808" s="782">
        <f t="shared" si="79"/>
        <v>-197307</v>
      </c>
      <c r="H3808" s="1152" t="s">
        <v>13358</v>
      </c>
    </row>
    <row r="3809" spans="1:8" x14ac:dyDescent="0.25">
      <c r="A3809" s="112">
        <v>45471</v>
      </c>
      <c r="B3809" s="21" t="s">
        <v>11077</v>
      </c>
      <c r="C3809" s="13" t="s">
        <v>7465</v>
      </c>
      <c r="D3809" s="764"/>
      <c r="E3809" s="781"/>
      <c r="F3809" s="141">
        <v>43808</v>
      </c>
      <c r="G3809" s="782">
        <f t="shared" si="79"/>
        <v>-43808</v>
      </c>
      <c r="H3809" s="1156"/>
    </row>
    <row r="3810" spans="1:8" x14ac:dyDescent="0.25">
      <c r="A3810" s="112">
        <v>45471</v>
      </c>
      <c r="B3810" s="21" t="s">
        <v>10229</v>
      </c>
      <c r="C3810" s="13" t="s">
        <v>7465</v>
      </c>
      <c r="D3810" s="764"/>
      <c r="E3810" s="781"/>
      <c r="F3810" s="141">
        <v>203105</v>
      </c>
      <c r="G3810" s="782">
        <f t="shared" si="79"/>
        <v>-203105</v>
      </c>
      <c r="H3810" s="1156"/>
    </row>
    <row r="3811" spans="1:8" x14ac:dyDescent="0.25">
      <c r="A3811" s="112">
        <v>45471</v>
      </c>
      <c r="B3811" s="21" t="s">
        <v>12795</v>
      </c>
      <c r="C3811" s="13" t="s">
        <v>7465</v>
      </c>
      <c r="D3811" s="764"/>
      <c r="E3811" s="781"/>
      <c r="F3811" s="141">
        <v>49280</v>
      </c>
      <c r="G3811" s="782">
        <f t="shared" si="79"/>
        <v>-49280</v>
      </c>
      <c r="H3811" s="1156"/>
    </row>
    <row r="3812" spans="1:8" ht="16.5" thickBot="1" x14ac:dyDescent="0.3">
      <c r="A3812" s="112">
        <v>45471</v>
      </c>
      <c r="B3812" s="21" t="s">
        <v>13225</v>
      </c>
      <c r="C3812" s="13" t="s">
        <v>7465</v>
      </c>
      <c r="D3812" s="764"/>
      <c r="E3812" s="781"/>
      <c r="F3812" s="784">
        <v>6500</v>
      </c>
      <c r="G3812" s="782">
        <f t="shared" si="79"/>
        <v>-6500</v>
      </c>
      <c r="H3812" s="1156"/>
    </row>
    <row r="3813" spans="1:8" x14ac:dyDescent="0.25">
      <c r="A3813" s="112">
        <v>45472</v>
      </c>
      <c r="B3813" s="21" t="s">
        <v>9353</v>
      </c>
      <c r="C3813" s="13" t="s">
        <v>1062</v>
      </c>
      <c r="D3813" s="764"/>
      <c r="E3813" s="22"/>
      <c r="F3813" s="111">
        <v>100000</v>
      </c>
      <c r="G3813" s="14">
        <f t="shared" si="79"/>
        <v>-100000</v>
      </c>
      <c r="H3813" s="1134" t="s">
        <v>13019</v>
      </c>
    </row>
    <row r="3814" spans="1:8" x14ac:dyDescent="0.25">
      <c r="A3814" s="112">
        <v>45472</v>
      </c>
      <c r="B3814" s="21" t="s">
        <v>12399</v>
      </c>
      <c r="C3814" s="13" t="s">
        <v>1062</v>
      </c>
      <c r="D3814" s="764"/>
      <c r="E3814" s="22"/>
      <c r="F3814" s="19">
        <v>200000</v>
      </c>
      <c r="G3814" s="14">
        <f t="shared" si="79"/>
        <v>-200000</v>
      </c>
      <c r="H3814" s="1135"/>
    </row>
    <row r="3815" spans="1:8" x14ac:dyDescent="0.25">
      <c r="A3815" s="112">
        <v>45472</v>
      </c>
      <c r="B3815" s="21" t="s">
        <v>12182</v>
      </c>
      <c r="C3815" s="13" t="s">
        <v>8391</v>
      </c>
      <c r="D3815" s="764" t="s">
        <v>13408</v>
      </c>
      <c r="E3815" s="22">
        <v>261620</v>
      </c>
      <c r="F3815" s="19"/>
      <c r="G3815" s="14">
        <f t="shared" ref="G3815:G3827" si="81">E3815-F3815</f>
        <v>261620</v>
      </c>
      <c r="H3815" s="53"/>
    </row>
    <row r="3816" spans="1:8" x14ac:dyDescent="0.25">
      <c r="A3816" s="112">
        <v>45472</v>
      </c>
      <c r="B3816" s="21" t="s">
        <v>6503</v>
      </c>
      <c r="C3816" s="13" t="s">
        <v>8391</v>
      </c>
      <c r="D3816" s="764" t="s">
        <v>13409</v>
      </c>
      <c r="E3816" s="22">
        <v>255098</v>
      </c>
      <c r="F3816" s="19"/>
      <c r="G3816" s="14">
        <f t="shared" si="81"/>
        <v>255098</v>
      </c>
      <c r="H3816" s="53"/>
    </row>
    <row r="3817" spans="1:8" x14ac:dyDescent="0.25">
      <c r="A3817" s="112">
        <v>45472</v>
      </c>
      <c r="B3817" s="21" t="s">
        <v>13253</v>
      </c>
      <c r="C3817" s="13" t="s">
        <v>8391</v>
      </c>
      <c r="D3817" s="764" t="s">
        <v>13410</v>
      </c>
      <c r="E3817" s="22">
        <v>195823</v>
      </c>
      <c r="F3817" s="19"/>
      <c r="G3817" s="14">
        <f t="shared" si="81"/>
        <v>195823</v>
      </c>
      <c r="H3817" s="13"/>
    </row>
    <row r="3818" spans="1:8" x14ac:dyDescent="0.25">
      <c r="A3818" s="112">
        <v>45472</v>
      </c>
      <c r="B3818" s="21" t="s">
        <v>9829</v>
      </c>
      <c r="C3818" s="13" t="s">
        <v>12361</v>
      </c>
      <c r="D3818" s="764" t="s">
        <v>13494</v>
      </c>
      <c r="E3818" s="22">
        <v>746304</v>
      </c>
      <c r="F3818" s="19"/>
      <c r="G3818" s="14">
        <f t="shared" si="81"/>
        <v>746304</v>
      </c>
      <c r="H3818" s="13"/>
    </row>
    <row r="3819" spans="1:8" x14ac:dyDescent="0.25">
      <c r="A3819" s="112">
        <v>45475</v>
      </c>
      <c r="B3819" s="21" t="s">
        <v>13110</v>
      </c>
      <c r="C3819" s="13" t="s">
        <v>12015</v>
      </c>
      <c r="D3819" s="764"/>
      <c r="E3819" s="22"/>
      <c r="F3819" s="19">
        <v>500000</v>
      </c>
      <c r="G3819" s="14">
        <f t="shared" si="81"/>
        <v>-500000</v>
      </c>
      <c r="H3819" s="13" t="s">
        <v>13395</v>
      </c>
    </row>
    <row r="3820" spans="1:8" x14ac:dyDescent="0.25">
      <c r="A3820" s="112">
        <v>45476</v>
      </c>
      <c r="B3820" s="21" t="s">
        <v>13110</v>
      </c>
      <c r="C3820" s="13" t="s">
        <v>1062</v>
      </c>
      <c r="D3820" s="764">
        <v>15113</v>
      </c>
      <c r="E3820" s="22">
        <v>58320</v>
      </c>
      <c r="F3820" s="19"/>
      <c r="G3820" s="14">
        <f t="shared" si="81"/>
        <v>58320</v>
      </c>
      <c r="H3820" s="13"/>
    </row>
    <row r="3821" spans="1:8" x14ac:dyDescent="0.25">
      <c r="A3821" s="112">
        <v>45476</v>
      </c>
      <c r="B3821" s="21" t="s">
        <v>13225</v>
      </c>
      <c r="C3821" s="13" t="s">
        <v>1062</v>
      </c>
      <c r="D3821" s="764">
        <v>15114</v>
      </c>
      <c r="E3821" s="22">
        <v>3240</v>
      </c>
      <c r="F3821" s="19"/>
      <c r="G3821" s="14">
        <f t="shared" si="81"/>
        <v>3240</v>
      </c>
      <c r="H3821" s="13"/>
    </row>
    <row r="3822" spans="1:8" x14ac:dyDescent="0.25">
      <c r="A3822" s="112">
        <v>45476</v>
      </c>
      <c r="B3822" s="21" t="s">
        <v>13110</v>
      </c>
      <c r="C3822" s="13" t="s">
        <v>1062</v>
      </c>
      <c r="D3822" s="764">
        <v>15117</v>
      </c>
      <c r="E3822" s="22">
        <v>2340</v>
      </c>
      <c r="F3822" s="19"/>
      <c r="G3822" s="14">
        <f t="shared" si="81"/>
        <v>2340</v>
      </c>
      <c r="H3822" s="13"/>
    </row>
    <row r="3823" spans="1:8" x14ac:dyDescent="0.25">
      <c r="A3823" s="112">
        <v>45476</v>
      </c>
      <c r="B3823" s="21" t="s">
        <v>13225</v>
      </c>
      <c r="C3823" s="13" t="s">
        <v>1062</v>
      </c>
      <c r="D3823" s="764" t="s">
        <v>13573</v>
      </c>
      <c r="E3823" s="22">
        <v>6480</v>
      </c>
      <c r="F3823" s="19"/>
      <c r="G3823" s="14">
        <f t="shared" si="81"/>
        <v>6480</v>
      </c>
      <c r="H3823" s="13"/>
    </row>
    <row r="3824" spans="1:8" x14ac:dyDescent="0.25">
      <c r="A3824" s="112">
        <v>45477</v>
      </c>
      <c r="B3824" s="21" t="s">
        <v>13436</v>
      </c>
      <c r="C3824" s="13" t="s">
        <v>164</v>
      </c>
      <c r="D3824" s="764" t="s">
        <v>13508</v>
      </c>
      <c r="E3824" s="22">
        <v>28585</v>
      </c>
      <c r="F3824" s="19"/>
      <c r="G3824" s="14">
        <f t="shared" si="81"/>
        <v>28585</v>
      </c>
      <c r="H3824" s="13"/>
    </row>
    <row r="3825" spans="1:8" x14ac:dyDescent="0.25">
      <c r="A3825" s="112">
        <v>45477</v>
      </c>
      <c r="B3825" s="21" t="s">
        <v>9829</v>
      </c>
      <c r="C3825" s="13" t="s">
        <v>166</v>
      </c>
      <c r="D3825" s="764" t="s">
        <v>13512</v>
      </c>
      <c r="E3825" s="22">
        <v>27284</v>
      </c>
      <c r="F3825" s="19"/>
      <c r="G3825" s="14">
        <f t="shared" si="81"/>
        <v>27284</v>
      </c>
      <c r="H3825" s="13"/>
    </row>
    <row r="3826" spans="1:8" x14ac:dyDescent="0.25">
      <c r="A3826" s="112">
        <v>45478</v>
      </c>
      <c r="B3826" s="21" t="s">
        <v>13110</v>
      </c>
      <c r="C3826" s="13" t="s">
        <v>1197</v>
      </c>
      <c r="D3826" s="764"/>
      <c r="E3826" s="22"/>
      <c r="F3826" s="19">
        <v>1000000</v>
      </c>
      <c r="G3826" s="14">
        <f t="shared" si="81"/>
        <v>-1000000</v>
      </c>
      <c r="H3826" s="13" t="s">
        <v>13438</v>
      </c>
    </row>
    <row r="3827" spans="1:8" ht="16.5" thickBot="1" x14ac:dyDescent="0.3">
      <c r="A3827" s="112">
        <v>45478</v>
      </c>
      <c r="B3827" s="21" t="s">
        <v>13225</v>
      </c>
      <c r="C3827" s="13" t="s">
        <v>1197</v>
      </c>
      <c r="D3827" s="764"/>
      <c r="E3827" s="22"/>
      <c r="F3827" s="109">
        <v>500000</v>
      </c>
      <c r="G3827" s="14">
        <f t="shared" si="81"/>
        <v>-500000</v>
      </c>
      <c r="H3827" s="13" t="s">
        <v>13439</v>
      </c>
    </row>
    <row r="3828" spans="1:8" x14ac:dyDescent="0.25">
      <c r="A3828" s="112">
        <v>45478</v>
      </c>
      <c r="B3828" s="21" t="s">
        <v>6503</v>
      </c>
      <c r="C3828" s="13" t="s">
        <v>8391</v>
      </c>
      <c r="D3828" s="764"/>
      <c r="E3828" s="781"/>
      <c r="F3828" s="783">
        <v>255098</v>
      </c>
      <c r="G3828" s="782">
        <f t="shared" ref="G3828:G3839" si="82">E3828-F3828</f>
        <v>-255098</v>
      </c>
      <c r="H3828" s="1152" t="s">
        <v>13440</v>
      </c>
    </row>
    <row r="3829" spans="1:8" x14ac:dyDescent="0.25">
      <c r="A3829" s="112">
        <v>45478</v>
      </c>
      <c r="B3829" s="21" t="s">
        <v>11077</v>
      </c>
      <c r="C3829" s="13" t="s">
        <v>8391</v>
      </c>
      <c r="D3829" s="764"/>
      <c r="E3829" s="781"/>
      <c r="F3829" s="141">
        <v>24451</v>
      </c>
      <c r="G3829" s="782">
        <f t="shared" si="82"/>
        <v>-24451</v>
      </c>
      <c r="H3829" s="1156"/>
    </row>
    <row r="3830" spans="1:8" x14ac:dyDescent="0.25">
      <c r="A3830" s="112">
        <v>45478</v>
      </c>
      <c r="B3830" s="21" t="s">
        <v>11498</v>
      </c>
      <c r="C3830" s="13" t="s">
        <v>8391</v>
      </c>
      <c r="D3830" s="764"/>
      <c r="E3830" s="781"/>
      <c r="F3830" s="141">
        <v>37853</v>
      </c>
      <c r="G3830" s="782">
        <f t="shared" si="82"/>
        <v>-37853</v>
      </c>
      <c r="H3830" s="1156"/>
    </row>
    <row r="3831" spans="1:8" x14ac:dyDescent="0.25">
      <c r="A3831" s="112">
        <v>45478</v>
      </c>
      <c r="B3831" s="21" t="s">
        <v>12182</v>
      </c>
      <c r="C3831" s="13" t="s">
        <v>8391</v>
      </c>
      <c r="D3831" s="764"/>
      <c r="E3831" s="781"/>
      <c r="F3831" s="141">
        <v>261620</v>
      </c>
      <c r="G3831" s="782">
        <f t="shared" si="82"/>
        <v>-261620</v>
      </c>
      <c r="H3831" s="1156"/>
    </row>
    <row r="3832" spans="1:8" x14ac:dyDescent="0.25">
      <c r="A3832" s="112">
        <v>45478</v>
      </c>
      <c r="B3832" s="21" t="s">
        <v>13110</v>
      </c>
      <c r="C3832" s="13" t="s">
        <v>8391</v>
      </c>
      <c r="D3832" s="764"/>
      <c r="E3832" s="781"/>
      <c r="F3832" s="141">
        <v>69112</v>
      </c>
      <c r="G3832" s="782">
        <f t="shared" si="82"/>
        <v>-69112</v>
      </c>
      <c r="H3832" s="1156"/>
    </row>
    <row r="3833" spans="1:8" x14ac:dyDescent="0.25">
      <c r="A3833" s="112">
        <v>45478</v>
      </c>
      <c r="B3833" s="21" t="s">
        <v>13253</v>
      </c>
      <c r="C3833" s="13" t="s">
        <v>8391</v>
      </c>
      <c r="D3833" s="764"/>
      <c r="E3833" s="781"/>
      <c r="F3833" s="141">
        <v>195823</v>
      </c>
      <c r="G3833" s="782">
        <f t="shared" si="82"/>
        <v>-195823</v>
      </c>
      <c r="H3833" s="1156"/>
    </row>
    <row r="3834" spans="1:8" ht="16.5" thickBot="1" x14ac:dyDescent="0.3">
      <c r="A3834" s="112">
        <v>45478</v>
      </c>
      <c r="B3834" s="40" t="s">
        <v>13110</v>
      </c>
      <c r="C3834" s="13" t="s">
        <v>8391</v>
      </c>
      <c r="D3834" s="764"/>
      <c r="E3834" s="781"/>
      <c r="F3834" s="784">
        <v>331043</v>
      </c>
      <c r="G3834" s="782">
        <f t="shared" si="82"/>
        <v>-331043</v>
      </c>
      <c r="H3834" s="1153"/>
    </row>
    <row r="3835" spans="1:8" x14ac:dyDescent="0.25">
      <c r="A3835" s="112">
        <v>45479</v>
      </c>
      <c r="B3835" s="21" t="s">
        <v>12182</v>
      </c>
      <c r="C3835" s="13" t="s">
        <v>8391</v>
      </c>
      <c r="D3835" s="764"/>
      <c r="E3835" s="781"/>
      <c r="F3835" s="783">
        <v>235968</v>
      </c>
      <c r="G3835" s="782">
        <f t="shared" si="82"/>
        <v>-235968</v>
      </c>
      <c r="H3835" s="1152" t="s">
        <v>13441</v>
      </c>
    </row>
    <row r="3836" spans="1:8" x14ac:dyDescent="0.25">
      <c r="A3836" s="112">
        <v>45479</v>
      </c>
      <c r="B3836" s="21" t="s">
        <v>13110</v>
      </c>
      <c r="C3836" s="13" t="s">
        <v>8391</v>
      </c>
      <c r="D3836" s="764"/>
      <c r="E3836" s="781"/>
      <c r="F3836" s="141">
        <v>319738</v>
      </c>
      <c r="G3836" s="782">
        <f t="shared" si="82"/>
        <v>-319738</v>
      </c>
      <c r="H3836" s="1156"/>
    </row>
    <row r="3837" spans="1:8" x14ac:dyDescent="0.25">
      <c r="A3837" s="112">
        <v>45479</v>
      </c>
      <c r="B3837" s="21" t="s">
        <v>13177</v>
      </c>
      <c r="C3837" s="13" t="s">
        <v>8391</v>
      </c>
      <c r="D3837" s="764"/>
      <c r="E3837" s="781"/>
      <c r="F3837" s="141">
        <v>120070</v>
      </c>
      <c r="G3837" s="782">
        <f t="shared" si="82"/>
        <v>-120070</v>
      </c>
      <c r="H3837" s="1156"/>
    </row>
    <row r="3838" spans="1:8" x14ac:dyDescent="0.25">
      <c r="A3838" s="112">
        <v>45479</v>
      </c>
      <c r="B3838" s="21" t="s">
        <v>13473</v>
      </c>
      <c r="C3838" s="13" t="s">
        <v>8391</v>
      </c>
      <c r="D3838" s="764"/>
      <c r="E3838" s="781"/>
      <c r="F3838" s="141">
        <v>260520</v>
      </c>
      <c r="G3838" s="782">
        <f t="shared" si="82"/>
        <v>-260520</v>
      </c>
      <c r="H3838" s="1156"/>
    </row>
    <row r="3839" spans="1:8" ht="16.5" thickBot="1" x14ac:dyDescent="0.3">
      <c r="A3839" s="112">
        <v>45479</v>
      </c>
      <c r="B3839" s="21" t="s">
        <v>12182</v>
      </c>
      <c r="C3839" s="13" t="s">
        <v>8391</v>
      </c>
      <c r="D3839" s="764"/>
      <c r="E3839" s="781"/>
      <c r="F3839" s="784">
        <v>13344</v>
      </c>
      <c r="G3839" s="782">
        <f t="shared" si="82"/>
        <v>-13344</v>
      </c>
      <c r="H3839" s="1153"/>
    </row>
    <row r="3840" spans="1:8" x14ac:dyDescent="0.25">
      <c r="A3840" s="112">
        <v>45481</v>
      </c>
      <c r="B3840" s="21" t="s">
        <v>12182</v>
      </c>
      <c r="C3840" s="13" t="s">
        <v>8391</v>
      </c>
      <c r="D3840" s="764" t="s">
        <v>13470</v>
      </c>
      <c r="E3840" s="22">
        <v>235968</v>
      </c>
      <c r="F3840" s="111"/>
      <c r="G3840" s="14">
        <f t="shared" ref="G3840:G3856" si="83">E3840-F3840</f>
        <v>235968</v>
      </c>
      <c r="H3840" s="13"/>
    </row>
    <row r="3841" spans="1:8" x14ac:dyDescent="0.25">
      <c r="A3841" s="112">
        <v>45481</v>
      </c>
      <c r="B3841" s="21" t="s">
        <v>13495</v>
      </c>
      <c r="C3841" s="13" t="s">
        <v>12361</v>
      </c>
      <c r="D3841" s="764" t="s">
        <v>13496</v>
      </c>
      <c r="E3841" s="22">
        <v>48550</v>
      </c>
      <c r="F3841" s="111"/>
      <c r="G3841" s="14">
        <f t="shared" si="83"/>
        <v>48550</v>
      </c>
      <c r="H3841" s="13"/>
    </row>
    <row r="3842" spans="1:8" ht="17.25" customHeight="1" x14ac:dyDescent="0.25">
      <c r="A3842" s="112">
        <v>45481</v>
      </c>
      <c r="B3842" s="21" t="s">
        <v>12399</v>
      </c>
      <c r="C3842" s="13" t="s">
        <v>164</v>
      </c>
      <c r="D3842" s="764" t="s">
        <v>11249</v>
      </c>
      <c r="E3842" s="22">
        <v>14272</v>
      </c>
      <c r="F3842" s="111"/>
      <c r="G3842" s="14">
        <f t="shared" si="83"/>
        <v>14272</v>
      </c>
      <c r="H3842" s="13"/>
    </row>
    <row r="3843" spans="1:8" ht="17.25" customHeight="1" x14ac:dyDescent="0.25">
      <c r="A3843" s="112">
        <v>45481</v>
      </c>
      <c r="B3843" s="21" t="s">
        <v>13225</v>
      </c>
      <c r="C3843" s="13" t="s">
        <v>1062</v>
      </c>
      <c r="D3843" s="764" t="s">
        <v>13574</v>
      </c>
      <c r="E3843" s="22">
        <v>35776</v>
      </c>
      <c r="F3843" s="111"/>
      <c r="G3843" s="14">
        <f t="shared" si="83"/>
        <v>35776</v>
      </c>
      <c r="H3843" s="13"/>
    </row>
    <row r="3844" spans="1:8" ht="17.25" customHeight="1" x14ac:dyDescent="0.25">
      <c r="A3844" s="112">
        <v>45481</v>
      </c>
      <c r="B3844" s="21" t="s">
        <v>13436</v>
      </c>
      <c r="C3844" s="13" t="s">
        <v>1062</v>
      </c>
      <c r="D3844" s="764" t="s">
        <v>13576</v>
      </c>
      <c r="E3844" s="22">
        <v>57150</v>
      </c>
      <c r="F3844" s="111"/>
      <c r="G3844" s="14">
        <f t="shared" si="83"/>
        <v>57150</v>
      </c>
      <c r="H3844" s="13"/>
    </row>
    <row r="3845" spans="1:8" ht="17.25" customHeight="1" x14ac:dyDescent="0.25">
      <c r="A3845" s="112">
        <v>45481</v>
      </c>
      <c r="B3845" s="21" t="s">
        <v>13177</v>
      </c>
      <c r="C3845" s="13" t="s">
        <v>1062</v>
      </c>
      <c r="D3845" s="764" t="s">
        <v>13577</v>
      </c>
      <c r="E3845" s="22">
        <v>92800</v>
      </c>
      <c r="F3845" s="111"/>
      <c r="G3845" s="14">
        <f t="shared" si="83"/>
        <v>92800</v>
      </c>
      <c r="H3845" s="13"/>
    </row>
    <row r="3846" spans="1:8" ht="17.25" customHeight="1" x14ac:dyDescent="0.25">
      <c r="A3846" s="112">
        <v>45481</v>
      </c>
      <c r="B3846" s="21" t="s">
        <v>13177</v>
      </c>
      <c r="C3846" s="13" t="s">
        <v>1062</v>
      </c>
      <c r="D3846" s="764" t="s">
        <v>13578</v>
      </c>
      <c r="E3846" s="22">
        <v>57664</v>
      </c>
      <c r="F3846" s="111"/>
      <c r="G3846" s="14">
        <f t="shared" si="83"/>
        <v>57664</v>
      </c>
      <c r="H3846" s="13"/>
    </row>
    <row r="3847" spans="1:8" ht="17.25" customHeight="1" x14ac:dyDescent="0.25">
      <c r="A3847" s="112">
        <v>45481</v>
      </c>
      <c r="B3847" s="21" t="s">
        <v>13177</v>
      </c>
      <c r="C3847" s="13" t="s">
        <v>1062</v>
      </c>
      <c r="D3847" s="764" t="s">
        <v>13579</v>
      </c>
      <c r="E3847" s="22">
        <v>89600</v>
      </c>
      <c r="F3847" s="111"/>
      <c r="G3847" s="14">
        <f t="shared" si="83"/>
        <v>89600</v>
      </c>
      <c r="H3847" s="13"/>
    </row>
    <row r="3848" spans="1:8" ht="17.25" customHeight="1" x14ac:dyDescent="0.25">
      <c r="A3848" s="112">
        <v>45481</v>
      </c>
      <c r="B3848" s="21" t="s">
        <v>13110</v>
      </c>
      <c r="C3848" s="13" t="s">
        <v>1062</v>
      </c>
      <c r="D3848" s="764" t="s">
        <v>13580</v>
      </c>
      <c r="E3848" s="22">
        <v>16320</v>
      </c>
      <c r="F3848" s="111"/>
      <c r="G3848" s="14">
        <f t="shared" si="83"/>
        <v>16320</v>
      </c>
      <c r="H3848" s="13"/>
    </row>
    <row r="3849" spans="1:8" ht="17.25" customHeight="1" x14ac:dyDescent="0.25">
      <c r="A3849" s="112">
        <v>45481</v>
      </c>
      <c r="B3849" s="21" t="s">
        <v>13110</v>
      </c>
      <c r="C3849" s="13" t="s">
        <v>1062</v>
      </c>
      <c r="D3849" s="764" t="s">
        <v>13575</v>
      </c>
      <c r="E3849" s="22">
        <v>1650</v>
      </c>
      <c r="F3849" s="111"/>
      <c r="G3849" s="14">
        <f t="shared" si="83"/>
        <v>1650</v>
      </c>
      <c r="H3849" s="13"/>
    </row>
    <row r="3850" spans="1:8" ht="17.25" customHeight="1" x14ac:dyDescent="0.25">
      <c r="A3850" s="112">
        <v>45481</v>
      </c>
      <c r="B3850" s="21" t="s">
        <v>13253</v>
      </c>
      <c r="C3850" s="13" t="s">
        <v>1062</v>
      </c>
      <c r="D3850" s="764" t="s">
        <v>13581</v>
      </c>
      <c r="E3850" s="22">
        <v>17915</v>
      </c>
      <c r="F3850" s="111"/>
      <c r="G3850" s="14">
        <f t="shared" si="83"/>
        <v>17915</v>
      </c>
      <c r="H3850" s="13"/>
    </row>
    <row r="3851" spans="1:8" ht="17.25" customHeight="1" x14ac:dyDescent="0.25">
      <c r="A3851" s="112">
        <v>45488</v>
      </c>
      <c r="B3851" s="21" t="s">
        <v>13177</v>
      </c>
      <c r="C3851" s="13" t="s">
        <v>1062</v>
      </c>
      <c r="D3851" s="764" t="s">
        <v>13604</v>
      </c>
      <c r="E3851" s="22">
        <v>9000</v>
      </c>
      <c r="F3851" s="111"/>
      <c r="G3851" s="14">
        <f t="shared" si="83"/>
        <v>9000</v>
      </c>
      <c r="H3851" s="13"/>
    </row>
    <row r="3852" spans="1:8" ht="17.25" customHeight="1" x14ac:dyDescent="0.25">
      <c r="A3852" s="112">
        <v>45488</v>
      </c>
      <c r="B3852" s="21" t="s">
        <v>13110</v>
      </c>
      <c r="C3852" s="13" t="s">
        <v>1062</v>
      </c>
      <c r="D3852" s="764" t="s">
        <v>13605</v>
      </c>
      <c r="E3852" s="22">
        <v>83430</v>
      </c>
      <c r="F3852" s="111">
        <v>0</v>
      </c>
      <c r="G3852" s="14">
        <f t="shared" si="83"/>
        <v>83430</v>
      </c>
      <c r="H3852" s="13"/>
    </row>
    <row r="3853" spans="1:8" ht="17.25" customHeight="1" x14ac:dyDescent="0.25">
      <c r="A3853" s="112">
        <v>45488</v>
      </c>
      <c r="B3853" s="21" t="s">
        <v>13436</v>
      </c>
      <c r="C3853" s="13" t="s">
        <v>1062</v>
      </c>
      <c r="D3853" s="764" t="s">
        <v>13606</v>
      </c>
      <c r="E3853" s="22">
        <v>1620</v>
      </c>
      <c r="F3853" s="111"/>
      <c r="G3853" s="14">
        <f t="shared" si="83"/>
        <v>1620</v>
      </c>
      <c r="H3853" s="13"/>
    </row>
    <row r="3854" spans="1:8" ht="17.25" customHeight="1" x14ac:dyDescent="0.25">
      <c r="A3854" s="112">
        <v>45488</v>
      </c>
      <c r="B3854" s="21" t="s">
        <v>13110</v>
      </c>
      <c r="C3854" s="13" t="s">
        <v>1062</v>
      </c>
      <c r="D3854" s="764" t="s">
        <v>13607</v>
      </c>
      <c r="E3854" s="22">
        <v>14580</v>
      </c>
      <c r="F3854" s="111"/>
      <c r="G3854" s="14">
        <f t="shared" si="83"/>
        <v>14580</v>
      </c>
      <c r="H3854" s="13"/>
    </row>
    <row r="3855" spans="1:8" x14ac:dyDescent="0.25">
      <c r="A3855" s="112">
        <v>45482</v>
      </c>
      <c r="B3855" s="21" t="s">
        <v>13177</v>
      </c>
      <c r="C3855" s="13" t="s">
        <v>8391</v>
      </c>
      <c r="D3855" s="764" t="s">
        <v>13471</v>
      </c>
      <c r="E3855" s="22">
        <v>120070</v>
      </c>
      <c r="F3855" s="19"/>
      <c r="G3855" s="14">
        <f t="shared" si="83"/>
        <v>120070</v>
      </c>
      <c r="H3855" s="13"/>
    </row>
    <row r="3856" spans="1:8" x14ac:dyDescent="0.25">
      <c r="A3856" s="112">
        <v>45482</v>
      </c>
      <c r="B3856" s="21" t="s">
        <v>13473</v>
      </c>
      <c r="C3856" s="13" t="s">
        <v>8391</v>
      </c>
      <c r="D3856" s="764" t="s">
        <v>13472</v>
      </c>
      <c r="E3856" s="22">
        <v>260520</v>
      </c>
      <c r="F3856" s="19"/>
      <c r="G3856" s="14">
        <f t="shared" si="83"/>
        <v>260520</v>
      </c>
      <c r="H3856" s="13"/>
    </row>
    <row r="3857" spans="1:8" x14ac:dyDescent="0.25">
      <c r="A3857" s="112">
        <v>45482</v>
      </c>
      <c r="B3857" s="21" t="s">
        <v>12059</v>
      </c>
      <c r="C3857" s="13" t="s">
        <v>164</v>
      </c>
      <c r="D3857" s="764" t="s">
        <v>13509</v>
      </c>
      <c r="E3857" s="22">
        <v>25073</v>
      </c>
      <c r="F3857" s="19"/>
      <c r="G3857" s="14">
        <f t="shared" ref="G3857" si="84">E3857-F3857</f>
        <v>25073</v>
      </c>
      <c r="H3857" s="13"/>
    </row>
    <row r="3858" spans="1:8" x14ac:dyDescent="0.25">
      <c r="A3858" s="112">
        <v>45483</v>
      </c>
      <c r="B3858" s="21" t="s">
        <v>13110</v>
      </c>
      <c r="C3858" s="13" t="s">
        <v>8391</v>
      </c>
      <c r="D3858" s="764" t="s">
        <v>13474</v>
      </c>
      <c r="E3858" s="22">
        <v>650781</v>
      </c>
      <c r="F3858" s="19"/>
      <c r="G3858" s="14">
        <f t="shared" ref="G3858:G3904" si="85">E3858-F3858</f>
        <v>650781</v>
      </c>
      <c r="H3858" s="13"/>
    </row>
    <row r="3859" spans="1:8" x14ac:dyDescent="0.25">
      <c r="A3859" s="112">
        <v>45483</v>
      </c>
      <c r="B3859" s="21" t="s">
        <v>13436</v>
      </c>
      <c r="C3859" s="13" t="s">
        <v>164</v>
      </c>
      <c r="D3859" s="764" t="s">
        <v>13510</v>
      </c>
      <c r="E3859" s="22">
        <v>18909</v>
      </c>
      <c r="F3859" s="19"/>
      <c r="G3859" s="14">
        <f t="shared" si="85"/>
        <v>18909</v>
      </c>
      <c r="H3859" s="13"/>
    </row>
    <row r="3860" spans="1:8" x14ac:dyDescent="0.25">
      <c r="A3860" s="112">
        <v>45483</v>
      </c>
      <c r="B3860" s="21" t="s">
        <v>13253</v>
      </c>
      <c r="C3860" s="13" t="s">
        <v>13290</v>
      </c>
      <c r="D3860" s="764" t="s">
        <v>13511</v>
      </c>
      <c r="E3860" s="22">
        <v>261774</v>
      </c>
      <c r="F3860" s="19"/>
      <c r="G3860" s="14">
        <f t="shared" si="85"/>
        <v>261774</v>
      </c>
      <c r="H3860" s="13"/>
    </row>
    <row r="3861" spans="1:8" x14ac:dyDescent="0.25">
      <c r="A3861" s="112">
        <v>45483</v>
      </c>
      <c r="B3861" s="21" t="s">
        <v>12795</v>
      </c>
      <c r="C3861" s="13" t="s">
        <v>7465</v>
      </c>
      <c r="D3861" s="764" t="s">
        <v>13614</v>
      </c>
      <c r="E3861" s="22">
        <v>18100</v>
      </c>
      <c r="F3861" s="19"/>
      <c r="G3861" s="14">
        <f t="shared" si="85"/>
        <v>18100</v>
      </c>
      <c r="H3861" s="973"/>
    </row>
    <row r="3862" spans="1:8" x14ac:dyDescent="0.25">
      <c r="A3862" s="112">
        <v>45483</v>
      </c>
      <c r="B3862" s="21" t="s">
        <v>13436</v>
      </c>
      <c r="C3862" s="13" t="s">
        <v>166</v>
      </c>
      <c r="D3862" s="764" t="s">
        <v>13646</v>
      </c>
      <c r="E3862" s="22">
        <v>18620</v>
      </c>
      <c r="F3862" s="19"/>
      <c r="G3862" s="14">
        <f t="shared" si="85"/>
        <v>18620</v>
      </c>
      <c r="H3862" s="973"/>
    </row>
    <row r="3863" spans="1:8" x14ac:dyDescent="0.25">
      <c r="A3863" s="112">
        <v>45485</v>
      </c>
      <c r="B3863" s="21" t="s">
        <v>13225</v>
      </c>
      <c r="C3863" s="13" t="s">
        <v>12361</v>
      </c>
      <c r="D3863" s="764" t="s">
        <v>13544</v>
      </c>
      <c r="E3863" s="22">
        <v>93974</v>
      </c>
      <c r="F3863" s="19"/>
      <c r="G3863" s="14">
        <f t="shared" si="85"/>
        <v>93974</v>
      </c>
      <c r="H3863" s="973"/>
    </row>
    <row r="3864" spans="1:8" x14ac:dyDescent="0.25">
      <c r="A3864" s="112">
        <v>45485</v>
      </c>
      <c r="B3864" s="21" t="s">
        <v>10899</v>
      </c>
      <c r="C3864" s="13" t="s">
        <v>12469</v>
      </c>
      <c r="D3864" s="764"/>
      <c r="E3864" s="22"/>
      <c r="F3864" s="19">
        <v>1000000</v>
      </c>
      <c r="G3864" s="14">
        <f t="shared" si="85"/>
        <v>-1000000</v>
      </c>
      <c r="H3864" s="13" t="s">
        <v>13550</v>
      </c>
    </row>
    <row r="3865" spans="1:8" x14ac:dyDescent="0.25">
      <c r="A3865" s="112">
        <v>45486</v>
      </c>
      <c r="B3865" s="21" t="s">
        <v>13225</v>
      </c>
      <c r="C3865" s="13" t="s">
        <v>12361</v>
      </c>
      <c r="D3865" s="764" t="s">
        <v>13545</v>
      </c>
      <c r="E3865" s="22">
        <v>844000</v>
      </c>
      <c r="F3865" s="19"/>
      <c r="G3865" s="14">
        <f t="shared" si="85"/>
        <v>844000</v>
      </c>
      <c r="H3865" s="13"/>
    </row>
    <row r="3866" spans="1:8" x14ac:dyDescent="0.25">
      <c r="A3866" s="112">
        <v>45486</v>
      </c>
      <c r="B3866" s="21" t="s">
        <v>13110</v>
      </c>
      <c r="C3866" s="13" t="s">
        <v>12361</v>
      </c>
      <c r="D3866" s="764" t="s">
        <v>13546</v>
      </c>
      <c r="E3866" s="22">
        <v>698035</v>
      </c>
      <c r="F3866" s="19"/>
      <c r="G3866" s="14">
        <f t="shared" si="85"/>
        <v>698035</v>
      </c>
      <c r="H3866" s="13"/>
    </row>
    <row r="3867" spans="1:8" x14ac:dyDescent="0.25">
      <c r="A3867" s="112">
        <v>45486</v>
      </c>
      <c r="B3867" s="21" t="s">
        <v>12399</v>
      </c>
      <c r="C3867" s="13" t="s">
        <v>12361</v>
      </c>
      <c r="D3867" s="764" t="s">
        <v>13547</v>
      </c>
      <c r="E3867" s="22">
        <v>2480</v>
      </c>
      <c r="F3867" s="19"/>
      <c r="G3867" s="14">
        <f t="shared" si="85"/>
        <v>2480</v>
      </c>
      <c r="H3867" s="13"/>
    </row>
    <row r="3868" spans="1:8" x14ac:dyDescent="0.25">
      <c r="A3868" s="112">
        <v>45486</v>
      </c>
      <c r="B3868" s="21" t="s">
        <v>12795</v>
      </c>
      <c r="C3868" s="13" t="s">
        <v>10481</v>
      </c>
      <c r="D3868" s="764" t="s">
        <v>13610</v>
      </c>
      <c r="E3868" s="22">
        <v>92489</v>
      </c>
      <c r="F3868" s="19"/>
      <c r="G3868" s="14">
        <f t="shared" si="85"/>
        <v>92489</v>
      </c>
      <c r="H3868" s="13"/>
    </row>
    <row r="3869" spans="1:8" x14ac:dyDescent="0.25">
      <c r="A3869" s="112">
        <v>45488</v>
      </c>
      <c r="B3869" s="21" t="s">
        <v>13225</v>
      </c>
      <c r="C3869" s="13" t="s">
        <v>12361</v>
      </c>
      <c r="D3869" s="764" t="s">
        <v>13548</v>
      </c>
      <c r="E3869" s="22">
        <v>36271</v>
      </c>
      <c r="F3869" s="19"/>
      <c r="G3869" s="14">
        <f t="shared" si="85"/>
        <v>36271</v>
      </c>
      <c r="H3869" s="13"/>
    </row>
    <row r="3870" spans="1:8" x14ac:dyDescent="0.25">
      <c r="A3870" s="112">
        <v>45491</v>
      </c>
      <c r="B3870" s="21" t="s">
        <v>13436</v>
      </c>
      <c r="C3870" s="13" t="s">
        <v>166</v>
      </c>
      <c r="D3870" s="764" t="s">
        <v>13647</v>
      </c>
      <c r="E3870" s="22">
        <v>8020</v>
      </c>
      <c r="F3870" s="19"/>
      <c r="G3870" s="14">
        <f t="shared" ref="G3870:G3872" si="86">E3870-F3870</f>
        <v>8020</v>
      </c>
      <c r="H3870" s="973"/>
    </row>
    <row r="3871" spans="1:8" x14ac:dyDescent="0.25">
      <c r="A3871" s="112">
        <v>45491</v>
      </c>
      <c r="B3871" s="21" t="s">
        <v>13110</v>
      </c>
      <c r="C3871" s="13" t="s">
        <v>8391</v>
      </c>
      <c r="D3871" s="764" t="s">
        <v>13808</v>
      </c>
      <c r="E3871" s="22">
        <v>513493</v>
      </c>
      <c r="F3871" s="19"/>
      <c r="G3871" s="14">
        <f t="shared" si="86"/>
        <v>513493</v>
      </c>
      <c r="H3871" s="973"/>
    </row>
    <row r="3872" spans="1:8" x14ac:dyDescent="0.25">
      <c r="A3872" s="112">
        <v>45491</v>
      </c>
      <c r="B3872" s="21" t="s">
        <v>12795</v>
      </c>
      <c r="C3872" s="13" t="s">
        <v>8391</v>
      </c>
      <c r="D3872" s="764" t="s">
        <v>13809</v>
      </c>
      <c r="E3872" s="22">
        <v>51131</v>
      </c>
      <c r="F3872" s="19"/>
      <c r="G3872" s="14">
        <f t="shared" si="86"/>
        <v>51131</v>
      </c>
      <c r="H3872" s="973"/>
    </row>
    <row r="3873" spans="1:8" x14ac:dyDescent="0.25">
      <c r="A3873" s="112">
        <v>45492</v>
      </c>
      <c r="B3873" s="21" t="s">
        <v>12795</v>
      </c>
      <c r="C3873" s="13" t="s">
        <v>164</v>
      </c>
      <c r="D3873" s="764" t="s">
        <v>13549</v>
      </c>
      <c r="E3873" s="22">
        <v>3196</v>
      </c>
      <c r="F3873" s="19"/>
      <c r="G3873" s="14">
        <f t="shared" si="85"/>
        <v>3196</v>
      </c>
      <c r="H3873" s="13"/>
    </row>
    <row r="3874" spans="1:8" x14ac:dyDescent="0.25">
      <c r="A3874" s="112">
        <v>45492</v>
      </c>
      <c r="B3874" s="21" t="s">
        <v>9829</v>
      </c>
      <c r="C3874" s="13" t="s">
        <v>12361</v>
      </c>
      <c r="D3874" s="764" t="s">
        <v>13612</v>
      </c>
      <c r="E3874" s="22">
        <v>544180</v>
      </c>
      <c r="F3874" s="19"/>
      <c r="G3874" s="14">
        <f t="shared" si="85"/>
        <v>544180</v>
      </c>
      <c r="H3874" s="53"/>
    </row>
    <row r="3875" spans="1:8" x14ac:dyDescent="0.25">
      <c r="A3875" s="112">
        <v>45495</v>
      </c>
      <c r="B3875" s="21" t="s">
        <v>8865</v>
      </c>
      <c r="C3875" s="13" t="s">
        <v>1062</v>
      </c>
      <c r="D3875" s="764"/>
      <c r="E3875" s="22"/>
      <c r="F3875" s="19">
        <v>7360</v>
      </c>
      <c r="G3875" s="14">
        <f t="shared" si="85"/>
        <v>-7360</v>
      </c>
      <c r="H3875" s="1134" t="s">
        <v>13608</v>
      </c>
    </row>
    <row r="3876" spans="1:8" x14ac:dyDescent="0.25">
      <c r="A3876" s="112">
        <v>45495</v>
      </c>
      <c r="B3876" s="21" t="s">
        <v>8873</v>
      </c>
      <c r="C3876" s="13" t="s">
        <v>1062</v>
      </c>
      <c r="D3876" s="764"/>
      <c r="E3876" s="22"/>
      <c r="F3876" s="19">
        <v>13000</v>
      </c>
      <c r="G3876" s="14">
        <f t="shared" si="85"/>
        <v>-13000</v>
      </c>
      <c r="H3876" s="1136"/>
    </row>
    <row r="3877" spans="1:8" x14ac:dyDescent="0.25">
      <c r="A3877" s="112">
        <v>45495</v>
      </c>
      <c r="B3877" s="21" t="s">
        <v>9353</v>
      </c>
      <c r="C3877" s="13" t="s">
        <v>1062</v>
      </c>
      <c r="D3877" s="764"/>
      <c r="E3877" s="22"/>
      <c r="F3877" s="19">
        <v>5000</v>
      </c>
      <c r="G3877" s="14">
        <f t="shared" si="85"/>
        <v>-5000</v>
      </c>
      <c r="H3877" s="1136"/>
    </row>
    <row r="3878" spans="1:8" x14ac:dyDescent="0.25">
      <c r="A3878" s="112">
        <v>45495</v>
      </c>
      <c r="B3878" s="21" t="s">
        <v>12399</v>
      </c>
      <c r="C3878" s="13" t="s">
        <v>1062</v>
      </c>
      <c r="D3878" s="764"/>
      <c r="E3878" s="22"/>
      <c r="F3878" s="19">
        <v>23956</v>
      </c>
      <c r="G3878" s="14">
        <f t="shared" si="85"/>
        <v>-23956</v>
      </c>
      <c r="H3878" s="1136"/>
    </row>
    <row r="3879" spans="1:8" x14ac:dyDescent="0.25">
      <c r="A3879" s="112">
        <v>45495</v>
      </c>
      <c r="B3879" s="21" t="s">
        <v>9829</v>
      </c>
      <c r="C3879" s="13" t="s">
        <v>1062</v>
      </c>
      <c r="D3879" s="764" t="s">
        <v>13900</v>
      </c>
      <c r="E3879" s="22"/>
      <c r="F3879" s="19">
        <v>3412</v>
      </c>
      <c r="G3879" s="14">
        <f t="shared" si="85"/>
        <v>-3412</v>
      </c>
      <c r="H3879" s="1136"/>
    </row>
    <row r="3880" spans="1:8" x14ac:dyDescent="0.25">
      <c r="A3880" s="112">
        <v>45495</v>
      </c>
      <c r="B3880" s="21" t="s">
        <v>13110</v>
      </c>
      <c r="C3880" s="13" t="s">
        <v>1062</v>
      </c>
      <c r="D3880" s="764"/>
      <c r="E3880" s="22"/>
      <c r="F3880" s="19">
        <v>1604</v>
      </c>
      <c r="G3880" s="14">
        <f t="shared" si="85"/>
        <v>-1604</v>
      </c>
      <c r="H3880" s="1136"/>
    </row>
    <row r="3881" spans="1:8" x14ac:dyDescent="0.25">
      <c r="A3881" s="112">
        <v>45495</v>
      </c>
      <c r="B3881" s="21" t="s">
        <v>12683</v>
      </c>
      <c r="C3881" s="13" t="s">
        <v>1062</v>
      </c>
      <c r="D3881" s="764"/>
      <c r="E3881" s="22"/>
      <c r="F3881" s="19">
        <v>24817</v>
      </c>
      <c r="G3881" s="14">
        <f t="shared" si="85"/>
        <v>-24817</v>
      </c>
      <c r="H3881" s="1136"/>
    </row>
    <row r="3882" spans="1:8" x14ac:dyDescent="0.25">
      <c r="A3882" s="112">
        <v>45495</v>
      </c>
      <c r="B3882" s="21" t="s">
        <v>13436</v>
      </c>
      <c r="C3882" s="13" t="s">
        <v>1062</v>
      </c>
      <c r="D3882" s="764"/>
      <c r="E3882" s="22"/>
      <c r="F3882" s="19">
        <v>58770</v>
      </c>
      <c r="G3882" s="14">
        <f t="shared" si="85"/>
        <v>-58770</v>
      </c>
      <c r="H3882" s="1136"/>
    </row>
    <row r="3883" spans="1:8" x14ac:dyDescent="0.25">
      <c r="A3883" s="112">
        <v>45495</v>
      </c>
      <c r="B3883" s="21" t="s">
        <v>13225</v>
      </c>
      <c r="C3883" s="13" t="s">
        <v>1062</v>
      </c>
      <c r="D3883" s="764"/>
      <c r="E3883" s="22"/>
      <c r="F3883" s="19">
        <v>45496</v>
      </c>
      <c r="G3883" s="14">
        <f t="shared" si="85"/>
        <v>-45496</v>
      </c>
      <c r="H3883" s="1136"/>
    </row>
    <row r="3884" spans="1:8" x14ac:dyDescent="0.25">
      <c r="A3884" s="112">
        <v>45495</v>
      </c>
      <c r="B3884" s="21" t="s">
        <v>13177</v>
      </c>
      <c r="C3884" s="13" t="s">
        <v>1062</v>
      </c>
      <c r="D3884" s="764"/>
      <c r="E3884" s="22"/>
      <c r="F3884" s="19">
        <f>400000-F3880-F3879-F3878-F3877-F3876-F3875-F3881-F3882-F3883</f>
        <v>216585</v>
      </c>
      <c r="G3884" s="14">
        <f t="shared" si="85"/>
        <v>-216585</v>
      </c>
      <c r="H3884" s="1135"/>
    </row>
    <row r="3885" spans="1:8" x14ac:dyDescent="0.25">
      <c r="A3885" s="112">
        <v>45495</v>
      </c>
      <c r="B3885" s="21" t="s">
        <v>13225</v>
      </c>
      <c r="C3885" s="13" t="s">
        <v>8391</v>
      </c>
      <c r="D3885" s="764"/>
      <c r="E3885" s="22"/>
      <c r="F3885" s="19">
        <v>1147000</v>
      </c>
      <c r="G3885" s="14">
        <f t="shared" si="85"/>
        <v>-1147000</v>
      </c>
      <c r="H3885" s="13" t="s">
        <v>11668</v>
      </c>
    </row>
    <row r="3886" spans="1:8" x14ac:dyDescent="0.25">
      <c r="A3886" s="112">
        <v>45495</v>
      </c>
      <c r="B3886" s="21" t="s">
        <v>10899</v>
      </c>
      <c r="C3886" s="13" t="s">
        <v>12469</v>
      </c>
      <c r="D3886" s="764" t="s">
        <v>9278</v>
      </c>
      <c r="E3886" s="22">
        <v>360485</v>
      </c>
      <c r="F3886" s="19"/>
      <c r="G3886" s="14">
        <f t="shared" si="85"/>
        <v>360485</v>
      </c>
      <c r="H3886" s="13"/>
    </row>
    <row r="3887" spans="1:8" x14ac:dyDescent="0.25">
      <c r="A3887" s="112">
        <v>45495</v>
      </c>
      <c r="B3887" s="21" t="s">
        <v>13253</v>
      </c>
      <c r="C3887" s="13" t="s">
        <v>13290</v>
      </c>
      <c r="D3887" s="764" t="s">
        <v>13613</v>
      </c>
      <c r="E3887" s="22">
        <v>195070</v>
      </c>
      <c r="F3887" s="19"/>
      <c r="G3887" s="14">
        <f t="shared" si="85"/>
        <v>195070</v>
      </c>
      <c r="H3887" s="13"/>
    </row>
    <row r="3888" spans="1:8" x14ac:dyDescent="0.25">
      <c r="A3888" s="112">
        <v>45495</v>
      </c>
      <c r="B3888" s="21" t="s">
        <v>12182</v>
      </c>
      <c r="C3888" s="13" t="s">
        <v>166</v>
      </c>
      <c r="D3888" s="764" t="s">
        <v>13648</v>
      </c>
      <c r="E3888" s="22">
        <v>39000</v>
      </c>
      <c r="F3888" s="19"/>
      <c r="G3888" s="14">
        <f t="shared" si="85"/>
        <v>39000</v>
      </c>
      <c r="H3888" s="13"/>
    </row>
    <row r="3889" spans="1:8" x14ac:dyDescent="0.25">
      <c r="A3889" s="112">
        <v>45495</v>
      </c>
      <c r="B3889" s="21" t="s">
        <v>12399</v>
      </c>
      <c r="C3889" s="13" t="s">
        <v>166</v>
      </c>
      <c r="D3889" s="764" t="s">
        <v>13649</v>
      </c>
      <c r="E3889" s="22">
        <v>14000</v>
      </c>
      <c r="F3889" s="19"/>
      <c r="G3889" s="14">
        <f t="shared" si="85"/>
        <v>14000</v>
      </c>
      <c r="H3889" s="13"/>
    </row>
    <row r="3890" spans="1:8" x14ac:dyDescent="0.25">
      <c r="A3890" s="112">
        <v>45496</v>
      </c>
      <c r="B3890" s="21" t="s">
        <v>12795</v>
      </c>
      <c r="C3890" s="13" t="s">
        <v>10481</v>
      </c>
      <c r="D3890" s="764" t="s">
        <v>13611</v>
      </c>
      <c r="E3890" s="22">
        <v>82589</v>
      </c>
      <c r="F3890" s="19"/>
      <c r="G3890" s="14">
        <f t="shared" si="85"/>
        <v>82589</v>
      </c>
      <c r="H3890" s="13"/>
    </row>
    <row r="3891" spans="1:8" x14ac:dyDescent="0.25">
      <c r="A3891" s="112">
        <v>45496</v>
      </c>
      <c r="B3891" s="21" t="s">
        <v>13436</v>
      </c>
      <c r="C3891" s="13" t="s">
        <v>166</v>
      </c>
      <c r="D3891" s="764" t="s">
        <v>13864</v>
      </c>
      <c r="E3891" s="22">
        <v>10417</v>
      </c>
      <c r="F3891" s="19"/>
      <c r="G3891" s="14">
        <f t="shared" si="85"/>
        <v>10417</v>
      </c>
      <c r="H3891" s="13"/>
    </row>
    <row r="3892" spans="1:8" x14ac:dyDescent="0.25">
      <c r="A3892" s="112">
        <v>45497</v>
      </c>
      <c r="B3892" s="21" t="s">
        <v>13436</v>
      </c>
      <c r="C3892" s="13" t="s">
        <v>166</v>
      </c>
      <c r="D3892" s="764" t="s">
        <v>13865</v>
      </c>
      <c r="E3892" s="22">
        <v>49567</v>
      </c>
      <c r="F3892" s="19"/>
      <c r="G3892" s="14">
        <f t="shared" si="85"/>
        <v>49567</v>
      </c>
      <c r="H3892" s="13"/>
    </row>
    <row r="3893" spans="1:8" x14ac:dyDescent="0.25">
      <c r="A3893" s="112">
        <v>45497</v>
      </c>
      <c r="B3893" s="21" t="s">
        <v>13110</v>
      </c>
      <c r="C3893" s="13" t="s">
        <v>1062</v>
      </c>
      <c r="D3893" s="764" t="s">
        <v>13651</v>
      </c>
      <c r="E3893" s="22">
        <v>18000</v>
      </c>
      <c r="F3893" s="19"/>
      <c r="G3893" s="14">
        <f t="shared" si="85"/>
        <v>18000</v>
      </c>
      <c r="H3893" s="13"/>
    </row>
    <row r="3894" spans="1:8" x14ac:dyDescent="0.25">
      <c r="A3894" s="112">
        <v>45497</v>
      </c>
      <c r="B3894" s="21" t="s">
        <v>13253</v>
      </c>
      <c r="C3894" s="13" t="s">
        <v>1062</v>
      </c>
      <c r="D3894" s="764" t="s">
        <v>13652</v>
      </c>
      <c r="E3894" s="22">
        <v>44550</v>
      </c>
      <c r="F3894" s="19"/>
      <c r="G3894" s="14">
        <f t="shared" si="85"/>
        <v>44550</v>
      </c>
      <c r="H3894" s="13"/>
    </row>
    <row r="3895" spans="1:8" x14ac:dyDescent="0.25">
      <c r="A3895" s="112">
        <v>45497</v>
      </c>
      <c r="B3895" s="21" t="s">
        <v>13225</v>
      </c>
      <c r="C3895" s="13" t="s">
        <v>1062</v>
      </c>
      <c r="D3895" s="764" t="s">
        <v>13653</v>
      </c>
      <c r="E3895" s="22">
        <v>264600</v>
      </c>
      <c r="F3895" s="19"/>
      <c r="G3895" s="14">
        <f t="shared" si="85"/>
        <v>264600</v>
      </c>
      <c r="H3895" s="13"/>
    </row>
    <row r="3896" spans="1:8" x14ac:dyDescent="0.25">
      <c r="A3896" s="112">
        <v>45497</v>
      </c>
      <c r="B3896" s="21" t="s">
        <v>13225</v>
      </c>
      <c r="C3896" s="13" t="s">
        <v>1062</v>
      </c>
      <c r="D3896" s="764" t="s">
        <v>13654</v>
      </c>
      <c r="E3896" s="22">
        <v>5826</v>
      </c>
      <c r="F3896" s="19"/>
      <c r="G3896" s="14">
        <f t="shared" si="85"/>
        <v>5826</v>
      </c>
      <c r="H3896" s="13"/>
    </row>
    <row r="3897" spans="1:8" x14ac:dyDescent="0.25">
      <c r="A3897" s="112">
        <v>45497</v>
      </c>
      <c r="B3897" s="21" t="s">
        <v>13225</v>
      </c>
      <c r="C3897" s="13" t="s">
        <v>8391</v>
      </c>
      <c r="D3897" s="764" t="s">
        <v>10675</v>
      </c>
      <c r="E3897" s="22">
        <v>1294587</v>
      </c>
      <c r="F3897" s="19"/>
      <c r="G3897" s="14">
        <f t="shared" si="85"/>
        <v>1294587</v>
      </c>
      <c r="H3897" s="13"/>
    </row>
    <row r="3898" spans="1:8" x14ac:dyDescent="0.25">
      <c r="A3898" s="112">
        <v>45497</v>
      </c>
      <c r="B3898" s="21" t="s">
        <v>12795</v>
      </c>
      <c r="C3898" s="13" t="s">
        <v>7465</v>
      </c>
      <c r="D3898" s="764" t="s">
        <v>13862</v>
      </c>
      <c r="E3898" s="22">
        <v>17000</v>
      </c>
      <c r="F3898" s="19"/>
      <c r="G3898" s="14">
        <f t="shared" si="85"/>
        <v>17000</v>
      </c>
      <c r="H3898" s="13"/>
    </row>
    <row r="3899" spans="1:8" x14ac:dyDescent="0.25">
      <c r="A3899" s="112">
        <v>45497</v>
      </c>
      <c r="B3899" s="21" t="s">
        <v>13110</v>
      </c>
      <c r="C3899" s="13" t="s">
        <v>12361</v>
      </c>
      <c r="D3899" s="764" t="s">
        <v>14049</v>
      </c>
      <c r="E3899" s="22">
        <v>956275</v>
      </c>
      <c r="F3899" s="19"/>
      <c r="G3899" s="14">
        <f t="shared" si="85"/>
        <v>956275</v>
      </c>
      <c r="H3899" s="13"/>
    </row>
    <row r="3900" spans="1:8" x14ac:dyDescent="0.25">
      <c r="A3900" s="112">
        <v>45497</v>
      </c>
      <c r="B3900" s="21" t="s">
        <v>13110</v>
      </c>
      <c r="C3900" s="13" t="s">
        <v>12361</v>
      </c>
      <c r="D3900" s="764" t="s">
        <v>14050</v>
      </c>
      <c r="E3900" s="22">
        <v>941875</v>
      </c>
      <c r="F3900" s="19"/>
      <c r="G3900" s="14">
        <f t="shared" si="85"/>
        <v>941875</v>
      </c>
      <c r="H3900" s="13"/>
    </row>
    <row r="3901" spans="1:8" x14ac:dyDescent="0.25">
      <c r="A3901" s="112">
        <v>45498</v>
      </c>
      <c r="B3901" s="21" t="s">
        <v>10899</v>
      </c>
      <c r="C3901" s="13" t="s">
        <v>12469</v>
      </c>
      <c r="D3901" s="764" t="s">
        <v>9734</v>
      </c>
      <c r="E3901" s="22">
        <v>882080</v>
      </c>
      <c r="F3901" s="19"/>
      <c r="G3901" s="14">
        <f t="shared" si="85"/>
        <v>882080</v>
      </c>
      <c r="H3901" s="13"/>
    </row>
    <row r="3902" spans="1:8" x14ac:dyDescent="0.25">
      <c r="A3902" s="112">
        <v>45498</v>
      </c>
      <c r="B3902" s="21" t="s">
        <v>13436</v>
      </c>
      <c r="C3902" s="13" t="s">
        <v>166</v>
      </c>
      <c r="D3902" s="764" t="s">
        <v>13866</v>
      </c>
      <c r="E3902" s="22">
        <v>77245</v>
      </c>
      <c r="F3902" s="19"/>
      <c r="G3902" s="14">
        <f t="shared" si="85"/>
        <v>77245</v>
      </c>
      <c r="H3902" s="13"/>
    </row>
    <row r="3903" spans="1:8" x14ac:dyDescent="0.25">
      <c r="A3903" s="112">
        <v>45498</v>
      </c>
      <c r="B3903" s="21" t="s">
        <v>13292</v>
      </c>
      <c r="C3903" s="13" t="s">
        <v>166</v>
      </c>
      <c r="D3903" s="764" t="s">
        <v>13867</v>
      </c>
      <c r="E3903" s="22">
        <v>18302</v>
      </c>
      <c r="F3903" s="19"/>
      <c r="G3903" s="14">
        <f t="shared" si="85"/>
        <v>18302</v>
      </c>
      <c r="H3903" s="13"/>
    </row>
    <row r="3904" spans="1:8" x14ac:dyDescent="0.25">
      <c r="A3904" s="112">
        <v>45499</v>
      </c>
      <c r="B3904" s="21" t="s">
        <v>13436</v>
      </c>
      <c r="C3904" s="13" t="s">
        <v>164</v>
      </c>
      <c r="D3904" s="764" t="s">
        <v>13615</v>
      </c>
      <c r="E3904" s="22">
        <v>19037</v>
      </c>
      <c r="F3904" s="19"/>
      <c r="G3904" s="14">
        <f t="shared" si="85"/>
        <v>19037</v>
      </c>
      <c r="H3904" s="13"/>
    </row>
    <row r="3905" spans="1:8" x14ac:dyDescent="0.25">
      <c r="A3905" s="112">
        <v>45500</v>
      </c>
      <c r="B3905" s="21" t="s">
        <v>13110</v>
      </c>
      <c r="C3905" s="13" t="s">
        <v>8391</v>
      </c>
      <c r="D3905" s="764"/>
      <c r="E3905" s="22"/>
      <c r="F3905" s="19">
        <v>600000</v>
      </c>
      <c r="G3905" s="14">
        <f t="shared" ref="G3905:G4021" si="87">E3905-F3905</f>
        <v>-600000</v>
      </c>
      <c r="H3905" s="13" t="s">
        <v>11668</v>
      </c>
    </row>
    <row r="3906" spans="1:8" x14ac:dyDescent="0.25">
      <c r="A3906" s="112">
        <v>45500</v>
      </c>
      <c r="B3906" s="21" t="s">
        <v>13177</v>
      </c>
      <c r="C3906" s="13" t="s">
        <v>1062</v>
      </c>
      <c r="D3906" s="764" t="s">
        <v>13655</v>
      </c>
      <c r="E3906" s="22">
        <v>208230</v>
      </c>
      <c r="F3906" s="19"/>
      <c r="G3906" s="14">
        <f t="shared" si="87"/>
        <v>208230</v>
      </c>
      <c r="H3906" s="13"/>
    </row>
    <row r="3907" spans="1:8" x14ac:dyDescent="0.25">
      <c r="A3907" s="112">
        <v>45500</v>
      </c>
      <c r="B3907" s="21" t="s">
        <v>13225</v>
      </c>
      <c r="C3907" s="13" t="s">
        <v>1062</v>
      </c>
      <c r="D3907" s="764" t="s">
        <v>13656</v>
      </c>
      <c r="E3907" s="22">
        <v>2340</v>
      </c>
      <c r="F3907" s="19"/>
      <c r="G3907" s="14">
        <f t="shared" si="87"/>
        <v>2340</v>
      </c>
      <c r="H3907" s="13"/>
    </row>
    <row r="3908" spans="1:8" x14ac:dyDescent="0.25">
      <c r="A3908" s="112">
        <v>45500</v>
      </c>
      <c r="B3908" s="21" t="s">
        <v>11596</v>
      </c>
      <c r="C3908" s="13" t="s">
        <v>1062</v>
      </c>
      <c r="D3908" s="764" t="s">
        <v>13657</v>
      </c>
      <c r="E3908" s="22">
        <v>5650</v>
      </c>
      <c r="F3908" s="19"/>
      <c r="G3908" s="14">
        <f t="shared" si="87"/>
        <v>5650</v>
      </c>
      <c r="H3908" s="13"/>
    </row>
    <row r="3909" spans="1:8" x14ac:dyDescent="0.25">
      <c r="A3909" s="112">
        <v>45500</v>
      </c>
      <c r="B3909" s="21" t="s">
        <v>13110</v>
      </c>
      <c r="C3909" s="13" t="s">
        <v>12361</v>
      </c>
      <c r="D3909" s="764" t="s">
        <v>14051</v>
      </c>
      <c r="E3909" s="22">
        <v>318500</v>
      </c>
      <c r="F3909" s="19"/>
      <c r="G3909" s="14">
        <f t="shared" si="87"/>
        <v>318500</v>
      </c>
      <c r="H3909" s="13"/>
    </row>
    <row r="3910" spans="1:8" x14ac:dyDescent="0.25">
      <c r="A3910" s="112">
        <v>45500</v>
      </c>
      <c r="B3910" s="21" t="s">
        <v>12399</v>
      </c>
      <c r="C3910" s="13" t="s">
        <v>12361</v>
      </c>
      <c r="D3910" s="764" t="s">
        <v>14052</v>
      </c>
      <c r="E3910" s="22">
        <v>88000</v>
      </c>
      <c r="F3910" s="19"/>
      <c r="G3910" s="14">
        <f t="shared" si="87"/>
        <v>88000</v>
      </c>
      <c r="H3910" s="13"/>
    </row>
    <row r="3911" spans="1:8" x14ac:dyDescent="0.25">
      <c r="A3911" s="112">
        <v>45502</v>
      </c>
      <c r="B3911" s="21" t="s">
        <v>12795</v>
      </c>
      <c r="C3911" s="13" t="s">
        <v>164</v>
      </c>
      <c r="D3911" s="764" t="s">
        <v>13700</v>
      </c>
      <c r="E3911" s="22">
        <v>5125</v>
      </c>
      <c r="F3911" s="19"/>
      <c r="G3911" s="14">
        <f t="shared" si="87"/>
        <v>5125</v>
      </c>
      <c r="H3911" s="13"/>
    </row>
    <row r="3912" spans="1:8" x14ac:dyDescent="0.25">
      <c r="A3912" s="112">
        <v>45502</v>
      </c>
      <c r="B3912" s="21" t="s">
        <v>13436</v>
      </c>
      <c r="C3912" s="13" t="s">
        <v>166</v>
      </c>
      <c r="D3912" s="764" t="s">
        <v>13868</v>
      </c>
      <c r="E3912" s="22">
        <v>40090</v>
      </c>
      <c r="F3912" s="19"/>
      <c r="G3912" s="14">
        <f t="shared" si="87"/>
        <v>40090</v>
      </c>
      <c r="H3912" s="13"/>
    </row>
    <row r="3913" spans="1:8" x14ac:dyDescent="0.25">
      <c r="A3913" s="112">
        <v>45502</v>
      </c>
      <c r="B3913" s="21" t="s">
        <v>12399</v>
      </c>
      <c r="C3913" s="13" t="s">
        <v>166</v>
      </c>
      <c r="D3913" s="764" t="s">
        <v>13869</v>
      </c>
      <c r="E3913" s="22">
        <v>10500</v>
      </c>
      <c r="F3913" s="19"/>
      <c r="G3913" s="14">
        <f t="shared" si="87"/>
        <v>10500</v>
      </c>
      <c r="H3913" s="13"/>
    </row>
    <row r="3914" spans="1:8" x14ac:dyDescent="0.25">
      <c r="A3914" s="112">
        <v>45503</v>
      </c>
      <c r="B3914" s="21" t="s">
        <v>11077</v>
      </c>
      <c r="C3914" s="13" t="s">
        <v>12361</v>
      </c>
      <c r="D3914" s="764"/>
      <c r="E3914" s="22"/>
      <c r="F3914" s="19">
        <v>1000000</v>
      </c>
      <c r="G3914" s="14">
        <f t="shared" si="87"/>
        <v>-1000000</v>
      </c>
      <c r="H3914" s="13" t="s">
        <v>13639</v>
      </c>
    </row>
    <row r="3915" spans="1:8" x14ac:dyDescent="0.25">
      <c r="A3915" s="112">
        <v>45503</v>
      </c>
      <c r="B3915" s="21" t="s">
        <v>13110</v>
      </c>
      <c r="C3915" s="13" t="s">
        <v>12361</v>
      </c>
      <c r="D3915" s="764" t="s">
        <v>13701</v>
      </c>
      <c r="E3915" s="22">
        <v>123955</v>
      </c>
      <c r="F3915" s="19"/>
      <c r="G3915" s="14">
        <f t="shared" si="87"/>
        <v>123955</v>
      </c>
      <c r="H3915" s="13"/>
    </row>
    <row r="3916" spans="1:8" x14ac:dyDescent="0.25">
      <c r="A3916" s="112">
        <v>45503</v>
      </c>
      <c r="B3916" s="21" t="s">
        <v>13436</v>
      </c>
      <c r="C3916" s="13" t="s">
        <v>12361</v>
      </c>
      <c r="D3916" s="764" t="s">
        <v>13702</v>
      </c>
      <c r="E3916" s="22">
        <v>155480</v>
      </c>
      <c r="F3916" s="19"/>
      <c r="G3916" s="14">
        <f t="shared" si="87"/>
        <v>155480</v>
      </c>
      <c r="H3916" s="13"/>
    </row>
    <row r="3917" spans="1:8" x14ac:dyDescent="0.25">
      <c r="A3917" s="112">
        <v>45503</v>
      </c>
      <c r="B3917" s="21" t="s">
        <v>13436</v>
      </c>
      <c r="C3917" s="13" t="s">
        <v>166</v>
      </c>
      <c r="D3917" s="764" t="s">
        <v>13870</v>
      </c>
      <c r="E3917" s="22">
        <v>6935</v>
      </c>
      <c r="F3917" s="19"/>
      <c r="G3917" s="14">
        <f t="shared" si="87"/>
        <v>6935</v>
      </c>
      <c r="H3917" s="13"/>
    </row>
    <row r="3918" spans="1:8" x14ac:dyDescent="0.25">
      <c r="A3918" s="112">
        <v>45503</v>
      </c>
      <c r="B3918" s="21" t="s">
        <v>13436</v>
      </c>
      <c r="C3918" s="13" t="s">
        <v>166</v>
      </c>
      <c r="D3918" s="764" t="s">
        <v>13871</v>
      </c>
      <c r="E3918" s="22">
        <v>3990</v>
      </c>
      <c r="F3918" s="19"/>
      <c r="G3918" s="14">
        <f t="shared" si="87"/>
        <v>3990</v>
      </c>
      <c r="H3918" s="13"/>
    </row>
    <row r="3919" spans="1:8" x14ac:dyDescent="0.25">
      <c r="A3919" s="112">
        <v>45504</v>
      </c>
      <c r="B3919" s="21" t="s">
        <v>13110</v>
      </c>
      <c r="C3919" s="13" t="s">
        <v>12361</v>
      </c>
      <c r="D3919" s="764" t="s">
        <v>13703</v>
      </c>
      <c r="E3919" s="22">
        <v>882480</v>
      </c>
      <c r="F3919" s="19"/>
      <c r="G3919" s="14">
        <f t="shared" si="87"/>
        <v>882480</v>
      </c>
      <c r="H3919" s="13"/>
    </row>
    <row r="3920" spans="1:8" x14ac:dyDescent="0.25">
      <c r="A3920" s="112">
        <v>45504</v>
      </c>
      <c r="B3920" s="21" t="s">
        <v>13225</v>
      </c>
      <c r="C3920" s="13" t="s">
        <v>12361</v>
      </c>
      <c r="D3920" s="764" t="s">
        <v>13704</v>
      </c>
      <c r="E3920" s="22">
        <v>82637</v>
      </c>
      <c r="F3920" s="19"/>
      <c r="G3920" s="14">
        <f t="shared" si="87"/>
        <v>82637</v>
      </c>
      <c r="H3920" s="13"/>
    </row>
    <row r="3921" spans="1:8" x14ac:dyDescent="0.25">
      <c r="A3921" s="112">
        <v>45504</v>
      </c>
      <c r="B3921" s="21" t="s">
        <v>13253</v>
      </c>
      <c r="C3921" s="13" t="s">
        <v>12361</v>
      </c>
      <c r="D3921" s="764" t="s">
        <v>13705</v>
      </c>
      <c r="E3921" s="22">
        <v>138240</v>
      </c>
      <c r="F3921" s="19"/>
      <c r="G3921" s="14">
        <f t="shared" si="87"/>
        <v>138240</v>
      </c>
      <c r="H3921" s="13"/>
    </row>
    <row r="3922" spans="1:8" x14ac:dyDescent="0.25">
      <c r="A3922" s="112">
        <v>45504</v>
      </c>
      <c r="B3922" s="21" t="s">
        <v>10899</v>
      </c>
      <c r="C3922" s="13" t="s">
        <v>12469</v>
      </c>
      <c r="D3922" s="764" t="s">
        <v>13838</v>
      </c>
      <c r="E3922" s="22">
        <v>240205</v>
      </c>
      <c r="F3922" s="19"/>
      <c r="G3922" s="14">
        <f t="shared" si="87"/>
        <v>240205</v>
      </c>
      <c r="H3922" s="13"/>
    </row>
    <row r="3923" spans="1:8" x14ac:dyDescent="0.25">
      <c r="A3923" s="112">
        <v>45505</v>
      </c>
      <c r="B3923" s="21" t="s">
        <v>12683</v>
      </c>
      <c r="C3923" s="13" t="s">
        <v>8391</v>
      </c>
      <c r="D3923" s="764" t="s">
        <v>13810</v>
      </c>
      <c r="E3923" s="22">
        <v>398152</v>
      </c>
      <c r="F3923" s="19"/>
      <c r="G3923" s="14">
        <f t="shared" si="87"/>
        <v>398152</v>
      </c>
      <c r="H3923" s="13"/>
    </row>
    <row r="3924" spans="1:8" x14ac:dyDescent="0.25">
      <c r="A3924" s="112">
        <v>45505</v>
      </c>
      <c r="B3924" s="21" t="s">
        <v>12795</v>
      </c>
      <c r="C3924" s="13" t="s">
        <v>7465</v>
      </c>
      <c r="D3924" s="764" t="s">
        <v>13863</v>
      </c>
      <c r="E3924" s="22">
        <v>32280</v>
      </c>
      <c r="F3924" s="19"/>
      <c r="G3924" s="14">
        <f t="shared" si="87"/>
        <v>32280</v>
      </c>
      <c r="H3924" s="13"/>
    </row>
    <row r="3925" spans="1:8" x14ac:dyDescent="0.25">
      <c r="A3925" s="112">
        <v>45505</v>
      </c>
      <c r="B3925" s="21" t="s">
        <v>13295</v>
      </c>
      <c r="C3925" s="13" t="s">
        <v>8391</v>
      </c>
      <c r="D3925" s="764" t="s">
        <v>13811</v>
      </c>
      <c r="E3925" s="22">
        <v>40000</v>
      </c>
      <c r="F3925" s="19"/>
      <c r="G3925" s="14">
        <f t="shared" si="87"/>
        <v>40000</v>
      </c>
      <c r="H3925" s="13"/>
    </row>
    <row r="3926" spans="1:8" x14ac:dyDescent="0.25">
      <c r="A3926" s="112">
        <v>45505</v>
      </c>
      <c r="B3926" s="21" t="s">
        <v>12795</v>
      </c>
      <c r="C3926" s="13" t="s">
        <v>8391</v>
      </c>
      <c r="D3926" s="764" t="s">
        <v>13812</v>
      </c>
      <c r="E3926" s="22">
        <v>129640</v>
      </c>
      <c r="F3926" s="19"/>
      <c r="G3926" s="14">
        <f t="shared" si="87"/>
        <v>129640</v>
      </c>
      <c r="H3926" s="13"/>
    </row>
    <row r="3927" spans="1:8" x14ac:dyDescent="0.25">
      <c r="A3927" s="112">
        <v>45505</v>
      </c>
      <c r="B3927" s="21" t="s">
        <v>13110</v>
      </c>
      <c r="C3927" s="13" t="s">
        <v>1062</v>
      </c>
      <c r="D3927" s="764" t="s">
        <v>13885</v>
      </c>
      <c r="E3927" s="22">
        <f>44550+9720</f>
        <v>54270</v>
      </c>
      <c r="F3927" s="19"/>
      <c r="G3927" s="14">
        <f t="shared" si="87"/>
        <v>54270</v>
      </c>
      <c r="H3927" s="13"/>
    </row>
    <row r="3928" spans="1:8" x14ac:dyDescent="0.25">
      <c r="A3928" s="112">
        <v>45505</v>
      </c>
      <c r="B3928" s="21" t="s">
        <v>13110</v>
      </c>
      <c r="C3928" s="13" t="s">
        <v>1062</v>
      </c>
      <c r="D3928" s="764" t="s">
        <v>13887</v>
      </c>
      <c r="E3928" s="22">
        <v>1980</v>
      </c>
      <c r="F3928" s="19"/>
      <c r="G3928" s="14">
        <f t="shared" si="87"/>
        <v>1980</v>
      </c>
      <c r="H3928" s="13"/>
    </row>
    <row r="3929" spans="1:8" x14ac:dyDescent="0.25">
      <c r="A3929" s="112">
        <v>45505</v>
      </c>
      <c r="B3929" s="21" t="s">
        <v>12399</v>
      </c>
      <c r="C3929" s="13" t="s">
        <v>1062</v>
      </c>
      <c r="D3929" s="764" t="s">
        <v>13886</v>
      </c>
      <c r="E3929" s="22">
        <v>999</v>
      </c>
      <c r="F3929" s="19"/>
      <c r="G3929" s="14">
        <f t="shared" si="87"/>
        <v>999</v>
      </c>
      <c r="H3929" s="13"/>
    </row>
    <row r="3930" spans="1:8" x14ac:dyDescent="0.25">
      <c r="A3930" s="112">
        <v>45505</v>
      </c>
      <c r="B3930" s="21" t="s">
        <v>13436</v>
      </c>
      <c r="C3930" s="13" t="s">
        <v>1062</v>
      </c>
      <c r="D3930" s="764" t="s">
        <v>13888</v>
      </c>
      <c r="E3930" s="22">
        <v>32400</v>
      </c>
      <c r="F3930" s="19"/>
      <c r="G3930" s="14">
        <f t="shared" si="87"/>
        <v>32400</v>
      </c>
      <c r="H3930" s="13"/>
    </row>
    <row r="3931" spans="1:8" x14ac:dyDescent="0.25">
      <c r="A3931" s="112">
        <v>45505</v>
      </c>
      <c r="B3931" s="21" t="s">
        <v>13110</v>
      </c>
      <c r="C3931" s="13" t="s">
        <v>1062</v>
      </c>
      <c r="D3931" s="764" t="s">
        <v>13889</v>
      </c>
      <c r="E3931" s="22">
        <v>6237</v>
      </c>
      <c r="F3931" s="19"/>
      <c r="G3931" s="14">
        <f t="shared" si="87"/>
        <v>6237</v>
      </c>
      <c r="H3931" s="13"/>
    </row>
    <row r="3932" spans="1:8" x14ac:dyDescent="0.25">
      <c r="A3932" s="112">
        <v>45506</v>
      </c>
      <c r="B3932" s="21" t="s">
        <v>13110</v>
      </c>
      <c r="C3932" s="13" t="s">
        <v>8391</v>
      </c>
      <c r="D3932" s="764" t="s">
        <v>13813</v>
      </c>
      <c r="E3932" s="22">
        <v>243283</v>
      </c>
      <c r="F3932" s="19"/>
      <c r="G3932" s="14">
        <f t="shared" si="87"/>
        <v>243283</v>
      </c>
      <c r="H3932" s="13"/>
    </row>
    <row r="3933" spans="1:8" x14ac:dyDescent="0.25">
      <c r="A3933" s="112">
        <v>45506</v>
      </c>
      <c r="B3933" s="21" t="s">
        <v>13436</v>
      </c>
      <c r="C3933" s="13" t="s">
        <v>166</v>
      </c>
      <c r="D3933" s="764" t="s">
        <v>13872</v>
      </c>
      <c r="E3933" s="22">
        <v>31061</v>
      </c>
      <c r="F3933" s="19"/>
      <c r="G3933" s="14">
        <f t="shared" si="87"/>
        <v>31061</v>
      </c>
      <c r="H3933" s="13"/>
    </row>
    <row r="3934" spans="1:8" x14ac:dyDescent="0.25">
      <c r="A3934" s="112">
        <v>45506</v>
      </c>
      <c r="B3934" s="21" t="s">
        <v>12399</v>
      </c>
      <c r="C3934" s="13" t="s">
        <v>166</v>
      </c>
      <c r="D3934" s="764" t="s">
        <v>13873</v>
      </c>
      <c r="E3934" s="22">
        <v>7000</v>
      </c>
      <c r="F3934" s="19"/>
      <c r="G3934" s="14">
        <f t="shared" si="87"/>
        <v>7000</v>
      </c>
      <c r="H3934" s="13"/>
    </row>
    <row r="3935" spans="1:8" x14ac:dyDescent="0.25">
      <c r="A3935" s="112">
        <v>45507</v>
      </c>
      <c r="B3935" s="21" t="s">
        <v>12683</v>
      </c>
      <c r="C3935" s="13" t="s">
        <v>1062</v>
      </c>
      <c r="D3935" s="764" t="s">
        <v>13890</v>
      </c>
      <c r="E3935" s="22">
        <v>51300</v>
      </c>
      <c r="F3935" s="19"/>
      <c r="G3935" s="14">
        <f t="shared" si="87"/>
        <v>51300</v>
      </c>
      <c r="H3935" s="13"/>
    </row>
    <row r="3936" spans="1:8" x14ac:dyDescent="0.25">
      <c r="A3936" s="112">
        <v>45507</v>
      </c>
      <c r="B3936" s="21" t="s">
        <v>8873</v>
      </c>
      <c r="C3936" s="13" t="s">
        <v>8391</v>
      </c>
      <c r="D3936" s="764" t="s">
        <v>13814</v>
      </c>
      <c r="E3936" s="22">
        <v>10256</v>
      </c>
      <c r="F3936" s="19"/>
      <c r="G3936" s="14">
        <f t="shared" si="87"/>
        <v>10256</v>
      </c>
      <c r="H3936" s="13"/>
    </row>
    <row r="3937" spans="1:8" x14ac:dyDescent="0.25">
      <c r="A3937" s="112">
        <v>45507</v>
      </c>
      <c r="B3937" s="21" t="s">
        <v>13225</v>
      </c>
      <c r="C3937" s="13" t="s">
        <v>8391</v>
      </c>
      <c r="D3937" s="764" t="s">
        <v>13815</v>
      </c>
      <c r="E3937" s="22">
        <v>649354</v>
      </c>
      <c r="F3937" s="19"/>
      <c r="G3937" s="14">
        <f t="shared" si="87"/>
        <v>649354</v>
      </c>
      <c r="H3937" s="13"/>
    </row>
    <row r="3938" spans="1:8" x14ac:dyDescent="0.25">
      <c r="A3938" s="112">
        <v>45507</v>
      </c>
      <c r="B3938" s="21" t="s">
        <v>12182</v>
      </c>
      <c r="C3938" s="13" t="s">
        <v>8391</v>
      </c>
      <c r="D3938" s="764" t="s">
        <v>10570</v>
      </c>
      <c r="E3938" s="22">
        <v>19539</v>
      </c>
      <c r="F3938" s="19"/>
      <c r="G3938" s="14">
        <f t="shared" si="87"/>
        <v>19539</v>
      </c>
      <c r="H3938" s="13"/>
    </row>
    <row r="3939" spans="1:8" x14ac:dyDescent="0.25">
      <c r="A3939" s="112">
        <v>45507</v>
      </c>
      <c r="B3939" s="21" t="s">
        <v>12795</v>
      </c>
      <c r="C3939" s="13" t="s">
        <v>8391</v>
      </c>
      <c r="D3939" s="764" t="s">
        <v>13816</v>
      </c>
      <c r="E3939" s="22">
        <v>168385</v>
      </c>
      <c r="F3939" s="19"/>
      <c r="G3939" s="14">
        <f t="shared" si="87"/>
        <v>168385</v>
      </c>
      <c r="H3939" s="13"/>
    </row>
    <row r="3940" spans="1:8" x14ac:dyDescent="0.25">
      <c r="A3940" s="112">
        <v>45507</v>
      </c>
      <c r="B3940" s="21" t="s">
        <v>13225</v>
      </c>
      <c r="C3940" s="13" t="s">
        <v>8391</v>
      </c>
      <c r="D3940" s="764" t="s">
        <v>13817</v>
      </c>
      <c r="E3940" s="22">
        <v>170358</v>
      </c>
      <c r="F3940" s="19"/>
      <c r="G3940" s="14">
        <f t="shared" si="87"/>
        <v>170358</v>
      </c>
      <c r="H3940" s="13"/>
    </row>
    <row r="3941" spans="1:8" x14ac:dyDescent="0.25">
      <c r="A3941" s="112">
        <v>45507</v>
      </c>
      <c r="B3941" s="21" t="s">
        <v>13225</v>
      </c>
      <c r="C3941" s="13" t="s">
        <v>1197</v>
      </c>
      <c r="D3941" s="764" t="s">
        <v>13818</v>
      </c>
      <c r="E3941" s="22">
        <v>192500</v>
      </c>
      <c r="F3941" s="19"/>
      <c r="G3941" s="14">
        <f t="shared" si="87"/>
        <v>192500</v>
      </c>
      <c r="H3941" s="13"/>
    </row>
    <row r="3942" spans="1:8" x14ac:dyDescent="0.25">
      <c r="A3942" s="112">
        <v>45507</v>
      </c>
      <c r="B3942" s="21" t="s">
        <v>13436</v>
      </c>
      <c r="C3942" s="13" t="s">
        <v>1197</v>
      </c>
      <c r="D3942" s="764" t="s">
        <v>13819</v>
      </c>
      <c r="E3942" s="22">
        <v>86000</v>
      </c>
      <c r="F3942" s="19"/>
      <c r="G3942" s="14">
        <f t="shared" si="87"/>
        <v>86000</v>
      </c>
      <c r="H3942" s="13"/>
    </row>
    <row r="3943" spans="1:8" x14ac:dyDescent="0.25">
      <c r="A3943" s="112">
        <v>45507</v>
      </c>
      <c r="B3943" s="21" t="s">
        <v>10899</v>
      </c>
      <c r="C3943" s="13" t="s">
        <v>12469</v>
      </c>
      <c r="D3943" s="764" t="s">
        <v>13839</v>
      </c>
      <c r="E3943" s="22">
        <v>240205</v>
      </c>
      <c r="F3943" s="19"/>
      <c r="G3943" s="14">
        <f>E3943-F3943</f>
        <v>240205</v>
      </c>
      <c r="H3943" s="13"/>
    </row>
    <row r="3944" spans="1:8" x14ac:dyDescent="0.25">
      <c r="A3944" s="112">
        <v>45509</v>
      </c>
      <c r="B3944" s="21" t="s">
        <v>12795</v>
      </c>
      <c r="C3944" s="13" t="s">
        <v>8391</v>
      </c>
      <c r="D3944" s="764"/>
      <c r="E3944" s="22"/>
      <c r="F3944" s="19">
        <v>250000</v>
      </c>
      <c r="G3944" s="14">
        <f t="shared" si="87"/>
        <v>-250000</v>
      </c>
      <c r="H3944" s="1134" t="s">
        <v>13832</v>
      </c>
    </row>
    <row r="3945" spans="1:8" ht="16.5" thickBot="1" x14ac:dyDescent="0.3">
      <c r="A3945" s="112">
        <v>45509</v>
      </c>
      <c r="B3945" s="21" t="s">
        <v>12683</v>
      </c>
      <c r="C3945" s="13" t="s">
        <v>8391</v>
      </c>
      <c r="D3945" s="764"/>
      <c r="E3945" s="22"/>
      <c r="F3945" s="109">
        <v>250000</v>
      </c>
      <c r="G3945" s="14">
        <f t="shared" si="87"/>
        <v>-250000</v>
      </c>
      <c r="H3945" s="1135"/>
    </row>
    <row r="3946" spans="1:8" x14ac:dyDescent="0.25">
      <c r="A3946" s="112">
        <v>45509</v>
      </c>
      <c r="B3946" s="21" t="s">
        <v>8336</v>
      </c>
      <c r="C3946" s="13" t="s">
        <v>1062</v>
      </c>
      <c r="D3946" s="764"/>
      <c r="E3946" s="22"/>
      <c r="F3946" s="783">
        <v>16040</v>
      </c>
      <c r="G3946" s="782">
        <f t="shared" si="87"/>
        <v>-16040</v>
      </c>
      <c r="H3946" s="1134" t="s">
        <v>13899</v>
      </c>
    </row>
    <row r="3947" spans="1:8" x14ac:dyDescent="0.25">
      <c r="A3947" s="112">
        <v>45509</v>
      </c>
      <c r="B3947" s="21" t="s">
        <v>11077</v>
      </c>
      <c r="C3947" s="13" t="s">
        <v>1062</v>
      </c>
      <c r="D3947" s="764"/>
      <c r="E3947" s="22"/>
      <c r="F3947" s="141">
        <v>8865</v>
      </c>
      <c r="G3947" s="782">
        <f t="shared" si="87"/>
        <v>-8865</v>
      </c>
      <c r="H3947" s="1136"/>
    </row>
    <row r="3948" spans="1:8" x14ac:dyDescent="0.25">
      <c r="A3948" s="112">
        <v>45509</v>
      </c>
      <c r="B3948" s="21" t="s">
        <v>11596</v>
      </c>
      <c r="C3948" s="13" t="s">
        <v>1062</v>
      </c>
      <c r="D3948" s="764"/>
      <c r="E3948" s="22"/>
      <c r="F3948" s="141">
        <v>5650</v>
      </c>
      <c r="G3948" s="782">
        <f t="shared" si="87"/>
        <v>-5650</v>
      </c>
      <c r="H3948" s="1136"/>
    </row>
    <row r="3949" spans="1:8" x14ac:dyDescent="0.25">
      <c r="A3949" s="112">
        <v>45509</v>
      </c>
      <c r="B3949" s="21" t="s">
        <v>12606</v>
      </c>
      <c r="C3949" s="13" t="s">
        <v>1062</v>
      </c>
      <c r="D3949" s="764"/>
      <c r="E3949" s="22"/>
      <c r="F3949" s="141">
        <v>54460</v>
      </c>
      <c r="G3949" s="782">
        <f t="shared" si="87"/>
        <v>-54460</v>
      </c>
      <c r="H3949" s="1136"/>
    </row>
    <row r="3950" spans="1:8" x14ac:dyDescent="0.25">
      <c r="A3950" s="112">
        <v>45509</v>
      </c>
      <c r="B3950" s="21" t="s">
        <v>12399</v>
      </c>
      <c r="C3950" s="13" t="s">
        <v>1062</v>
      </c>
      <c r="D3950" s="764" t="s">
        <v>13901</v>
      </c>
      <c r="E3950" s="22"/>
      <c r="F3950" s="141">
        <v>24884</v>
      </c>
      <c r="G3950" s="782">
        <f t="shared" si="87"/>
        <v>-24884</v>
      </c>
      <c r="H3950" s="1136"/>
    </row>
    <row r="3951" spans="1:8" x14ac:dyDescent="0.25">
      <c r="A3951" s="112">
        <v>45509</v>
      </c>
      <c r="B3951" s="21" t="s">
        <v>12683</v>
      </c>
      <c r="C3951" s="13" t="s">
        <v>1062</v>
      </c>
      <c r="D3951" s="764"/>
      <c r="E3951" s="22"/>
      <c r="F3951" s="141">
        <v>51300</v>
      </c>
      <c r="G3951" s="782">
        <f t="shared" si="87"/>
        <v>-51300</v>
      </c>
      <c r="H3951" s="1136"/>
    </row>
    <row r="3952" spans="1:8" x14ac:dyDescent="0.25">
      <c r="A3952" s="112">
        <v>45509</v>
      </c>
      <c r="B3952" s="21" t="s">
        <v>13253</v>
      </c>
      <c r="C3952" s="13" t="s">
        <v>1062</v>
      </c>
      <c r="D3952" s="764"/>
      <c r="E3952" s="22"/>
      <c r="F3952" s="141">
        <v>62465</v>
      </c>
      <c r="G3952" s="782">
        <f t="shared" si="87"/>
        <v>-62465</v>
      </c>
      <c r="H3952" s="1136"/>
    </row>
    <row r="3953" spans="1:8" x14ac:dyDescent="0.25">
      <c r="A3953" s="112">
        <v>45509</v>
      </c>
      <c r="B3953" s="21" t="s">
        <v>13436</v>
      </c>
      <c r="C3953" s="13" t="s">
        <v>1062</v>
      </c>
      <c r="D3953" s="764"/>
      <c r="E3953" s="22"/>
      <c r="F3953" s="141">
        <v>32400</v>
      </c>
      <c r="G3953" s="782">
        <f t="shared" si="87"/>
        <v>-32400</v>
      </c>
      <c r="H3953" s="1136"/>
    </row>
    <row r="3954" spans="1:8" ht="16.5" thickBot="1" x14ac:dyDescent="0.3">
      <c r="A3954" s="112">
        <v>45509</v>
      </c>
      <c r="B3954" s="21" t="s">
        <v>13225</v>
      </c>
      <c r="C3954" s="13" t="s">
        <v>1062</v>
      </c>
      <c r="D3954" s="764"/>
      <c r="E3954" s="22"/>
      <c r="F3954" s="784">
        <v>43936</v>
      </c>
      <c r="G3954" s="782">
        <f t="shared" si="87"/>
        <v>-43936</v>
      </c>
      <c r="H3954" s="1135"/>
    </row>
    <row r="3955" spans="1:8" x14ac:dyDescent="0.25">
      <c r="A3955" s="112">
        <v>45509</v>
      </c>
      <c r="B3955" s="21" t="s">
        <v>11077</v>
      </c>
      <c r="C3955" s="13" t="s">
        <v>12361</v>
      </c>
      <c r="D3955" s="764"/>
      <c r="E3955" s="22"/>
      <c r="F3955" s="151">
        <v>256037</v>
      </c>
      <c r="G3955" s="782">
        <f t="shared" si="87"/>
        <v>-256037</v>
      </c>
      <c r="H3955" s="1137" t="s">
        <v>13835</v>
      </c>
    </row>
    <row r="3956" spans="1:8" x14ac:dyDescent="0.25">
      <c r="A3956" s="112">
        <v>45509</v>
      </c>
      <c r="B3956" s="21" t="s">
        <v>10229</v>
      </c>
      <c r="C3956" s="13" t="s">
        <v>12361</v>
      </c>
      <c r="D3956" s="764"/>
      <c r="E3956" s="781"/>
      <c r="F3956" s="141">
        <v>31000</v>
      </c>
      <c r="G3956" s="782">
        <f t="shared" si="87"/>
        <v>-31000</v>
      </c>
      <c r="H3956" s="1138"/>
    </row>
    <row r="3957" spans="1:8" x14ac:dyDescent="0.25">
      <c r="A3957" s="112">
        <v>45509</v>
      </c>
      <c r="B3957" s="21" t="s">
        <v>10568</v>
      </c>
      <c r="C3957" s="13" t="s">
        <v>12361</v>
      </c>
      <c r="D3957" s="764"/>
      <c r="E3957" s="781"/>
      <c r="F3957" s="141">
        <v>33000</v>
      </c>
      <c r="G3957" s="782">
        <f t="shared" si="87"/>
        <v>-33000</v>
      </c>
      <c r="H3957" s="1138"/>
    </row>
    <row r="3958" spans="1:8" x14ac:dyDescent="0.25">
      <c r="A3958" s="112">
        <v>45509</v>
      </c>
      <c r="B3958" s="21" t="s">
        <v>12222</v>
      </c>
      <c r="C3958" s="13" t="s">
        <v>12361</v>
      </c>
      <c r="D3958" s="764"/>
      <c r="E3958" s="781"/>
      <c r="F3958" s="141">
        <v>27500</v>
      </c>
      <c r="G3958" s="782">
        <f t="shared" si="87"/>
        <v>-27500</v>
      </c>
      <c r="H3958" s="1138"/>
    </row>
    <row r="3959" spans="1:8" x14ac:dyDescent="0.25">
      <c r="A3959" s="112">
        <v>45509</v>
      </c>
      <c r="B3959" s="21" t="s">
        <v>12786</v>
      </c>
      <c r="C3959" s="13" t="s">
        <v>12361</v>
      </c>
      <c r="D3959" s="764"/>
      <c r="E3959" s="781"/>
      <c r="F3959" s="141">
        <v>38500</v>
      </c>
      <c r="G3959" s="782">
        <f t="shared" si="87"/>
        <v>-38500</v>
      </c>
      <c r="H3959" s="1138"/>
    </row>
    <row r="3960" spans="1:8" x14ac:dyDescent="0.25">
      <c r="A3960" s="112">
        <v>45509</v>
      </c>
      <c r="B3960" s="21" t="s">
        <v>12683</v>
      </c>
      <c r="C3960" s="13" t="s">
        <v>12361</v>
      </c>
      <c r="D3960" s="764"/>
      <c r="E3960" s="781"/>
      <c r="F3960" s="141">
        <v>12000</v>
      </c>
      <c r="G3960" s="782">
        <f t="shared" si="87"/>
        <v>-12000</v>
      </c>
      <c r="H3960" s="1138"/>
    </row>
    <row r="3961" spans="1:8" ht="16.5" thickBot="1" x14ac:dyDescent="0.3">
      <c r="A3961" s="112">
        <v>45509</v>
      </c>
      <c r="B3961" s="21" t="s">
        <v>11874</v>
      </c>
      <c r="C3961" s="13" t="s">
        <v>12361</v>
      </c>
      <c r="D3961" s="764"/>
      <c r="E3961" s="781"/>
      <c r="F3961" s="784">
        <v>1963</v>
      </c>
      <c r="G3961" s="782">
        <f t="shared" si="87"/>
        <v>-1963</v>
      </c>
      <c r="H3961" s="1139"/>
    </row>
    <row r="3962" spans="1:8" x14ac:dyDescent="0.25">
      <c r="A3962" s="112">
        <v>45509</v>
      </c>
      <c r="B3962" s="21" t="s">
        <v>11874</v>
      </c>
      <c r="C3962" s="13" t="s">
        <v>12361</v>
      </c>
      <c r="D3962" s="764"/>
      <c r="E3962" s="781"/>
      <c r="F3962" s="783">
        <v>167156</v>
      </c>
      <c r="G3962" s="782">
        <f t="shared" si="87"/>
        <v>-167156</v>
      </c>
      <c r="H3962" s="1137" t="s">
        <v>13837</v>
      </c>
    </row>
    <row r="3963" spans="1:8" x14ac:dyDescent="0.25">
      <c r="A3963" s="112">
        <v>45509</v>
      </c>
      <c r="B3963" s="21" t="s">
        <v>12795</v>
      </c>
      <c r="C3963" s="13" t="s">
        <v>12361</v>
      </c>
      <c r="D3963" s="764"/>
      <c r="E3963" s="781"/>
      <c r="F3963" s="151">
        <v>19000</v>
      </c>
      <c r="G3963" s="782">
        <f t="shared" si="87"/>
        <v>-19000</v>
      </c>
      <c r="H3963" s="1138"/>
    </row>
    <row r="3964" spans="1:8" x14ac:dyDescent="0.25">
      <c r="A3964" s="112">
        <v>45509</v>
      </c>
      <c r="B3964" s="21" t="s">
        <v>12399</v>
      </c>
      <c r="C3964" s="13" t="s">
        <v>12361</v>
      </c>
      <c r="D3964" s="764"/>
      <c r="E3964" s="781"/>
      <c r="F3964" s="151">
        <v>42703</v>
      </c>
      <c r="G3964" s="782">
        <f t="shared" si="87"/>
        <v>-42703</v>
      </c>
      <c r="H3964" s="1138"/>
    </row>
    <row r="3965" spans="1:8" x14ac:dyDescent="0.25">
      <c r="A3965" s="112">
        <v>45509</v>
      </c>
      <c r="B3965" s="21" t="s">
        <v>13253</v>
      </c>
      <c r="C3965" s="13" t="s">
        <v>12361</v>
      </c>
      <c r="D3965" s="764"/>
      <c r="E3965" s="781"/>
      <c r="F3965" s="151">
        <v>171005</v>
      </c>
      <c r="G3965" s="782">
        <f t="shared" si="87"/>
        <v>-171005</v>
      </c>
      <c r="H3965" s="1138"/>
    </row>
    <row r="3966" spans="1:8" x14ac:dyDescent="0.25">
      <c r="A3966" s="112">
        <v>45509</v>
      </c>
      <c r="B3966" s="21" t="s">
        <v>13495</v>
      </c>
      <c r="C3966" s="13" t="s">
        <v>12361</v>
      </c>
      <c r="D3966" s="764"/>
      <c r="E3966" s="781"/>
      <c r="F3966" s="151">
        <v>48550</v>
      </c>
      <c r="G3966" s="782">
        <f t="shared" si="87"/>
        <v>-48550</v>
      </c>
      <c r="H3966" s="1138"/>
    </row>
    <row r="3967" spans="1:8" x14ac:dyDescent="0.25">
      <c r="A3967" s="112">
        <v>45509</v>
      </c>
      <c r="B3967" s="21" t="s">
        <v>13658</v>
      </c>
      <c r="C3967" s="13" t="s">
        <v>12361</v>
      </c>
      <c r="D3967" s="764"/>
      <c r="E3967" s="781"/>
      <c r="F3967" s="151">
        <v>25000</v>
      </c>
      <c r="G3967" s="782">
        <f t="shared" si="87"/>
        <v>-25000</v>
      </c>
      <c r="H3967" s="1138"/>
    </row>
    <row r="3968" spans="1:8" ht="16.5" thickBot="1" x14ac:dyDescent="0.3">
      <c r="A3968" s="112">
        <v>45509</v>
      </c>
      <c r="B3968" s="21" t="s">
        <v>13225</v>
      </c>
      <c r="C3968" s="13" t="s">
        <v>12361</v>
      </c>
      <c r="D3968" s="764"/>
      <c r="E3968" s="781"/>
      <c r="F3968" s="295">
        <v>206586</v>
      </c>
      <c r="G3968" s="782">
        <f t="shared" si="87"/>
        <v>-206586</v>
      </c>
      <c r="H3968" s="1139"/>
    </row>
    <row r="3969" spans="1:8" x14ac:dyDescent="0.25">
      <c r="A3969" s="112">
        <v>45509</v>
      </c>
      <c r="B3969" s="21" t="s">
        <v>10899</v>
      </c>
      <c r="C3969" s="13" t="s">
        <v>12469</v>
      </c>
      <c r="D3969" s="764"/>
      <c r="E3969" s="22"/>
      <c r="F3969" s="19">
        <v>730000</v>
      </c>
      <c r="G3969" s="14">
        <f t="shared" si="87"/>
        <v>-730000</v>
      </c>
      <c r="H3969" s="13" t="s">
        <v>13727</v>
      </c>
    </row>
    <row r="3970" spans="1:8" x14ac:dyDescent="0.25">
      <c r="A3970" s="112">
        <v>45509</v>
      </c>
      <c r="B3970" s="21" t="s">
        <v>11614</v>
      </c>
      <c r="C3970" s="13" t="s">
        <v>7465</v>
      </c>
      <c r="D3970" s="764"/>
      <c r="E3970" s="22"/>
      <c r="F3970" s="19">
        <v>93755</v>
      </c>
      <c r="G3970" s="14">
        <f t="shared" si="87"/>
        <v>-93755</v>
      </c>
      <c r="H3970" s="1134" t="s">
        <v>13833</v>
      </c>
    </row>
    <row r="3971" spans="1:8" x14ac:dyDescent="0.25">
      <c r="A3971" s="112">
        <v>45509</v>
      </c>
      <c r="B3971" s="21" t="s">
        <v>12606</v>
      </c>
      <c r="C3971" s="13" t="s">
        <v>7465</v>
      </c>
      <c r="D3971" s="764"/>
      <c r="E3971" s="22"/>
      <c r="F3971" s="19">
        <v>45459</v>
      </c>
      <c r="G3971" s="14">
        <f t="shared" si="87"/>
        <v>-45459</v>
      </c>
      <c r="H3971" s="1136"/>
    </row>
    <row r="3972" spans="1:8" x14ac:dyDescent="0.25">
      <c r="A3972" s="112">
        <v>45509</v>
      </c>
      <c r="B3972" s="21" t="s">
        <v>11874</v>
      </c>
      <c r="C3972" s="13" t="s">
        <v>7465</v>
      </c>
      <c r="D3972" s="764"/>
      <c r="E3972" s="22"/>
      <c r="F3972" s="19">
        <v>306006</v>
      </c>
      <c r="G3972" s="14">
        <f t="shared" si="87"/>
        <v>-306006</v>
      </c>
      <c r="H3972" s="1136"/>
    </row>
    <row r="3973" spans="1:8" x14ac:dyDescent="0.25">
      <c r="A3973" s="112">
        <v>45509</v>
      </c>
      <c r="B3973" s="21" t="s">
        <v>10898</v>
      </c>
      <c r="C3973" s="13" t="s">
        <v>7465</v>
      </c>
      <c r="D3973" s="764"/>
      <c r="E3973" s="22"/>
      <c r="F3973" s="19">
        <v>32600</v>
      </c>
      <c r="G3973" s="14">
        <f t="shared" si="87"/>
        <v>-32600</v>
      </c>
      <c r="H3973" s="1136"/>
    </row>
    <row r="3974" spans="1:8" x14ac:dyDescent="0.25">
      <c r="A3974" s="112">
        <v>45509</v>
      </c>
      <c r="B3974" s="21" t="s">
        <v>9353</v>
      </c>
      <c r="C3974" s="13" t="s">
        <v>7465</v>
      </c>
      <c r="D3974" s="764"/>
      <c r="E3974" s="22"/>
      <c r="F3974" s="19">
        <v>33559</v>
      </c>
      <c r="G3974" s="14">
        <f t="shared" si="87"/>
        <v>-33559</v>
      </c>
      <c r="H3974" s="1136"/>
    </row>
    <row r="3975" spans="1:8" x14ac:dyDescent="0.25">
      <c r="A3975" s="112">
        <v>45509</v>
      </c>
      <c r="B3975" s="21" t="s">
        <v>10293</v>
      </c>
      <c r="C3975" s="13" t="s">
        <v>7465</v>
      </c>
      <c r="D3975" s="764"/>
      <c r="E3975" s="22"/>
      <c r="F3975" s="19">
        <v>43900</v>
      </c>
      <c r="G3975" s="14">
        <f t="shared" si="87"/>
        <v>-43900</v>
      </c>
      <c r="H3975" s="1136"/>
    </row>
    <row r="3976" spans="1:8" x14ac:dyDescent="0.25">
      <c r="A3976" s="112">
        <v>45509</v>
      </c>
      <c r="B3976" s="21" t="s">
        <v>12795</v>
      </c>
      <c r="C3976" s="13" t="s">
        <v>7465</v>
      </c>
      <c r="D3976" s="764"/>
      <c r="E3976" s="22"/>
      <c r="F3976" s="19">
        <v>105607</v>
      </c>
      <c r="G3976" s="14">
        <f t="shared" si="87"/>
        <v>-105607</v>
      </c>
      <c r="H3976" s="1136"/>
    </row>
    <row r="3977" spans="1:8" x14ac:dyDescent="0.25">
      <c r="A3977" s="112">
        <v>45509</v>
      </c>
      <c r="B3977" s="21" t="s">
        <v>8556</v>
      </c>
      <c r="C3977" s="13" t="s">
        <v>7465</v>
      </c>
      <c r="D3977" s="764"/>
      <c r="E3977" s="22"/>
      <c r="F3977" s="19">
        <v>29114</v>
      </c>
      <c r="G3977" s="14">
        <f t="shared" si="87"/>
        <v>-29114</v>
      </c>
      <c r="H3977" s="1135"/>
    </row>
    <row r="3978" spans="1:8" x14ac:dyDescent="0.25">
      <c r="A3978" s="112">
        <v>45509</v>
      </c>
      <c r="B3978" s="21" t="s">
        <v>10899</v>
      </c>
      <c r="C3978" s="13" t="s">
        <v>12469</v>
      </c>
      <c r="D3978" s="764" t="s">
        <v>13840</v>
      </c>
      <c r="E3978" s="22">
        <v>358785</v>
      </c>
      <c r="F3978" s="19"/>
      <c r="G3978" s="14">
        <f t="shared" si="87"/>
        <v>358785</v>
      </c>
      <c r="H3978" s="342"/>
    </row>
    <row r="3979" spans="1:8" x14ac:dyDescent="0.25">
      <c r="A3979" s="112">
        <v>45509</v>
      </c>
      <c r="B3979" s="21" t="s">
        <v>13110</v>
      </c>
      <c r="C3979" s="13" t="s">
        <v>5186</v>
      </c>
      <c r="D3979" s="764"/>
      <c r="E3979" s="22"/>
      <c r="F3979" s="19">
        <v>250000</v>
      </c>
      <c r="G3979" s="14">
        <f t="shared" si="87"/>
        <v>-250000</v>
      </c>
      <c r="H3979" s="342" t="s">
        <v>13726</v>
      </c>
    </row>
    <row r="3980" spans="1:8" x14ac:dyDescent="0.25">
      <c r="A3980" s="112">
        <v>45509</v>
      </c>
      <c r="B3980" s="21" t="s">
        <v>13110</v>
      </c>
      <c r="C3980" s="13" t="s">
        <v>5186</v>
      </c>
      <c r="D3980" s="764" t="s">
        <v>13857</v>
      </c>
      <c r="E3980" s="22">
        <v>675914</v>
      </c>
      <c r="F3980" s="19"/>
      <c r="G3980" s="14">
        <f t="shared" si="87"/>
        <v>675914</v>
      </c>
      <c r="H3980" s="342"/>
    </row>
    <row r="3981" spans="1:8" x14ac:dyDescent="0.25">
      <c r="A3981" s="112">
        <v>45509</v>
      </c>
      <c r="B3981" s="21" t="s">
        <v>13110</v>
      </c>
      <c r="C3981" s="13" t="s">
        <v>13290</v>
      </c>
      <c r="D3981" s="764" t="s">
        <v>13860</v>
      </c>
      <c r="E3981" s="22">
        <v>322825</v>
      </c>
      <c r="F3981" s="19"/>
      <c r="G3981" s="14">
        <f t="shared" si="87"/>
        <v>322825</v>
      </c>
      <c r="H3981" s="342"/>
    </row>
    <row r="3982" spans="1:8" x14ac:dyDescent="0.25">
      <c r="A3982" s="112">
        <v>45509</v>
      </c>
      <c r="B3982" s="21" t="s">
        <v>13110</v>
      </c>
      <c r="C3982" s="13" t="s">
        <v>13290</v>
      </c>
      <c r="D3982" s="764" t="s">
        <v>13861</v>
      </c>
      <c r="E3982" s="22">
        <v>45600</v>
      </c>
      <c r="F3982" s="19"/>
      <c r="G3982" s="14">
        <f t="shared" si="87"/>
        <v>45600</v>
      </c>
      <c r="H3982" s="342"/>
    </row>
    <row r="3983" spans="1:8" x14ac:dyDescent="0.25">
      <c r="A3983" s="112">
        <v>45509</v>
      </c>
      <c r="B3983" s="21" t="s">
        <v>12399</v>
      </c>
      <c r="C3983" s="13" t="s">
        <v>166</v>
      </c>
      <c r="D3983" s="764" t="s">
        <v>14076</v>
      </c>
      <c r="E3983" s="22">
        <v>24417</v>
      </c>
      <c r="F3983" s="19"/>
      <c r="G3983" s="14">
        <f t="shared" si="87"/>
        <v>24417</v>
      </c>
      <c r="H3983" s="342"/>
    </row>
    <row r="3984" spans="1:8" x14ac:dyDescent="0.25">
      <c r="A3984" s="112">
        <v>45510</v>
      </c>
      <c r="B3984" s="21" t="s">
        <v>13436</v>
      </c>
      <c r="C3984" s="13" t="s">
        <v>166</v>
      </c>
      <c r="D3984" s="764" t="s">
        <v>13166</v>
      </c>
      <c r="E3984" s="22">
        <v>36000</v>
      </c>
      <c r="F3984" s="19"/>
      <c r="G3984" s="14">
        <f>E3984-F3984</f>
        <v>36000</v>
      </c>
      <c r="H3984" s="342"/>
    </row>
    <row r="3985" spans="1:8" x14ac:dyDescent="0.25">
      <c r="A3985" s="112">
        <v>45509</v>
      </c>
      <c r="B3985" s="21" t="s">
        <v>13436</v>
      </c>
      <c r="C3985" s="13" t="s">
        <v>166</v>
      </c>
      <c r="D3985" s="764" t="s">
        <v>14077</v>
      </c>
      <c r="E3985" s="22">
        <v>10500</v>
      </c>
      <c r="F3985" s="19"/>
      <c r="G3985" s="14">
        <f t="shared" si="87"/>
        <v>10500</v>
      </c>
      <c r="H3985" s="342"/>
    </row>
    <row r="3986" spans="1:8" x14ac:dyDescent="0.25">
      <c r="A3986" s="112">
        <v>45511</v>
      </c>
      <c r="B3986" s="21" t="s">
        <v>12399</v>
      </c>
      <c r="C3986" s="13" t="s">
        <v>166</v>
      </c>
      <c r="D3986" s="764" t="s">
        <v>14078</v>
      </c>
      <c r="E3986" s="22">
        <v>15438</v>
      </c>
      <c r="F3986" s="19"/>
      <c r="G3986" s="14">
        <f t="shared" si="87"/>
        <v>15438</v>
      </c>
      <c r="H3986" s="342"/>
    </row>
    <row r="3987" spans="1:8" x14ac:dyDescent="0.25">
      <c r="A3987" s="112">
        <v>45511</v>
      </c>
      <c r="B3987" s="21" t="s">
        <v>12795</v>
      </c>
      <c r="C3987" s="13" t="s">
        <v>5680</v>
      </c>
      <c r="D3987" s="764"/>
      <c r="E3987" s="22">
        <v>67300</v>
      </c>
      <c r="F3987" s="19"/>
      <c r="G3987" s="14">
        <f t="shared" si="87"/>
        <v>67300</v>
      </c>
      <c r="H3987" s="13"/>
    </row>
    <row r="3988" spans="1:8" x14ac:dyDescent="0.25">
      <c r="A3988" s="112">
        <v>45511</v>
      </c>
      <c r="B3988" s="21" t="s">
        <v>13436</v>
      </c>
      <c r="C3988" s="13" t="s">
        <v>12361</v>
      </c>
      <c r="D3988" s="764" t="s">
        <v>13821</v>
      </c>
      <c r="E3988" s="781">
        <v>42900</v>
      </c>
      <c r="F3988" s="19"/>
      <c r="G3988" s="14">
        <f t="shared" si="87"/>
        <v>42900</v>
      </c>
      <c r="H3988" s="13"/>
    </row>
    <row r="3989" spans="1:8" x14ac:dyDescent="0.25">
      <c r="A3989" s="112">
        <v>45511</v>
      </c>
      <c r="B3989" s="21" t="s">
        <v>12399</v>
      </c>
      <c r="C3989" s="13" t="s">
        <v>1062</v>
      </c>
      <c r="D3989" s="764" t="s">
        <v>13894</v>
      </c>
      <c r="E3989" s="781">
        <v>17900</v>
      </c>
      <c r="F3989" s="109"/>
      <c r="G3989" s="14">
        <f t="shared" si="87"/>
        <v>17900</v>
      </c>
      <c r="H3989" s="13"/>
    </row>
    <row r="3990" spans="1:8" x14ac:dyDescent="0.25">
      <c r="A3990" s="112">
        <v>45511</v>
      </c>
      <c r="B3990" s="21" t="s">
        <v>13540</v>
      </c>
      <c r="C3990" s="13" t="s">
        <v>1062</v>
      </c>
      <c r="D3990" s="764" t="s">
        <v>13893</v>
      </c>
      <c r="E3990" s="781">
        <v>121500</v>
      </c>
      <c r="F3990" s="19"/>
      <c r="G3990" s="14">
        <f t="shared" si="87"/>
        <v>121500</v>
      </c>
      <c r="H3990" s="13"/>
    </row>
    <row r="3991" spans="1:8" x14ac:dyDescent="0.25">
      <c r="A3991" s="112">
        <v>45511</v>
      </c>
      <c r="B3991" s="21" t="s">
        <v>12606</v>
      </c>
      <c r="C3991" s="13" t="s">
        <v>1062</v>
      </c>
      <c r="D3991" s="764" t="s">
        <v>13892</v>
      </c>
      <c r="E3991" s="781">
        <v>54460</v>
      </c>
      <c r="F3991" s="19"/>
      <c r="G3991" s="14">
        <f t="shared" si="87"/>
        <v>54460</v>
      </c>
      <c r="H3991" s="13"/>
    </row>
    <row r="3992" spans="1:8" x14ac:dyDescent="0.25">
      <c r="A3992" s="112">
        <v>45511</v>
      </c>
      <c r="B3992" s="21" t="s">
        <v>12399</v>
      </c>
      <c r="C3992" s="13" t="s">
        <v>1062</v>
      </c>
      <c r="D3992" s="764" t="s">
        <v>13891</v>
      </c>
      <c r="E3992" s="781">
        <v>3150</v>
      </c>
      <c r="F3992" s="19"/>
      <c r="G3992" s="14">
        <f t="shared" si="87"/>
        <v>3150</v>
      </c>
      <c r="H3992" s="13"/>
    </row>
    <row r="3993" spans="1:8" x14ac:dyDescent="0.25">
      <c r="A3993" s="112">
        <v>45511</v>
      </c>
      <c r="B3993" s="21" t="s">
        <v>13658</v>
      </c>
      <c r="C3993" s="13" t="s">
        <v>8391</v>
      </c>
      <c r="D3993" s="764" t="s">
        <v>13965</v>
      </c>
      <c r="E3993" s="781">
        <v>20550</v>
      </c>
      <c r="F3993" s="111"/>
      <c r="G3993" s="14">
        <f t="shared" si="87"/>
        <v>20550</v>
      </c>
      <c r="H3993" s="13"/>
    </row>
    <row r="3994" spans="1:8" x14ac:dyDescent="0.25">
      <c r="A3994" s="112">
        <v>45511</v>
      </c>
      <c r="B3994" s="21" t="s">
        <v>13110</v>
      </c>
      <c r="C3994" s="13" t="s">
        <v>8391</v>
      </c>
      <c r="D3994" s="764" t="s">
        <v>13966</v>
      </c>
      <c r="E3994" s="781">
        <v>12179</v>
      </c>
      <c r="F3994" s="111"/>
      <c r="G3994" s="14">
        <f t="shared" si="87"/>
        <v>12179</v>
      </c>
      <c r="H3994" s="13"/>
    </row>
    <row r="3995" spans="1:8" x14ac:dyDescent="0.25">
      <c r="A3995" s="112">
        <v>45511</v>
      </c>
      <c r="B3995" s="21" t="s">
        <v>13225</v>
      </c>
      <c r="C3995" s="13" t="s">
        <v>8391</v>
      </c>
      <c r="D3995" s="764" t="s">
        <v>13967</v>
      </c>
      <c r="E3995" s="781">
        <v>309747</v>
      </c>
      <c r="F3995" s="111"/>
      <c r="G3995" s="14">
        <f t="shared" si="87"/>
        <v>309747</v>
      </c>
      <c r="H3995" s="13"/>
    </row>
    <row r="3996" spans="1:8" x14ac:dyDescent="0.25">
      <c r="A3996" s="112">
        <v>45512</v>
      </c>
      <c r="B3996" s="21" t="s">
        <v>12683</v>
      </c>
      <c r="C3996" s="13" t="s">
        <v>8391</v>
      </c>
      <c r="D3996" s="764" t="s">
        <v>13968</v>
      </c>
      <c r="E3996" s="781">
        <v>273498</v>
      </c>
      <c r="F3996" s="111"/>
      <c r="G3996" s="14">
        <f t="shared" si="87"/>
        <v>273498</v>
      </c>
      <c r="H3996" s="13"/>
    </row>
    <row r="3997" spans="1:8" x14ac:dyDescent="0.25">
      <c r="A3997" s="112">
        <v>45512</v>
      </c>
      <c r="B3997" s="21" t="s">
        <v>13495</v>
      </c>
      <c r="C3997" s="13" t="s">
        <v>8391</v>
      </c>
      <c r="D3997" s="764" t="s">
        <v>13969</v>
      </c>
      <c r="E3997" s="781">
        <v>15601</v>
      </c>
      <c r="F3997" s="111"/>
      <c r="G3997" s="14">
        <f t="shared" si="87"/>
        <v>15601</v>
      </c>
      <c r="H3997" s="13"/>
    </row>
    <row r="3998" spans="1:8" x14ac:dyDescent="0.25">
      <c r="A3998" s="112">
        <v>45512</v>
      </c>
      <c r="B3998" s="21" t="s">
        <v>12795</v>
      </c>
      <c r="C3998" s="13" t="s">
        <v>12361</v>
      </c>
      <c r="D3998" s="764" t="s">
        <v>13820</v>
      </c>
      <c r="E3998" s="781">
        <v>19000</v>
      </c>
      <c r="F3998" s="111"/>
      <c r="G3998" s="14">
        <f t="shared" si="87"/>
        <v>19000</v>
      </c>
      <c r="H3998" s="13"/>
    </row>
    <row r="3999" spans="1:8" x14ac:dyDescent="0.25">
      <c r="A3999" s="112">
        <v>45512</v>
      </c>
      <c r="B3999" s="21" t="s">
        <v>8865</v>
      </c>
      <c r="C3999" s="13" t="s">
        <v>5680</v>
      </c>
      <c r="D3999" s="764"/>
      <c r="E3999" s="781"/>
      <c r="F3999" s="19">
        <v>15600</v>
      </c>
      <c r="G3999" s="14">
        <f t="shared" si="87"/>
        <v>-15600</v>
      </c>
      <c r="H3999" s="1152" t="s">
        <v>13875</v>
      </c>
    </row>
    <row r="4000" spans="1:8" x14ac:dyDescent="0.25">
      <c r="A4000" s="112">
        <v>45512</v>
      </c>
      <c r="B4000" s="21" t="s">
        <v>10468</v>
      </c>
      <c r="C4000" s="13" t="s">
        <v>5680</v>
      </c>
      <c r="D4000" s="764"/>
      <c r="E4000" s="781"/>
      <c r="F4000" s="19">
        <v>4500</v>
      </c>
      <c r="G4000" s="14">
        <f t="shared" si="87"/>
        <v>-4500</v>
      </c>
      <c r="H4000" s="1156"/>
    </row>
    <row r="4001" spans="1:8" x14ac:dyDescent="0.25">
      <c r="A4001" s="112">
        <v>45512</v>
      </c>
      <c r="B4001" s="21" t="s">
        <v>10229</v>
      </c>
      <c r="C4001" s="13" t="s">
        <v>5680</v>
      </c>
      <c r="D4001" s="764"/>
      <c r="E4001" s="781"/>
      <c r="F4001" s="19">
        <v>86852</v>
      </c>
      <c r="G4001" s="14">
        <f t="shared" si="87"/>
        <v>-86852</v>
      </c>
      <c r="H4001" s="1156"/>
    </row>
    <row r="4002" spans="1:8" x14ac:dyDescent="0.25">
      <c r="A4002" s="112">
        <v>45512</v>
      </c>
      <c r="B4002" s="21" t="s">
        <v>10568</v>
      </c>
      <c r="C4002" s="13" t="s">
        <v>5680</v>
      </c>
      <c r="D4002" s="764"/>
      <c r="E4002" s="781"/>
      <c r="F4002" s="19">
        <v>33900</v>
      </c>
      <c r="G4002" s="14">
        <f t="shared" si="87"/>
        <v>-33900</v>
      </c>
      <c r="H4002" s="1156"/>
    </row>
    <row r="4003" spans="1:8" x14ac:dyDescent="0.25">
      <c r="A4003" s="112">
        <v>45512</v>
      </c>
      <c r="B4003" s="21" t="s">
        <v>9353</v>
      </c>
      <c r="C4003" s="13" t="s">
        <v>5680</v>
      </c>
      <c r="D4003" s="764"/>
      <c r="E4003" s="781"/>
      <c r="F4003" s="19">
        <v>29000</v>
      </c>
      <c r="G4003" s="14">
        <f t="shared" si="87"/>
        <v>-29000</v>
      </c>
      <c r="H4003" s="1156"/>
    </row>
    <row r="4004" spans="1:8" x14ac:dyDescent="0.25">
      <c r="A4004" s="112">
        <v>45512</v>
      </c>
      <c r="B4004" s="21" t="s">
        <v>11498</v>
      </c>
      <c r="C4004" s="13" t="s">
        <v>5680</v>
      </c>
      <c r="D4004" s="764"/>
      <c r="E4004" s="781"/>
      <c r="F4004" s="19">
        <v>30148</v>
      </c>
      <c r="G4004" s="14">
        <f t="shared" si="87"/>
        <v>-30148</v>
      </c>
      <c r="H4004" s="1153"/>
    </row>
    <row r="4005" spans="1:8" x14ac:dyDescent="0.25">
      <c r="A4005" s="112">
        <v>45512</v>
      </c>
      <c r="B4005" s="21" t="s">
        <v>13253</v>
      </c>
      <c r="C4005" s="13" t="s">
        <v>1197</v>
      </c>
      <c r="D4005" s="764"/>
      <c r="E4005" s="781">
        <v>515900</v>
      </c>
      <c r="F4005" s="19"/>
      <c r="G4005" s="14">
        <f t="shared" si="87"/>
        <v>515900</v>
      </c>
      <c r="H4005" s="954" t="s">
        <v>12119</v>
      </c>
    </row>
    <row r="4006" spans="1:8" x14ac:dyDescent="0.25">
      <c r="A4006" s="112">
        <v>45513</v>
      </c>
      <c r="B4006" s="21" t="s">
        <v>12399</v>
      </c>
      <c r="C4006" s="13" t="s">
        <v>1062</v>
      </c>
      <c r="D4006" s="764" t="s">
        <v>13895</v>
      </c>
      <c r="E4006" s="781">
        <v>2835</v>
      </c>
      <c r="F4006" s="19"/>
      <c r="G4006" s="14">
        <f t="shared" si="87"/>
        <v>2835</v>
      </c>
      <c r="H4006" s="954"/>
    </row>
    <row r="4007" spans="1:8" x14ac:dyDescent="0.25">
      <c r="A4007" s="112">
        <v>45514</v>
      </c>
      <c r="B4007" s="21" t="s">
        <v>13253</v>
      </c>
      <c r="C4007" s="13" t="s">
        <v>12361</v>
      </c>
      <c r="D4007" s="764" t="s">
        <v>13825</v>
      </c>
      <c r="E4007" s="781">
        <v>32765</v>
      </c>
      <c r="F4007" s="19"/>
      <c r="G4007" s="14">
        <f t="shared" si="87"/>
        <v>32765</v>
      </c>
      <c r="H4007" s="13"/>
    </row>
    <row r="4008" spans="1:8" x14ac:dyDescent="0.25">
      <c r="A4008" s="112">
        <v>45514</v>
      </c>
      <c r="B4008" s="21" t="s">
        <v>13436</v>
      </c>
      <c r="C4008" s="13" t="s">
        <v>12361</v>
      </c>
      <c r="D4008" s="764" t="s">
        <v>13824</v>
      </c>
      <c r="E4008" s="781">
        <v>28995</v>
      </c>
      <c r="F4008" s="19"/>
      <c r="G4008" s="14">
        <f t="shared" si="87"/>
        <v>28995</v>
      </c>
      <c r="H4008" s="13"/>
    </row>
    <row r="4009" spans="1:8" x14ac:dyDescent="0.25">
      <c r="A4009" s="112">
        <v>45514</v>
      </c>
      <c r="B4009" s="21" t="s">
        <v>12399</v>
      </c>
      <c r="C4009" s="13" t="s">
        <v>7240</v>
      </c>
      <c r="D4009" s="764"/>
      <c r="E4009" s="781">
        <v>1772879</v>
      </c>
      <c r="F4009" s="19"/>
      <c r="G4009" s="14">
        <f t="shared" si="87"/>
        <v>1772879</v>
      </c>
      <c r="H4009" s="13"/>
    </row>
    <row r="4010" spans="1:8" x14ac:dyDescent="0.25">
      <c r="A4010" s="112">
        <v>45514</v>
      </c>
      <c r="B4010" s="21" t="s">
        <v>12606</v>
      </c>
      <c r="C4010" s="13" t="s">
        <v>8391</v>
      </c>
      <c r="D4010" s="764" t="s">
        <v>13953</v>
      </c>
      <c r="E4010" s="781">
        <v>170080</v>
      </c>
      <c r="F4010" s="19"/>
      <c r="G4010" s="14">
        <f t="shared" si="87"/>
        <v>170080</v>
      </c>
      <c r="H4010" s="13"/>
    </row>
    <row r="4011" spans="1:8" x14ac:dyDescent="0.25">
      <c r="A4011" s="112">
        <v>45514</v>
      </c>
      <c r="B4011" s="21" t="s">
        <v>12795</v>
      </c>
      <c r="C4011" s="13" t="s">
        <v>8391</v>
      </c>
      <c r="D4011" s="764" t="s">
        <v>13954</v>
      </c>
      <c r="E4011" s="781">
        <v>14563</v>
      </c>
      <c r="F4011" s="19"/>
      <c r="G4011" s="14">
        <f t="shared" si="87"/>
        <v>14563</v>
      </c>
      <c r="H4011" s="13"/>
    </row>
    <row r="4012" spans="1:8" x14ac:dyDescent="0.25">
      <c r="A4012" s="112">
        <v>45514</v>
      </c>
      <c r="B4012" s="21" t="s">
        <v>13225</v>
      </c>
      <c r="C4012" s="13" t="s">
        <v>8391</v>
      </c>
      <c r="D4012" s="764" t="s">
        <v>13955</v>
      </c>
      <c r="E4012" s="781">
        <v>85207</v>
      </c>
      <c r="F4012" s="19"/>
      <c r="G4012" s="14">
        <f t="shared" si="87"/>
        <v>85207</v>
      </c>
      <c r="H4012" s="13"/>
    </row>
    <row r="4013" spans="1:8" x14ac:dyDescent="0.25">
      <c r="A4013" s="112">
        <v>45516</v>
      </c>
      <c r="B4013" s="21" t="s">
        <v>11077</v>
      </c>
      <c r="C4013" s="13" t="s">
        <v>166</v>
      </c>
      <c r="D4013" s="764" t="s">
        <v>14025</v>
      </c>
      <c r="E4013" s="781">
        <v>2100</v>
      </c>
      <c r="F4013" s="19"/>
      <c r="G4013" s="14">
        <f t="shared" si="87"/>
        <v>2100</v>
      </c>
      <c r="H4013" s="13"/>
    </row>
    <row r="4014" spans="1:8" x14ac:dyDescent="0.25">
      <c r="A4014" s="112">
        <v>45516</v>
      </c>
      <c r="B4014" s="21" t="s">
        <v>13436</v>
      </c>
      <c r="C4014" s="13" t="s">
        <v>12361</v>
      </c>
      <c r="D4014" s="764" t="s">
        <v>13823</v>
      </c>
      <c r="E4014" s="781">
        <v>121000</v>
      </c>
      <c r="F4014" s="19"/>
      <c r="G4014" s="14">
        <f t="shared" si="87"/>
        <v>121000</v>
      </c>
      <c r="H4014" s="13"/>
    </row>
    <row r="4015" spans="1:8" x14ac:dyDescent="0.25">
      <c r="A4015" s="112">
        <v>45516</v>
      </c>
      <c r="B4015" s="21" t="s">
        <v>13658</v>
      </c>
      <c r="C4015" s="13" t="s">
        <v>12361</v>
      </c>
      <c r="D4015" s="764" t="s">
        <v>13822</v>
      </c>
      <c r="E4015" s="781">
        <v>25000</v>
      </c>
      <c r="F4015" s="19"/>
      <c r="G4015" s="14">
        <f t="shared" si="87"/>
        <v>25000</v>
      </c>
      <c r="H4015" s="13"/>
    </row>
    <row r="4016" spans="1:8" x14ac:dyDescent="0.25">
      <c r="A4016" s="112">
        <v>45516</v>
      </c>
      <c r="B4016" s="21" t="s">
        <v>13110</v>
      </c>
      <c r="C4016" s="13" t="s">
        <v>13290</v>
      </c>
      <c r="D4016" s="764" t="s">
        <v>13859</v>
      </c>
      <c r="E4016" s="781">
        <v>213200</v>
      </c>
      <c r="F4016" s="19"/>
      <c r="G4016" s="14">
        <f t="shared" si="87"/>
        <v>213200</v>
      </c>
      <c r="H4016" s="13"/>
    </row>
    <row r="4017" spans="1:8" x14ac:dyDescent="0.25">
      <c r="A4017" s="112">
        <v>45516</v>
      </c>
      <c r="B4017" s="21" t="s">
        <v>13225</v>
      </c>
      <c r="C4017" s="13" t="s">
        <v>1062</v>
      </c>
      <c r="D4017" s="764" t="s">
        <v>13898</v>
      </c>
      <c r="E4017" s="781">
        <v>44550</v>
      </c>
      <c r="F4017" s="19"/>
      <c r="G4017" s="14">
        <f t="shared" si="87"/>
        <v>44550</v>
      </c>
      <c r="H4017" s="53"/>
    </row>
    <row r="4018" spans="1:8" x14ac:dyDescent="0.25">
      <c r="A4018" s="112">
        <v>45516</v>
      </c>
      <c r="B4018" s="21" t="s">
        <v>11077</v>
      </c>
      <c r="C4018" s="13" t="s">
        <v>1062</v>
      </c>
      <c r="D4018" s="764" t="s">
        <v>13897</v>
      </c>
      <c r="E4018" s="781">
        <v>8865</v>
      </c>
      <c r="F4018" s="19"/>
      <c r="G4018" s="14">
        <f t="shared" si="87"/>
        <v>8865</v>
      </c>
      <c r="H4018" s="53"/>
    </row>
    <row r="4019" spans="1:8" x14ac:dyDescent="0.25">
      <c r="A4019" s="112">
        <v>45517</v>
      </c>
      <c r="B4019" s="21" t="s">
        <v>13225</v>
      </c>
      <c r="C4019" s="13" t="s">
        <v>1062</v>
      </c>
      <c r="D4019" s="764" t="s">
        <v>13896</v>
      </c>
      <c r="E4019" s="781">
        <v>23425</v>
      </c>
      <c r="F4019" s="19"/>
      <c r="G4019" s="14">
        <f t="shared" si="87"/>
        <v>23425</v>
      </c>
      <c r="H4019" s="53"/>
    </row>
    <row r="4020" spans="1:8" ht="16.5" thickBot="1" x14ac:dyDescent="0.3">
      <c r="A4020" s="112">
        <v>45517</v>
      </c>
      <c r="B4020" s="21" t="s">
        <v>13225</v>
      </c>
      <c r="C4020" s="13" t="s">
        <v>8391</v>
      </c>
      <c r="D4020" s="764" t="s">
        <v>13956</v>
      </c>
      <c r="E4020" s="781">
        <v>205587</v>
      </c>
      <c r="F4020" s="109"/>
      <c r="G4020" s="14">
        <f t="shared" si="87"/>
        <v>205587</v>
      </c>
      <c r="H4020" s="53"/>
    </row>
    <row r="4021" spans="1:8" x14ac:dyDescent="0.25">
      <c r="A4021" s="112">
        <v>45519</v>
      </c>
      <c r="B4021" s="21" t="s">
        <v>8556</v>
      </c>
      <c r="C4021" s="13" t="s">
        <v>166</v>
      </c>
      <c r="D4021" s="764"/>
      <c r="E4021" s="781"/>
      <c r="F4021" s="783">
        <v>3390</v>
      </c>
      <c r="G4021" s="782">
        <f t="shared" si="87"/>
        <v>-3390</v>
      </c>
      <c r="H4021" s="1134" t="s">
        <v>13877</v>
      </c>
    </row>
    <row r="4022" spans="1:8" x14ac:dyDescent="0.25">
      <c r="A4022" s="112">
        <v>45519</v>
      </c>
      <c r="B4022" s="21" t="s">
        <v>11077</v>
      </c>
      <c r="C4022" s="13" t="s">
        <v>166</v>
      </c>
      <c r="D4022" s="764"/>
      <c r="E4022" s="781"/>
      <c r="F4022" s="141">
        <v>31324</v>
      </c>
      <c r="G4022" s="782">
        <f t="shared" ref="G4022:G4104" si="88">E4022-F4022</f>
        <v>-31324</v>
      </c>
      <c r="H4022" s="1136"/>
    </row>
    <row r="4023" spans="1:8" x14ac:dyDescent="0.25">
      <c r="A4023" s="112">
        <v>45519</v>
      </c>
      <c r="B4023" s="21" t="s">
        <v>11498</v>
      </c>
      <c r="C4023" s="13" t="s">
        <v>166</v>
      </c>
      <c r="D4023" s="764"/>
      <c r="E4023" s="781"/>
      <c r="F4023" s="141">
        <v>8000</v>
      </c>
      <c r="G4023" s="782">
        <f t="shared" si="88"/>
        <v>-8000</v>
      </c>
      <c r="H4023" s="1136"/>
    </row>
    <row r="4024" spans="1:8" x14ac:dyDescent="0.25">
      <c r="A4024" s="112">
        <v>45519</v>
      </c>
      <c r="B4024" s="21" t="s">
        <v>12182</v>
      </c>
      <c r="C4024" s="13" t="s">
        <v>166</v>
      </c>
      <c r="D4024" s="764"/>
      <c r="E4024" s="781"/>
      <c r="F4024" s="141">
        <v>351969</v>
      </c>
      <c r="G4024" s="782">
        <f t="shared" si="88"/>
        <v>-351969</v>
      </c>
      <c r="H4024" s="1136"/>
    </row>
    <row r="4025" spans="1:8" x14ac:dyDescent="0.25">
      <c r="A4025" s="112">
        <v>45519</v>
      </c>
      <c r="B4025" s="21" t="s">
        <v>12786</v>
      </c>
      <c r="C4025" s="13" t="s">
        <v>166</v>
      </c>
      <c r="D4025" s="764"/>
      <c r="E4025" s="781"/>
      <c r="F4025" s="141">
        <v>14000</v>
      </c>
      <c r="G4025" s="782">
        <f t="shared" si="88"/>
        <v>-14000</v>
      </c>
      <c r="H4025" s="1136"/>
    </row>
    <row r="4026" spans="1:8" x14ac:dyDescent="0.25">
      <c r="A4026" s="112">
        <v>45519</v>
      </c>
      <c r="B4026" s="21" t="s">
        <v>12399</v>
      </c>
      <c r="C4026" s="13" t="s">
        <v>166</v>
      </c>
      <c r="D4026" s="764"/>
      <c r="E4026" s="781"/>
      <c r="F4026" s="141">
        <v>31500</v>
      </c>
      <c r="G4026" s="782">
        <f t="shared" si="88"/>
        <v>-31500</v>
      </c>
      <c r="H4026" s="1136"/>
    </row>
    <row r="4027" spans="1:8" x14ac:dyDescent="0.25">
      <c r="A4027" s="112">
        <v>45519</v>
      </c>
      <c r="B4027" s="21" t="s">
        <v>13436</v>
      </c>
      <c r="C4027" s="13" t="s">
        <v>166</v>
      </c>
      <c r="D4027" s="764"/>
      <c r="E4027" s="781"/>
      <c r="F4027" s="141">
        <v>131377</v>
      </c>
      <c r="G4027" s="782">
        <f t="shared" si="88"/>
        <v>-131377</v>
      </c>
      <c r="H4027" s="1136"/>
    </row>
    <row r="4028" spans="1:8" ht="16.5" thickBot="1" x14ac:dyDescent="0.3">
      <c r="A4028" s="112">
        <v>45519</v>
      </c>
      <c r="B4028" s="21" t="s">
        <v>13292</v>
      </c>
      <c r="C4028" s="13" t="s">
        <v>166</v>
      </c>
      <c r="D4028" s="764"/>
      <c r="E4028" s="781"/>
      <c r="F4028" s="784">
        <v>25454</v>
      </c>
      <c r="G4028" s="782">
        <f t="shared" si="88"/>
        <v>-25454</v>
      </c>
      <c r="H4028" s="1135"/>
    </row>
    <row r="4029" spans="1:8" x14ac:dyDescent="0.25">
      <c r="A4029" s="112">
        <v>45519</v>
      </c>
      <c r="B4029" s="21" t="s">
        <v>12795</v>
      </c>
      <c r="C4029" s="13" t="s">
        <v>8391</v>
      </c>
      <c r="D4029" s="764" t="s">
        <v>13957</v>
      </c>
      <c r="E4029" s="781">
        <v>67200</v>
      </c>
      <c r="F4029" s="111"/>
      <c r="G4029" s="14">
        <f t="shared" si="88"/>
        <v>67200</v>
      </c>
      <c r="H4029" s="342"/>
    </row>
    <row r="4030" spans="1:8" x14ac:dyDescent="0.25">
      <c r="A4030" s="112">
        <v>45519</v>
      </c>
      <c r="B4030" s="21" t="s">
        <v>13253</v>
      </c>
      <c r="C4030" s="13" t="s">
        <v>8391</v>
      </c>
      <c r="D4030" s="764" t="s">
        <v>13958</v>
      </c>
      <c r="E4030" s="781">
        <v>34130</v>
      </c>
      <c r="F4030" s="19"/>
      <c r="G4030" s="14">
        <f t="shared" si="88"/>
        <v>34130</v>
      </c>
      <c r="H4030" s="342"/>
    </row>
    <row r="4031" spans="1:8" x14ac:dyDescent="0.25">
      <c r="A4031" s="112">
        <v>45520</v>
      </c>
      <c r="B4031" s="21" t="s">
        <v>13225</v>
      </c>
      <c r="C4031" s="13" t="s">
        <v>12361</v>
      </c>
      <c r="D4031" s="764" t="s">
        <v>13951</v>
      </c>
      <c r="E4031" s="781">
        <v>13500</v>
      </c>
      <c r="F4031" s="19"/>
      <c r="G4031" s="14">
        <f t="shared" si="88"/>
        <v>13500</v>
      </c>
      <c r="H4031" s="342"/>
    </row>
    <row r="4032" spans="1:8" x14ac:dyDescent="0.25">
      <c r="A4032" s="112">
        <v>45520</v>
      </c>
      <c r="B4032" s="21" t="s">
        <v>13658</v>
      </c>
      <c r="C4032" s="13" t="s">
        <v>8391</v>
      </c>
      <c r="D4032" s="764" t="s">
        <v>13959</v>
      </c>
      <c r="E4032" s="781">
        <v>24009</v>
      </c>
      <c r="F4032" s="19"/>
      <c r="G4032" s="14">
        <f t="shared" si="88"/>
        <v>24009</v>
      </c>
      <c r="H4032" s="342"/>
    </row>
    <row r="4033" spans="1:8" x14ac:dyDescent="0.25">
      <c r="A4033" s="112">
        <v>45520</v>
      </c>
      <c r="B4033" s="21" t="s">
        <v>13436</v>
      </c>
      <c r="C4033" s="13" t="s">
        <v>166</v>
      </c>
      <c r="D4033" s="764" t="s">
        <v>14026</v>
      </c>
      <c r="E4033" s="781">
        <v>16680</v>
      </c>
      <c r="F4033" s="19"/>
      <c r="G4033" s="14">
        <f t="shared" si="88"/>
        <v>16680</v>
      </c>
      <c r="H4033" s="342"/>
    </row>
    <row r="4034" spans="1:8" x14ac:dyDescent="0.25">
      <c r="A4034" s="112">
        <v>45521</v>
      </c>
      <c r="B4034" s="21" t="s">
        <v>13225</v>
      </c>
      <c r="C4034" s="13" t="s">
        <v>8391</v>
      </c>
      <c r="D4034" s="764" t="s">
        <v>13960</v>
      </c>
      <c r="E4034" s="781">
        <v>38015</v>
      </c>
      <c r="F4034" s="19"/>
      <c r="G4034" s="14">
        <f t="shared" si="88"/>
        <v>38015</v>
      </c>
      <c r="H4034" s="342"/>
    </row>
    <row r="4035" spans="1:8" x14ac:dyDescent="0.25">
      <c r="A4035" s="112">
        <v>45522</v>
      </c>
      <c r="B4035" s="21" t="s">
        <v>13495</v>
      </c>
      <c r="C4035" s="13" t="s">
        <v>13950</v>
      </c>
      <c r="D4035" s="764" t="s">
        <v>13168</v>
      </c>
      <c r="E4035" s="22">
        <v>100000</v>
      </c>
      <c r="F4035" s="19"/>
      <c r="G4035" s="14">
        <f t="shared" si="88"/>
        <v>100000</v>
      </c>
      <c r="H4035" s="342"/>
    </row>
    <row r="4036" spans="1:8" x14ac:dyDescent="0.25">
      <c r="A4036" s="112">
        <v>45523</v>
      </c>
      <c r="B4036" s="21" t="s">
        <v>12399</v>
      </c>
      <c r="C4036" s="13" t="s">
        <v>1062</v>
      </c>
      <c r="D4036" s="764" t="s">
        <v>13952</v>
      </c>
      <c r="E4036" s="22">
        <v>3465</v>
      </c>
      <c r="F4036" s="19"/>
      <c r="G4036" s="14">
        <f t="shared" si="88"/>
        <v>3465</v>
      </c>
      <c r="H4036" s="342"/>
    </row>
    <row r="4037" spans="1:8" x14ac:dyDescent="0.25">
      <c r="A4037" s="112">
        <v>45523</v>
      </c>
      <c r="B4037" s="21" t="s">
        <v>12795</v>
      </c>
      <c r="C4037" s="13" t="s">
        <v>10481</v>
      </c>
      <c r="D4037" s="764" t="s">
        <v>8364</v>
      </c>
      <c r="E4037" s="22">
        <v>272441</v>
      </c>
      <c r="F4037" s="19"/>
      <c r="G4037" s="14">
        <f t="shared" si="88"/>
        <v>272441</v>
      </c>
      <c r="H4037" s="342"/>
    </row>
    <row r="4038" spans="1:8" x14ac:dyDescent="0.25">
      <c r="A4038" s="112">
        <v>45523</v>
      </c>
      <c r="B4038" s="21" t="s">
        <v>13436</v>
      </c>
      <c r="C4038" s="13" t="s">
        <v>166</v>
      </c>
      <c r="D4038" s="764" t="s">
        <v>14027</v>
      </c>
      <c r="E4038" s="22">
        <v>17598</v>
      </c>
      <c r="F4038" s="19"/>
      <c r="G4038" s="14">
        <f t="shared" si="88"/>
        <v>17598</v>
      </c>
      <c r="H4038" s="342"/>
    </row>
    <row r="4039" spans="1:8" x14ac:dyDescent="0.25">
      <c r="A4039" s="112">
        <v>45524</v>
      </c>
      <c r="B4039" s="21" t="s">
        <v>13436</v>
      </c>
      <c r="C4039" s="13" t="s">
        <v>12361</v>
      </c>
      <c r="D4039" s="764"/>
      <c r="E4039" s="22"/>
      <c r="F4039" s="19">
        <v>400000</v>
      </c>
      <c r="G4039" s="14">
        <f t="shared" si="88"/>
        <v>-400000</v>
      </c>
      <c r="H4039" s="13" t="s">
        <v>13934</v>
      </c>
    </row>
    <row r="4040" spans="1:8" x14ac:dyDescent="0.25">
      <c r="A4040" s="112">
        <v>45524</v>
      </c>
      <c r="B4040" s="21" t="s">
        <v>12795</v>
      </c>
      <c r="C4040" s="13" t="s">
        <v>8391</v>
      </c>
      <c r="D4040" s="764" t="s">
        <v>13961</v>
      </c>
      <c r="E4040" s="22">
        <v>245494</v>
      </c>
      <c r="F4040" s="19"/>
      <c r="G4040" s="14">
        <f t="shared" si="88"/>
        <v>245494</v>
      </c>
      <c r="H4040" s="13"/>
    </row>
    <row r="4041" spans="1:8" x14ac:dyDescent="0.25">
      <c r="A4041" s="112">
        <v>45524</v>
      </c>
      <c r="B4041" s="21" t="s">
        <v>11077</v>
      </c>
      <c r="C4041" s="13" t="s">
        <v>8391</v>
      </c>
      <c r="D4041" s="764" t="s">
        <v>13962</v>
      </c>
      <c r="E4041" s="22">
        <v>175423</v>
      </c>
      <c r="F4041" s="19"/>
      <c r="G4041" s="14">
        <f t="shared" si="88"/>
        <v>175423</v>
      </c>
      <c r="H4041" s="13"/>
    </row>
    <row r="4042" spans="1:8" x14ac:dyDescent="0.25">
      <c r="A4042" s="112">
        <v>45524</v>
      </c>
      <c r="B4042" s="21" t="s">
        <v>13110</v>
      </c>
      <c r="C4042" s="13" t="s">
        <v>1197</v>
      </c>
      <c r="D4042" s="764" t="s">
        <v>13970</v>
      </c>
      <c r="E4042" s="22">
        <v>208000</v>
      </c>
      <c r="F4042" s="19"/>
      <c r="G4042" s="14">
        <f t="shared" si="88"/>
        <v>208000</v>
      </c>
      <c r="H4042" s="13"/>
    </row>
    <row r="4043" spans="1:8" x14ac:dyDescent="0.25">
      <c r="A4043" s="112">
        <v>45524</v>
      </c>
      <c r="B4043" s="21" t="s">
        <v>13436</v>
      </c>
      <c r="C4043" s="13" t="s">
        <v>166</v>
      </c>
      <c r="D4043" s="764" t="s">
        <v>14028</v>
      </c>
      <c r="E4043" s="22">
        <v>31768</v>
      </c>
      <c r="F4043" s="19"/>
      <c r="G4043" s="14">
        <f t="shared" si="88"/>
        <v>31768</v>
      </c>
      <c r="H4043" s="13"/>
    </row>
    <row r="4044" spans="1:8" x14ac:dyDescent="0.25">
      <c r="A4044" s="112">
        <v>45524</v>
      </c>
      <c r="B4044" s="21" t="s">
        <v>12795</v>
      </c>
      <c r="C4044" s="13" t="s">
        <v>166</v>
      </c>
      <c r="D4044" s="764" t="s">
        <v>14029</v>
      </c>
      <c r="E4044" s="22">
        <v>13324</v>
      </c>
      <c r="F4044" s="19"/>
      <c r="G4044" s="14">
        <f t="shared" si="88"/>
        <v>13324</v>
      </c>
      <c r="H4044" s="13"/>
    </row>
    <row r="4045" spans="1:8" x14ac:dyDescent="0.25">
      <c r="A4045" s="112">
        <v>45525</v>
      </c>
      <c r="B4045" s="21" t="s">
        <v>13292</v>
      </c>
      <c r="C4045" s="13" t="s">
        <v>1197</v>
      </c>
      <c r="D4045" s="764" t="s">
        <v>13971</v>
      </c>
      <c r="E4045" s="22">
        <v>15425</v>
      </c>
      <c r="F4045" s="19"/>
      <c r="G4045" s="14">
        <f t="shared" si="88"/>
        <v>15425</v>
      </c>
      <c r="H4045" s="13"/>
    </row>
    <row r="4046" spans="1:8" x14ac:dyDescent="0.25">
      <c r="A4046" s="112">
        <v>45525</v>
      </c>
      <c r="B4046" s="956" t="s">
        <v>11077</v>
      </c>
      <c r="C4046" s="13" t="s">
        <v>5680</v>
      </c>
      <c r="D4046" s="957" t="s">
        <v>9963</v>
      </c>
      <c r="E4046" s="958">
        <v>26664</v>
      </c>
      <c r="F4046" s="213"/>
      <c r="G4046" s="14">
        <f t="shared" si="88"/>
        <v>26664</v>
      </c>
      <c r="H4046" s="53"/>
    </row>
    <row r="4047" spans="1:8" x14ac:dyDescent="0.25">
      <c r="A4047" s="112">
        <v>45526</v>
      </c>
      <c r="B4047" s="956" t="s">
        <v>13225</v>
      </c>
      <c r="C4047" s="13" t="s">
        <v>1062</v>
      </c>
      <c r="D4047" s="957" t="s">
        <v>14054</v>
      </c>
      <c r="E4047" s="958">
        <v>42930</v>
      </c>
      <c r="F4047" s="213"/>
      <c r="G4047" s="14">
        <f t="shared" si="88"/>
        <v>42930</v>
      </c>
      <c r="H4047" s="53"/>
    </row>
    <row r="4048" spans="1:8" x14ac:dyDescent="0.25">
      <c r="A4048" s="112">
        <v>45526</v>
      </c>
      <c r="B4048" s="21" t="s">
        <v>12399</v>
      </c>
      <c r="C4048" s="13" t="s">
        <v>1062</v>
      </c>
      <c r="D4048" s="764" t="s">
        <v>14053</v>
      </c>
      <c r="E4048" s="22">
        <v>124830</v>
      </c>
      <c r="F4048" s="19"/>
      <c r="G4048" s="14">
        <f t="shared" si="88"/>
        <v>124830</v>
      </c>
      <c r="H4048" s="53"/>
    </row>
    <row r="4049" spans="1:8" x14ac:dyDescent="0.25">
      <c r="A4049" s="112">
        <v>45527</v>
      </c>
      <c r="B4049" s="956" t="s">
        <v>13225</v>
      </c>
      <c r="C4049" s="13" t="s">
        <v>1062</v>
      </c>
      <c r="D4049" s="957" t="s">
        <v>14055</v>
      </c>
      <c r="E4049" s="958">
        <v>8310</v>
      </c>
      <c r="F4049" s="213"/>
      <c r="G4049" s="14">
        <f t="shared" si="88"/>
        <v>8310</v>
      </c>
      <c r="H4049" s="53"/>
    </row>
    <row r="4050" spans="1:8" ht="16.5" thickBot="1" x14ac:dyDescent="0.3">
      <c r="A4050" s="955">
        <v>45527</v>
      </c>
      <c r="B4050" s="956" t="s">
        <v>13225</v>
      </c>
      <c r="C4050" s="54" t="s">
        <v>8391</v>
      </c>
      <c r="D4050" s="957"/>
      <c r="E4050" s="958"/>
      <c r="F4050" s="213">
        <v>1000000</v>
      </c>
      <c r="G4050" s="14">
        <f t="shared" si="88"/>
        <v>-1000000</v>
      </c>
      <c r="H4050" s="53" t="s">
        <v>11668</v>
      </c>
    </row>
    <row r="4051" spans="1:8" x14ac:dyDescent="0.25">
      <c r="A4051" s="112">
        <v>45527</v>
      </c>
      <c r="B4051" s="21" t="s">
        <v>13225</v>
      </c>
      <c r="C4051" s="13" t="s">
        <v>1062</v>
      </c>
      <c r="D4051" s="764"/>
      <c r="E4051" s="781"/>
      <c r="F4051" s="783">
        <v>200000</v>
      </c>
      <c r="G4051" s="782">
        <f t="shared" si="88"/>
        <v>-200000</v>
      </c>
      <c r="H4051" s="1147" t="s">
        <v>13993</v>
      </c>
    </row>
    <row r="4052" spans="1:8" x14ac:dyDescent="0.25">
      <c r="A4052" s="112">
        <v>45527</v>
      </c>
      <c r="B4052" s="21" t="s">
        <v>13177</v>
      </c>
      <c r="C4052" s="13" t="s">
        <v>1062</v>
      </c>
      <c r="D4052" s="764"/>
      <c r="E4052" s="781"/>
      <c r="F4052" s="141">
        <v>200000</v>
      </c>
      <c r="G4052" s="782">
        <f t="shared" si="88"/>
        <v>-200000</v>
      </c>
      <c r="H4052" s="1148"/>
    </row>
    <row r="4053" spans="1:8" ht="16.5" thickBot="1" x14ac:dyDescent="0.3">
      <c r="A4053" s="112">
        <v>45527</v>
      </c>
      <c r="B4053" s="21" t="s">
        <v>13540</v>
      </c>
      <c r="C4053" s="13" t="s">
        <v>1062</v>
      </c>
      <c r="D4053" s="764"/>
      <c r="E4053" s="781"/>
      <c r="F4053" s="784">
        <v>100000</v>
      </c>
      <c r="G4053" s="782">
        <f t="shared" si="88"/>
        <v>-100000</v>
      </c>
      <c r="H4053" s="1149"/>
    </row>
    <row r="4054" spans="1:8" ht="16.5" thickBot="1" x14ac:dyDescent="0.3">
      <c r="A4054" s="112">
        <v>45527</v>
      </c>
      <c r="B4054" s="21" t="s">
        <v>13225</v>
      </c>
      <c r="C4054" s="13" t="s">
        <v>8391</v>
      </c>
      <c r="D4054" s="764" t="s">
        <v>14254</v>
      </c>
      <c r="E4054" s="781">
        <v>40207</v>
      </c>
      <c r="G4054" s="782">
        <f t="shared" si="88"/>
        <v>40207</v>
      </c>
      <c r="H4054" s="1108"/>
    </row>
    <row r="4055" spans="1:8" x14ac:dyDescent="0.25">
      <c r="A4055" s="112">
        <v>45528</v>
      </c>
      <c r="B4055" s="21" t="s">
        <v>13110</v>
      </c>
      <c r="C4055" s="13" t="s">
        <v>13290</v>
      </c>
      <c r="D4055" s="764"/>
      <c r="E4055" s="781"/>
      <c r="F4055" s="783">
        <v>343156</v>
      </c>
      <c r="G4055" s="782">
        <f t="shared" si="88"/>
        <v>-343156</v>
      </c>
      <c r="H4055" s="1137" t="s">
        <v>13977</v>
      </c>
    </row>
    <row r="4056" spans="1:8" ht="16.5" thickBot="1" x14ac:dyDescent="0.3">
      <c r="A4056" s="112">
        <v>45528</v>
      </c>
      <c r="B4056" s="21" t="s">
        <v>13253</v>
      </c>
      <c r="C4056" s="13" t="s">
        <v>13290</v>
      </c>
      <c r="D4056" s="764"/>
      <c r="E4056" s="781"/>
      <c r="F4056" s="784">
        <v>456844</v>
      </c>
      <c r="G4056" s="782">
        <f t="shared" si="88"/>
        <v>-456844</v>
      </c>
      <c r="H4056" s="1139"/>
    </row>
    <row r="4057" spans="1:8" x14ac:dyDescent="0.25">
      <c r="A4057" s="112">
        <v>45528</v>
      </c>
      <c r="B4057" s="21" t="s">
        <v>13253</v>
      </c>
      <c r="C4057" s="13" t="s">
        <v>1197</v>
      </c>
      <c r="D4057" s="764"/>
      <c r="E4057" s="781"/>
      <c r="F4057" s="111">
        <v>515900</v>
      </c>
      <c r="G4057" s="14">
        <f t="shared" si="88"/>
        <v>-515900</v>
      </c>
      <c r="H4057" s="13" t="s">
        <v>13976</v>
      </c>
    </row>
    <row r="4058" spans="1:8" x14ac:dyDescent="0.25">
      <c r="A4058" s="112">
        <v>45528</v>
      </c>
      <c r="B4058" s="21" t="s">
        <v>13225</v>
      </c>
      <c r="C4058" s="13" t="s">
        <v>1197</v>
      </c>
      <c r="D4058" s="764" t="s">
        <v>14016</v>
      </c>
      <c r="E4058" s="781">
        <v>1134540</v>
      </c>
      <c r="F4058" s="111"/>
      <c r="G4058" s="14">
        <f t="shared" si="88"/>
        <v>1134540</v>
      </c>
      <c r="H4058" s="13"/>
    </row>
    <row r="4059" spans="1:8" x14ac:dyDescent="0.25">
      <c r="A4059" s="112">
        <v>45530</v>
      </c>
      <c r="B4059" s="21" t="s">
        <v>10899</v>
      </c>
      <c r="C4059" s="13" t="s">
        <v>12469</v>
      </c>
      <c r="D4059" s="764"/>
      <c r="E4059" s="22"/>
      <c r="F4059" s="19">
        <v>400000</v>
      </c>
      <c r="G4059" s="14">
        <f t="shared" si="88"/>
        <v>-400000</v>
      </c>
      <c r="H4059" s="13" t="s">
        <v>14010</v>
      </c>
    </row>
    <row r="4060" spans="1:8" x14ac:dyDescent="0.25">
      <c r="A4060" s="112">
        <v>45530</v>
      </c>
      <c r="B4060" s="21" t="s">
        <v>13253</v>
      </c>
      <c r="C4060" s="13" t="s">
        <v>1062</v>
      </c>
      <c r="D4060" s="764" t="s">
        <v>14106</v>
      </c>
      <c r="E4060" s="22">
        <v>21465</v>
      </c>
      <c r="F4060" s="19"/>
      <c r="G4060" s="14">
        <f t="shared" si="88"/>
        <v>21465</v>
      </c>
      <c r="H4060" s="13"/>
    </row>
    <row r="4061" spans="1:8" x14ac:dyDescent="0.25">
      <c r="A4061" s="112">
        <v>45530</v>
      </c>
      <c r="B4061" s="21" t="s">
        <v>11077</v>
      </c>
      <c r="C4061" s="13" t="s">
        <v>1062</v>
      </c>
      <c r="D4061" s="764" t="s">
        <v>14107</v>
      </c>
      <c r="E4061" s="22">
        <v>66825</v>
      </c>
      <c r="F4061" s="19"/>
      <c r="G4061" s="14">
        <f t="shared" si="88"/>
        <v>66825</v>
      </c>
      <c r="H4061" s="13"/>
    </row>
    <row r="4062" spans="1:8" x14ac:dyDescent="0.25">
      <c r="A4062" s="112">
        <v>45531</v>
      </c>
      <c r="B4062" s="21" t="s">
        <v>13292</v>
      </c>
      <c r="C4062" s="13" t="s">
        <v>164</v>
      </c>
      <c r="D4062" s="764" t="s">
        <v>14030</v>
      </c>
      <c r="E4062" s="22">
        <v>4435</v>
      </c>
      <c r="F4062" s="19"/>
      <c r="G4062" s="14">
        <f t="shared" si="88"/>
        <v>4435</v>
      </c>
      <c r="H4062" s="13"/>
    </row>
    <row r="4063" spans="1:8" x14ac:dyDescent="0.25">
      <c r="A4063" s="112">
        <v>45531</v>
      </c>
      <c r="B4063" s="21" t="s">
        <v>13225</v>
      </c>
      <c r="C4063" s="13" t="s">
        <v>12361</v>
      </c>
      <c r="D4063" s="764" t="s">
        <v>14056</v>
      </c>
      <c r="E4063" s="22">
        <v>841440</v>
      </c>
      <c r="F4063" s="19"/>
      <c r="G4063" s="14">
        <f t="shared" si="88"/>
        <v>841440</v>
      </c>
      <c r="H4063" s="13"/>
    </row>
    <row r="4064" spans="1:8" x14ac:dyDescent="0.25">
      <c r="A4064" s="112">
        <v>45531</v>
      </c>
      <c r="B4064" s="21" t="s">
        <v>13225</v>
      </c>
      <c r="C4064" s="13" t="s">
        <v>12361</v>
      </c>
      <c r="D4064" s="764" t="s">
        <v>14057</v>
      </c>
      <c r="E4064" s="22">
        <v>90000</v>
      </c>
      <c r="F4064" s="19"/>
      <c r="G4064" s="14">
        <f t="shared" si="88"/>
        <v>90000</v>
      </c>
      <c r="H4064" s="13"/>
    </row>
    <row r="4065" spans="1:8" x14ac:dyDescent="0.25">
      <c r="A4065" s="112">
        <v>45531</v>
      </c>
      <c r="B4065" s="21" t="s">
        <v>13540</v>
      </c>
      <c r="C4065" s="13" t="s">
        <v>166</v>
      </c>
      <c r="D4065" s="764" t="s">
        <v>14079</v>
      </c>
      <c r="E4065" s="22">
        <v>134500</v>
      </c>
      <c r="F4065" s="19"/>
      <c r="G4065" s="14">
        <f t="shared" si="88"/>
        <v>134500</v>
      </c>
      <c r="H4065" s="13"/>
    </row>
    <row r="4066" spans="1:8" x14ac:dyDescent="0.25">
      <c r="A4066" s="112">
        <v>45531</v>
      </c>
      <c r="B4066" s="21" t="s">
        <v>13225</v>
      </c>
      <c r="C4066" s="13" t="s">
        <v>166</v>
      </c>
      <c r="D4066" s="764" t="s">
        <v>14080</v>
      </c>
      <c r="E4066" s="22">
        <v>13167</v>
      </c>
      <c r="F4066" s="19"/>
      <c r="G4066" s="14">
        <f t="shared" si="88"/>
        <v>13167</v>
      </c>
      <c r="H4066" s="13"/>
    </row>
    <row r="4067" spans="1:8" x14ac:dyDescent="0.25">
      <c r="A4067" s="112">
        <v>45531</v>
      </c>
      <c r="B4067" s="21" t="s">
        <v>13225</v>
      </c>
      <c r="C4067" s="13" t="s">
        <v>7465</v>
      </c>
      <c r="D4067" s="764" t="s">
        <v>14081</v>
      </c>
      <c r="E4067" s="22">
        <v>6500</v>
      </c>
      <c r="F4067" s="19"/>
      <c r="G4067" s="14">
        <f t="shared" si="88"/>
        <v>6500</v>
      </c>
      <c r="H4067" s="13"/>
    </row>
    <row r="4068" spans="1:8" x14ac:dyDescent="0.25">
      <c r="A4068" s="112">
        <v>45533</v>
      </c>
      <c r="B4068" s="21" t="s">
        <v>13436</v>
      </c>
      <c r="C4068" s="13" t="s">
        <v>12361</v>
      </c>
      <c r="D4068" s="764" t="s">
        <v>14103</v>
      </c>
      <c r="E4068" s="22">
        <v>695900</v>
      </c>
      <c r="F4068" s="19"/>
      <c r="G4068" s="14">
        <f t="shared" si="88"/>
        <v>695900</v>
      </c>
      <c r="H4068" s="13"/>
    </row>
    <row r="4069" spans="1:8" x14ac:dyDescent="0.25">
      <c r="A4069" s="112">
        <v>45533</v>
      </c>
      <c r="B4069" s="21" t="s">
        <v>13225</v>
      </c>
      <c r="C4069" s="13" t="s">
        <v>8391</v>
      </c>
      <c r="D4069" s="764" t="s">
        <v>14255</v>
      </c>
      <c r="E4069" s="781">
        <v>78076</v>
      </c>
      <c r="G4069" s="782">
        <f t="shared" ref="G4069" si="89">E4069-F4069</f>
        <v>78076</v>
      </c>
      <c r="H4069" s="1108"/>
    </row>
    <row r="4070" spans="1:8" x14ac:dyDescent="0.25">
      <c r="A4070" s="112">
        <v>45533</v>
      </c>
      <c r="B4070" s="21" t="s">
        <v>11077</v>
      </c>
      <c r="C4070" s="13" t="s">
        <v>8391</v>
      </c>
      <c r="D4070" s="764" t="s">
        <v>14256</v>
      </c>
      <c r="E4070" s="781">
        <v>258516</v>
      </c>
      <c r="G4070" s="782">
        <f t="shared" ref="G4070:G4073" si="90">E4070-F4070</f>
        <v>258516</v>
      </c>
      <c r="H4070" s="1108"/>
    </row>
    <row r="4071" spans="1:8" x14ac:dyDescent="0.25">
      <c r="A4071" s="112">
        <v>45533</v>
      </c>
      <c r="B4071" s="21" t="s">
        <v>13963</v>
      </c>
      <c r="C4071" s="13" t="s">
        <v>8391</v>
      </c>
      <c r="D4071" s="764" t="s">
        <v>14257</v>
      </c>
      <c r="E4071" s="781">
        <v>7000</v>
      </c>
      <c r="F4071" s="213"/>
      <c r="G4071" s="782">
        <f t="shared" si="90"/>
        <v>7000</v>
      </c>
      <c r="H4071" s="1108"/>
    </row>
    <row r="4072" spans="1:8" x14ac:dyDescent="0.25">
      <c r="A4072" s="112">
        <v>45533</v>
      </c>
      <c r="B4072" s="21" t="s">
        <v>6503</v>
      </c>
      <c r="C4072" s="13" t="s">
        <v>8391</v>
      </c>
      <c r="D4072" s="764" t="s">
        <v>14258</v>
      </c>
      <c r="E4072" s="781">
        <v>61570</v>
      </c>
      <c r="F4072" s="213"/>
      <c r="G4072" s="782">
        <f t="shared" si="90"/>
        <v>61570</v>
      </c>
      <c r="H4072" s="1108"/>
    </row>
    <row r="4073" spans="1:8" x14ac:dyDescent="0.25">
      <c r="A4073" s="112">
        <v>45533</v>
      </c>
      <c r="B4073" s="21" t="s">
        <v>12683</v>
      </c>
      <c r="C4073" s="13" t="s">
        <v>8391</v>
      </c>
      <c r="D4073" s="764" t="s">
        <v>14259</v>
      </c>
      <c r="E4073" s="781">
        <v>389970</v>
      </c>
      <c r="F4073" s="213"/>
      <c r="G4073" s="782">
        <f t="shared" si="90"/>
        <v>389970</v>
      </c>
      <c r="H4073" s="1108"/>
    </row>
    <row r="4074" spans="1:8" x14ac:dyDescent="0.25">
      <c r="A4074" s="112">
        <v>45534</v>
      </c>
      <c r="B4074" s="21" t="s">
        <v>12683</v>
      </c>
      <c r="C4074" s="13" t="s">
        <v>12361</v>
      </c>
      <c r="D4074" s="764" t="s">
        <v>14104</v>
      </c>
      <c r="E4074" s="22">
        <v>771437</v>
      </c>
      <c r="F4074" s="19"/>
      <c r="G4074" s="14">
        <f t="shared" si="88"/>
        <v>771437</v>
      </c>
      <c r="H4074" s="13"/>
    </row>
    <row r="4075" spans="1:8" x14ac:dyDescent="0.25">
      <c r="A4075" s="112">
        <v>45534</v>
      </c>
      <c r="B4075" s="21" t="s">
        <v>13225</v>
      </c>
      <c r="C4075" s="13" t="s">
        <v>12361</v>
      </c>
      <c r="D4075" s="764" t="s">
        <v>14105</v>
      </c>
      <c r="E4075" s="22">
        <v>15000</v>
      </c>
      <c r="F4075" s="19"/>
      <c r="G4075" s="14">
        <f t="shared" si="88"/>
        <v>15000</v>
      </c>
      <c r="H4075" s="13"/>
    </row>
    <row r="4076" spans="1:8" x14ac:dyDescent="0.25">
      <c r="A4076" s="112">
        <v>45534</v>
      </c>
      <c r="B4076" s="21" t="s">
        <v>13540</v>
      </c>
      <c r="C4076" s="13" t="s">
        <v>166</v>
      </c>
      <c r="D4076" s="764" t="s">
        <v>14101</v>
      </c>
      <c r="E4076" s="22">
        <v>18000</v>
      </c>
      <c r="F4076" s="19"/>
      <c r="G4076" s="14">
        <f t="shared" si="88"/>
        <v>18000</v>
      </c>
      <c r="H4076" s="13"/>
    </row>
    <row r="4077" spans="1:8" x14ac:dyDescent="0.25">
      <c r="A4077" s="112">
        <v>45534</v>
      </c>
      <c r="B4077" s="21" t="s">
        <v>12399</v>
      </c>
      <c r="C4077" s="13" t="s">
        <v>1062</v>
      </c>
      <c r="D4077" s="764" t="s">
        <v>14108</v>
      </c>
      <c r="E4077" s="22">
        <v>6093</v>
      </c>
      <c r="F4077" s="19"/>
      <c r="G4077" s="14">
        <f t="shared" si="88"/>
        <v>6093</v>
      </c>
      <c r="H4077" s="13"/>
    </row>
    <row r="4078" spans="1:8" x14ac:dyDescent="0.25">
      <c r="A4078" s="112">
        <v>45534</v>
      </c>
      <c r="B4078" s="21" t="s">
        <v>6503</v>
      </c>
      <c r="C4078" s="13" t="s">
        <v>7465</v>
      </c>
      <c r="D4078" s="764" t="s">
        <v>14264</v>
      </c>
      <c r="E4078" s="22">
        <v>1620580</v>
      </c>
      <c r="F4078" s="19"/>
      <c r="G4078" s="14">
        <f t="shared" si="88"/>
        <v>1620580</v>
      </c>
      <c r="H4078" s="13"/>
    </row>
    <row r="4079" spans="1:8" x14ac:dyDescent="0.25">
      <c r="A4079" s="112">
        <v>45537</v>
      </c>
      <c r="B4079" s="21" t="s">
        <v>11077</v>
      </c>
      <c r="C4079" s="13" t="s">
        <v>166</v>
      </c>
      <c r="D4079" s="764" t="s">
        <v>14102</v>
      </c>
      <c r="E4079" s="22">
        <v>2090</v>
      </c>
      <c r="F4079" s="19"/>
      <c r="G4079" s="14">
        <f t="shared" si="88"/>
        <v>2090</v>
      </c>
      <c r="H4079" s="13"/>
    </row>
    <row r="4080" spans="1:8" x14ac:dyDescent="0.25">
      <c r="A4080" s="112">
        <v>45537</v>
      </c>
      <c r="B4080" s="21" t="s">
        <v>6503</v>
      </c>
      <c r="C4080" s="13" t="s">
        <v>12361</v>
      </c>
      <c r="D4080" s="764" t="s">
        <v>14221</v>
      </c>
      <c r="E4080" s="22">
        <v>14400</v>
      </c>
      <c r="F4080" s="19"/>
      <c r="G4080" s="14">
        <f t="shared" si="88"/>
        <v>14400</v>
      </c>
      <c r="H4080" s="13"/>
    </row>
    <row r="4081" spans="1:8" x14ac:dyDescent="0.25">
      <c r="A4081" s="112">
        <v>45538</v>
      </c>
      <c r="B4081" s="21" t="s">
        <v>12683</v>
      </c>
      <c r="C4081" s="13" t="s">
        <v>12361</v>
      </c>
      <c r="D4081" s="764" t="s">
        <v>14222</v>
      </c>
      <c r="E4081" s="22">
        <v>812040</v>
      </c>
      <c r="F4081" s="19"/>
      <c r="G4081" s="14">
        <f t="shared" si="88"/>
        <v>812040</v>
      </c>
      <c r="H4081" s="13"/>
    </row>
    <row r="4082" spans="1:8" x14ac:dyDescent="0.25">
      <c r="A4082" s="112">
        <v>45538</v>
      </c>
      <c r="B4082" s="21" t="s">
        <v>13225</v>
      </c>
      <c r="C4082" s="13" t="s">
        <v>12361</v>
      </c>
      <c r="D4082" s="764"/>
      <c r="E4082" s="22"/>
      <c r="F4082" s="19">
        <v>2500000</v>
      </c>
      <c r="G4082" s="14">
        <f t="shared" si="88"/>
        <v>-2500000</v>
      </c>
      <c r="H4082" s="13" t="s">
        <v>14096</v>
      </c>
    </row>
    <row r="4083" spans="1:8" x14ac:dyDescent="0.25">
      <c r="A4083" s="112">
        <v>45538</v>
      </c>
      <c r="B4083" s="21" t="s">
        <v>12399</v>
      </c>
      <c r="C4083" s="13" t="s">
        <v>166</v>
      </c>
      <c r="D4083" s="764" t="s">
        <v>14223</v>
      </c>
      <c r="E4083" s="22">
        <v>41600</v>
      </c>
      <c r="F4083" s="19"/>
      <c r="G4083" s="14">
        <f t="shared" si="88"/>
        <v>41600</v>
      </c>
      <c r="H4083" s="53"/>
    </row>
    <row r="4084" spans="1:8" x14ac:dyDescent="0.25">
      <c r="A4084" s="112">
        <v>45539</v>
      </c>
      <c r="B4084" s="21" t="s">
        <v>12795</v>
      </c>
      <c r="C4084" s="13" t="s">
        <v>8391</v>
      </c>
      <c r="D4084" s="764"/>
      <c r="E4084" s="22"/>
      <c r="F4084" s="19">
        <v>400000</v>
      </c>
      <c r="G4084" s="14">
        <f t="shared" si="88"/>
        <v>-400000</v>
      </c>
      <c r="H4084" s="1134" t="s">
        <v>14127</v>
      </c>
    </row>
    <row r="4085" spans="1:8" x14ac:dyDescent="0.25">
      <c r="A4085" s="112">
        <v>45539</v>
      </c>
      <c r="B4085" s="21" t="s">
        <v>13225</v>
      </c>
      <c r="C4085" s="13" t="s">
        <v>8391</v>
      </c>
      <c r="D4085" s="764"/>
      <c r="E4085" s="22"/>
      <c r="F4085" s="19">
        <v>400000</v>
      </c>
      <c r="G4085" s="14">
        <f t="shared" si="88"/>
        <v>-400000</v>
      </c>
      <c r="H4085" s="1135"/>
    </row>
    <row r="4086" spans="1:8" x14ac:dyDescent="0.25">
      <c r="A4086" s="112">
        <v>45540</v>
      </c>
      <c r="B4086" s="21" t="s">
        <v>13225</v>
      </c>
      <c r="C4086" s="13" t="s">
        <v>12361</v>
      </c>
      <c r="D4086" s="764" t="s">
        <v>14230</v>
      </c>
      <c r="E4086" s="22">
        <v>421380</v>
      </c>
      <c r="F4086" s="19"/>
      <c r="G4086" s="14">
        <f t="shared" si="88"/>
        <v>421380</v>
      </c>
      <c r="H4086" s="342"/>
    </row>
    <row r="4087" spans="1:8" x14ac:dyDescent="0.25">
      <c r="A4087" s="112">
        <v>45541</v>
      </c>
      <c r="B4087" s="21" t="s">
        <v>13110</v>
      </c>
      <c r="C4087" s="13" t="s">
        <v>5186</v>
      </c>
      <c r="D4087" s="764"/>
      <c r="E4087" s="22"/>
      <c r="F4087" s="19">
        <v>175914</v>
      </c>
      <c r="G4087" s="14">
        <f t="shared" si="88"/>
        <v>-175914</v>
      </c>
      <c r="H4087" s="13" t="s">
        <v>3917</v>
      </c>
    </row>
    <row r="4088" spans="1:8" x14ac:dyDescent="0.25">
      <c r="A4088" s="112">
        <v>45541</v>
      </c>
      <c r="B4088" s="21" t="s">
        <v>13177</v>
      </c>
      <c r="C4088" s="13" t="s">
        <v>10481</v>
      </c>
      <c r="D4088" s="764" t="s">
        <v>8392</v>
      </c>
      <c r="E4088" s="22">
        <v>565740</v>
      </c>
      <c r="F4088" s="19"/>
      <c r="G4088" s="14">
        <f t="shared" si="88"/>
        <v>565740</v>
      </c>
      <c r="H4088" s="13"/>
    </row>
    <row r="4089" spans="1:8" x14ac:dyDescent="0.25">
      <c r="A4089" s="112">
        <v>45541</v>
      </c>
      <c r="B4089" s="21" t="s">
        <v>13177</v>
      </c>
      <c r="C4089" s="13" t="s">
        <v>10481</v>
      </c>
      <c r="D4089" s="764" t="s">
        <v>8393</v>
      </c>
      <c r="E4089" s="22">
        <v>557792</v>
      </c>
      <c r="F4089" s="19"/>
      <c r="G4089" s="14">
        <f t="shared" si="88"/>
        <v>557792</v>
      </c>
      <c r="H4089" s="13"/>
    </row>
    <row r="4090" spans="1:8" x14ac:dyDescent="0.25">
      <c r="A4090" s="112">
        <v>45541</v>
      </c>
      <c r="B4090" s="21" t="s">
        <v>13177</v>
      </c>
      <c r="C4090" s="13" t="s">
        <v>10481</v>
      </c>
      <c r="D4090" s="764" t="s">
        <v>8102</v>
      </c>
      <c r="E4090" s="22">
        <v>88000</v>
      </c>
      <c r="F4090" s="19"/>
      <c r="G4090" s="14">
        <f t="shared" si="88"/>
        <v>88000</v>
      </c>
      <c r="H4090" s="13"/>
    </row>
    <row r="4091" spans="1:8" x14ac:dyDescent="0.25">
      <c r="A4091" s="112">
        <v>45541</v>
      </c>
      <c r="B4091" s="21" t="s">
        <v>13177</v>
      </c>
      <c r="C4091" s="13" t="s">
        <v>10481</v>
      </c>
      <c r="D4091" s="764" t="s">
        <v>8394</v>
      </c>
      <c r="E4091" s="22">
        <v>62500</v>
      </c>
      <c r="F4091" s="19"/>
      <c r="G4091" s="14">
        <f t="shared" si="88"/>
        <v>62500</v>
      </c>
      <c r="H4091" s="13"/>
    </row>
    <row r="4092" spans="1:8" x14ac:dyDescent="0.25">
      <c r="A4092" s="112">
        <v>45541</v>
      </c>
      <c r="B4092" s="21" t="s">
        <v>13177</v>
      </c>
      <c r="C4092" s="13" t="s">
        <v>10481</v>
      </c>
      <c r="D4092" s="764" t="s">
        <v>7681</v>
      </c>
      <c r="E4092" s="22">
        <v>792789</v>
      </c>
      <c r="F4092" s="19"/>
      <c r="G4092" s="14">
        <f t="shared" si="88"/>
        <v>792789</v>
      </c>
      <c r="H4092" s="13"/>
    </row>
    <row r="4093" spans="1:8" x14ac:dyDescent="0.25">
      <c r="A4093" s="112">
        <v>45541</v>
      </c>
      <c r="B4093" s="21" t="s">
        <v>13177</v>
      </c>
      <c r="C4093" s="13" t="s">
        <v>10481</v>
      </c>
      <c r="D4093" s="764" t="s">
        <v>7682</v>
      </c>
      <c r="E4093" s="22">
        <v>26400</v>
      </c>
      <c r="F4093" s="19"/>
      <c r="G4093" s="14">
        <f t="shared" si="88"/>
        <v>26400</v>
      </c>
      <c r="H4093" s="13"/>
    </row>
    <row r="4094" spans="1:8" x14ac:dyDescent="0.25">
      <c r="A4094" s="112">
        <v>45544</v>
      </c>
      <c r="B4094" s="21" t="s">
        <v>12399</v>
      </c>
      <c r="C4094" s="13" t="s">
        <v>166</v>
      </c>
      <c r="D4094" s="764" t="s">
        <v>14225</v>
      </c>
      <c r="E4094" s="22">
        <v>28800</v>
      </c>
      <c r="F4094" s="19"/>
      <c r="G4094" s="14">
        <f t="shared" si="88"/>
        <v>28800</v>
      </c>
      <c r="H4094" s="13"/>
    </row>
    <row r="4095" spans="1:8" x14ac:dyDescent="0.25">
      <c r="A4095" s="112">
        <v>45544</v>
      </c>
      <c r="B4095" s="21" t="s">
        <v>11077</v>
      </c>
      <c r="C4095" s="13" t="s">
        <v>166</v>
      </c>
      <c r="D4095" s="764" t="s">
        <v>14224</v>
      </c>
      <c r="E4095" s="22">
        <v>2100</v>
      </c>
      <c r="F4095" s="19"/>
      <c r="G4095" s="14">
        <f t="shared" si="88"/>
        <v>2100</v>
      </c>
      <c r="H4095" s="13"/>
    </row>
    <row r="4096" spans="1:8" x14ac:dyDescent="0.25">
      <c r="A4096" s="112">
        <v>45544</v>
      </c>
      <c r="B4096" s="21" t="s">
        <v>13436</v>
      </c>
      <c r="C4096" s="13" t="s">
        <v>12361</v>
      </c>
      <c r="D4096" s="764" t="s">
        <v>14231</v>
      </c>
      <c r="E4096" s="22">
        <v>7745</v>
      </c>
      <c r="F4096" s="19"/>
      <c r="G4096" s="14">
        <f t="shared" si="88"/>
        <v>7745</v>
      </c>
      <c r="H4096" s="13"/>
    </row>
    <row r="4097" spans="1:8" x14ac:dyDescent="0.25">
      <c r="A4097" s="112">
        <v>45544</v>
      </c>
      <c r="B4097" s="21" t="s">
        <v>12683</v>
      </c>
      <c r="C4097" s="13" t="s">
        <v>13290</v>
      </c>
      <c r="D4097" s="764" t="s">
        <v>14263</v>
      </c>
      <c r="E4097" s="22">
        <v>70800</v>
      </c>
      <c r="F4097" s="19"/>
      <c r="G4097" s="14">
        <f t="shared" si="88"/>
        <v>70800</v>
      </c>
      <c r="H4097" s="13"/>
    </row>
    <row r="4098" spans="1:8" x14ac:dyDescent="0.25">
      <c r="A4098" s="112">
        <v>45546</v>
      </c>
      <c r="B4098" s="21" t="s">
        <v>12683</v>
      </c>
      <c r="C4098" s="13" t="s">
        <v>12469</v>
      </c>
      <c r="D4098" s="764" t="s">
        <v>9963</v>
      </c>
      <c r="E4098" s="22">
        <v>8000</v>
      </c>
      <c r="F4098" s="19"/>
      <c r="G4098" s="14">
        <f t="shared" si="88"/>
        <v>8000</v>
      </c>
      <c r="H4098" s="13"/>
    </row>
    <row r="4099" spans="1:8" x14ac:dyDescent="0.25">
      <c r="A4099" s="112">
        <v>45546</v>
      </c>
      <c r="B4099" s="21" t="s">
        <v>12399</v>
      </c>
      <c r="C4099" s="13" t="s">
        <v>12469</v>
      </c>
      <c r="D4099" s="764" t="s">
        <v>10146</v>
      </c>
      <c r="E4099" s="22">
        <v>480688</v>
      </c>
      <c r="F4099" s="19"/>
      <c r="G4099" s="14">
        <f t="shared" si="88"/>
        <v>480688</v>
      </c>
      <c r="H4099" s="13"/>
    </row>
    <row r="4100" spans="1:8" x14ac:dyDescent="0.25">
      <c r="A4100" s="112">
        <v>45546</v>
      </c>
      <c r="B4100" s="21" t="s">
        <v>13225</v>
      </c>
      <c r="C4100" s="13" t="s">
        <v>8391</v>
      </c>
      <c r="D4100" s="764" t="s">
        <v>14260</v>
      </c>
      <c r="E4100" s="22">
        <v>59228</v>
      </c>
      <c r="F4100" s="19"/>
      <c r="G4100" s="14">
        <f t="shared" si="88"/>
        <v>59228</v>
      </c>
      <c r="H4100" s="13"/>
    </row>
    <row r="4101" spans="1:8" x14ac:dyDescent="0.25">
      <c r="A4101" s="112">
        <v>45546</v>
      </c>
      <c r="B4101" s="21" t="s">
        <v>13110</v>
      </c>
      <c r="C4101" s="13" t="s">
        <v>8391</v>
      </c>
      <c r="D4101" s="764" t="s">
        <v>14261</v>
      </c>
      <c r="E4101" s="22">
        <v>8076</v>
      </c>
      <c r="F4101" s="19"/>
      <c r="G4101" s="14">
        <f t="shared" si="88"/>
        <v>8076</v>
      </c>
      <c r="H4101" s="13"/>
    </row>
    <row r="4102" spans="1:8" x14ac:dyDescent="0.25">
      <c r="A4102" s="112">
        <v>45547</v>
      </c>
      <c r="B4102" s="21" t="s">
        <v>13963</v>
      </c>
      <c r="C4102" s="13" t="s">
        <v>8391</v>
      </c>
      <c r="D4102" s="764" t="s">
        <v>14262</v>
      </c>
      <c r="E4102" s="22">
        <v>2340</v>
      </c>
      <c r="F4102" s="19"/>
      <c r="G4102" s="14">
        <f t="shared" si="88"/>
        <v>2340</v>
      </c>
      <c r="H4102" s="13"/>
    </row>
    <row r="4103" spans="1:8" x14ac:dyDescent="0.25">
      <c r="A4103" s="112">
        <v>45547</v>
      </c>
      <c r="B4103" s="21" t="s">
        <v>11077</v>
      </c>
      <c r="C4103" s="13" t="s">
        <v>8391</v>
      </c>
      <c r="D4103" s="764" t="s">
        <v>8024</v>
      </c>
      <c r="E4103" s="22">
        <v>229609</v>
      </c>
      <c r="F4103" s="19"/>
      <c r="G4103" s="14">
        <f t="shared" si="88"/>
        <v>229609</v>
      </c>
      <c r="H4103" s="13"/>
    </row>
    <row r="4104" spans="1:8" x14ac:dyDescent="0.25">
      <c r="A4104" s="112">
        <v>45551</v>
      </c>
      <c r="B4104" s="21" t="s">
        <v>11077</v>
      </c>
      <c r="C4104" s="13" t="s">
        <v>8391</v>
      </c>
      <c r="D4104" s="764"/>
      <c r="E4104" s="22"/>
      <c r="F4104" s="19">
        <v>600000</v>
      </c>
      <c r="G4104" s="14">
        <f t="shared" si="88"/>
        <v>-600000</v>
      </c>
      <c r="H4104" s="1228" t="s">
        <v>14281</v>
      </c>
    </row>
    <row r="4105" spans="1:8" x14ac:dyDescent="0.25">
      <c r="A4105" s="112">
        <v>45551</v>
      </c>
      <c r="B4105" s="21" t="s">
        <v>12683</v>
      </c>
      <c r="C4105" s="13" t="s">
        <v>8391</v>
      </c>
      <c r="D4105" s="764"/>
      <c r="E4105" s="22"/>
      <c r="F4105" s="19">
        <v>600000</v>
      </c>
      <c r="G4105" s="14">
        <f t="shared" ref="G4105:G4106" si="91">E4105-F4105</f>
        <v>-600000</v>
      </c>
      <c r="H4105" s="1229"/>
    </row>
    <row r="4106" spans="1:8" x14ac:dyDescent="0.25">
      <c r="A4106" s="112">
        <v>45551</v>
      </c>
      <c r="B4106" s="21" t="s">
        <v>13225</v>
      </c>
      <c r="C4106" s="13" t="s">
        <v>8391</v>
      </c>
      <c r="D4106" s="764"/>
      <c r="E4106" s="22"/>
      <c r="F4106" s="19">
        <v>30000</v>
      </c>
      <c r="G4106" s="14">
        <f t="shared" si="91"/>
        <v>-30000</v>
      </c>
      <c r="H4106" s="1230"/>
    </row>
    <row r="4107" spans="1:8" x14ac:dyDescent="0.25">
      <c r="A4107" s="13"/>
      <c r="B4107" s="21"/>
      <c r="C4107" s="13"/>
      <c r="D4107" s="764"/>
      <c r="E4107" s="22"/>
      <c r="F4107" s="19"/>
      <c r="G4107" s="14"/>
      <c r="H4107" s="13"/>
    </row>
    <row r="4108" spans="1:8" x14ac:dyDescent="0.25">
      <c r="A4108" s="13"/>
      <c r="B4108" s="21"/>
      <c r="C4108" s="13"/>
      <c r="D4108" s="764"/>
      <c r="E4108" s="22"/>
      <c r="F4108" s="19"/>
      <c r="G4108" s="14"/>
      <c r="H4108" s="13"/>
    </row>
    <row r="4109" spans="1:8" x14ac:dyDescent="0.25">
      <c r="A4109" s="13"/>
      <c r="B4109" s="21"/>
      <c r="C4109" s="13"/>
      <c r="D4109" s="764"/>
      <c r="E4109" s="22"/>
      <c r="F4109" s="19"/>
      <c r="G4109" s="14"/>
      <c r="H4109" s="13"/>
    </row>
    <row r="4110" spans="1:8" x14ac:dyDescent="0.25">
      <c r="A4110" s="13"/>
      <c r="B4110" s="21"/>
      <c r="C4110" s="13"/>
      <c r="D4110" s="764"/>
      <c r="E4110" s="22"/>
      <c r="F4110" s="19"/>
      <c r="G4110" s="14"/>
      <c r="H4110" s="13"/>
    </row>
    <row r="4111" spans="1:8" x14ac:dyDescent="0.25">
      <c r="A4111" s="13"/>
      <c r="B4111" s="21"/>
      <c r="C4111" s="13"/>
      <c r="D4111" s="764"/>
      <c r="E4111" s="22"/>
      <c r="F4111" s="19"/>
      <c r="G4111" s="14"/>
      <c r="H4111" s="13"/>
    </row>
    <row r="4112" spans="1:8" x14ac:dyDescent="0.25">
      <c r="A4112" s="13"/>
      <c r="B4112" s="21"/>
      <c r="C4112" s="13"/>
      <c r="D4112" s="764"/>
      <c r="E4112" s="22"/>
      <c r="F4112" s="19"/>
      <c r="G4112" s="14"/>
      <c r="H4112" s="13"/>
    </row>
    <row r="4113" spans="1:8" x14ac:dyDescent="0.25">
      <c r="A4113" s="13"/>
      <c r="B4113" s="21"/>
      <c r="C4113" s="13"/>
      <c r="D4113" s="764"/>
      <c r="E4113" s="22"/>
      <c r="F4113" s="19"/>
      <c r="G4113" s="14"/>
      <c r="H4113" s="13"/>
    </row>
    <row r="4114" spans="1:8" x14ac:dyDescent="0.25">
      <c r="A4114" s="13"/>
      <c r="B4114" s="21"/>
      <c r="C4114" s="13"/>
      <c r="D4114" s="764"/>
      <c r="E4114" s="22"/>
      <c r="F4114" s="19"/>
      <c r="G4114" s="14"/>
      <c r="H4114" s="13"/>
    </row>
    <row r="4115" spans="1:8" x14ac:dyDescent="0.25">
      <c r="A4115" s="13"/>
      <c r="B4115" s="21"/>
      <c r="C4115" s="13"/>
      <c r="D4115" s="764"/>
      <c r="E4115" s="22"/>
      <c r="F4115" s="19"/>
      <c r="G4115" s="14"/>
      <c r="H4115" s="13"/>
    </row>
    <row r="4116" spans="1:8" x14ac:dyDescent="0.25">
      <c r="A4116" s="13"/>
      <c r="B4116" s="21"/>
      <c r="C4116" s="13"/>
      <c r="D4116" s="764"/>
      <c r="E4116" s="22"/>
      <c r="F4116" s="19"/>
      <c r="G4116" s="14"/>
      <c r="H4116" s="13"/>
    </row>
    <row r="4117" spans="1:8" x14ac:dyDescent="0.25">
      <c r="A4117" s="13"/>
      <c r="B4117" s="21"/>
      <c r="C4117" s="13"/>
      <c r="D4117" s="764"/>
      <c r="E4117" s="22"/>
      <c r="F4117" s="19"/>
      <c r="G4117" s="14"/>
      <c r="H4117" s="13"/>
    </row>
    <row r="4118" spans="1:8" x14ac:dyDescent="0.25">
      <c r="A4118" s="13"/>
      <c r="B4118" s="21"/>
      <c r="C4118" s="13"/>
      <c r="D4118" s="764"/>
      <c r="E4118" s="22"/>
      <c r="F4118" s="19"/>
      <c r="G4118" s="14"/>
      <c r="H4118" s="13"/>
    </row>
    <row r="4119" spans="1:8" x14ac:dyDescent="0.25">
      <c r="A4119" s="13"/>
      <c r="B4119" s="21"/>
      <c r="C4119" s="13"/>
      <c r="D4119" s="764"/>
      <c r="E4119" s="22"/>
      <c r="F4119" s="19"/>
      <c r="G4119" s="14"/>
      <c r="H4119" s="13"/>
    </row>
    <row r="4120" spans="1:8" x14ac:dyDescent="0.25">
      <c r="A4120" s="13"/>
      <c r="B4120" s="21"/>
      <c r="C4120" s="13"/>
      <c r="D4120" s="764"/>
      <c r="E4120" s="22"/>
      <c r="F4120" s="19"/>
      <c r="G4120" s="14"/>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sheetData>
  <autoFilter ref="A1:XFC4093" xr:uid="{00000000-0009-0000-0000-000003000000}"/>
  <sortState xmlns:xlrd2="http://schemas.microsoft.com/office/spreadsheetml/2017/richdata2" ref="A2332:H2417">
    <sortCondition ref="A2332:A2417"/>
  </sortState>
  <mergeCells count="147">
    <mergeCell ref="H4104:H4106"/>
    <mergeCell ref="H3808:H3812"/>
    <mergeCell ref="H4051:H4053"/>
    <mergeCell ref="H4055:H4056"/>
    <mergeCell ref="H3999:H4004"/>
    <mergeCell ref="H4021:H4028"/>
    <mergeCell ref="D3290:D3291"/>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H3835:H3839"/>
    <mergeCell ref="H3201:H3204"/>
    <mergeCell ref="H3217:H3220"/>
    <mergeCell ref="H3190:H3195"/>
    <mergeCell ref="H3110:H3112"/>
    <mergeCell ref="H3828:H3834"/>
    <mergeCell ref="H3813:H3814"/>
    <mergeCell ref="H3785:H3794"/>
    <mergeCell ref="H3754:H3756"/>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2973:H2974"/>
    <mergeCell ref="H2881:H2883"/>
    <mergeCell ref="D2656:D2657"/>
    <mergeCell ref="D2662:D2663"/>
    <mergeCell ref="D2665:D2666"/>
    <mergeCell ref="D2725:D2726"/>
    <mergeCell ref="H2725:H2726"/>
    <mergeCell ref="H2658:H2660"/>
    <mergeCell ref="H2707:H2708"/>
    <mergeCell ref="H2665:H2666"/>
    <mergeCell ref="H2700:H2704"/>
    <mergeCell ref="H51:H52"/>
    <mergeCell ref="H440:H443"/>
    <mergeCell ref="H558:H559"/>
    <mergeCell ref="H540:H541"/>
    <mergeCell ref="H458:H460"/>
    <mergeCell ref="H63:H65"/>
    <mergeCell ref="H749:H754"/>
    <mergeCell ref="H766:H767"/>
    <mergeCell ref="H1885:H1888"/>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3805:H3807"/>
    <mergeCell ref="H3652:H3655"/>
    <mergeCell ref="H3542:H3549"/>
    <mergeCell ref="H2634:H2635"/>
    <mergeCell ref="H2782:H2785"/>
    <mergeCell ref="H2924:H2925"/>
    <mergeCell ref="H2649:H2650"/>
    <mergeCell ref="H2662:H2663"/>
    <mergeCell ref="H3327:H3328"/>
    <mergeCell ref="H3778:H3779"/>
    <mergeCell ref="H3776:H3777"/>
    <mergeCell ref="H3757:H3759"/>
    <mergeCell ref="H3032:H3037"/>
    <mergeCell ref="H3609:H3610"/>
    <mergeCell ref="H3728:H3731"/>
    <mergeCell ref="H3690:H3691"/>
    <mergeCell ref="H3719:H3725"/>
    <mergeCell ref="H3563:H3564"/>
    <mergeCell ref="H3527:H3537"/>
    <mergeCell ref="H3511:H3512"/>
    <mergeCell ref="H3517:H3519"/>
    <mergeCell ref="H3497:H3500"/>
    <mergeCell ref="H3392:H3393"/>
    <mergeCell ref="H3479:H3491"/>
    <mergeCell ref="H4084:H4085"/>
    <mergeCell ref="H3946:H3954"/>
    <mergeCell ref="H3944:H3945"/>
    <mergeCell ref="H3970:H3977"/>
    <mergeCell ref="H3955:H3961"/>
    <mergeCell ref="H3962:H3968"/>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83:H2685"/>
    <mergeCell ref="H3875:H3884"/>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4" workbookViewId="0">
      <selection activeCell="A29" sqref="A6:A42"/>
      <pivotSelection pane="bottomRight" showHeader="1" axis="axisRow" activeRow="28" previousRow="28" click="1" r:id="rId1">
        <pivotArea dataOnly="0" labelOnly="1" fieldPosition="0">
          <references count="1">
            <reference field="2" count="0"/>
          </references>
        </pivotArea>
      </pivotSelection>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09" t="s">
        <v>0</v>
      </c>
      <c r="B3" s="1110" t="s">
        <v>47</v>
      </c>
      <c r="C3" s="922" t="s">
        <v>158</v>
      </c>
      <c r="D3" s="922" t="s">
        <v>5</v>
      </c>
    </row>
    <row r="4" spans="1:5" ht="15.75" thickBot="1" x14ac:dyDescent="0.3">
      <c r="B4"/>
      <c r="C4"/>
      <c r="D4"/>
    </row>
    <row r="5" spans="1:5" ht="21.75" thickBot="1" x14ac:dyDescent="0.4">
      <c r="A5" s="1111" t="s">
        <v>10190</v>
      </c>
      <c r="B5" s="1112" t="s">
        <v>1694</v>
      </c>
      <c r="C5" s="1113" t="s">
        <v>1801</v>
      </c>
      <c r="D5" s="1114" t="s">
        <v>46</v>
      </c>
      <c r="E5" s="1012" t="s">
        <v>10857</v>
      </c>
    </row>
    <row r="6" spans="1:5" ht="23.25" x14ac:dyDescent="0.35">
      <c r="A6" s="995" t="s">
        <v>168</v>
      </c>
      <c r="B6" s="1023">
        <v>30655228</v>
      </c>
      <c r="C6" s="1023">
        <v>24499088</v>
      </c>
      <c r="D6" s="1115">
        <v>6156140</v>
      </c>
    </row>
    <row r="7" spans="1:5" ht="23.25" x14ac:dyDescent="0.35">
      <c r="A7" s="995" t="s">
        <v>10481</v>
      </c>
      <c r="B7" s="3">
        <v>2932788</v>
      </c>
      <c r="C7" s="3"/>
      <c r="D7" s="1116">
        <v>2932788</v>
      </c>
    </row>
    <row r="8" spans="1:5" ht="23.25" x14ac:dyDescent="0.35">
      <c r="A8" s="995" t="s">
        <v>7465</v>
      </c>
      <c r="B8" s="3">
        <v>31686688</v>
      </c>
      <c r="C8" s="3">
        <v>29839862</v>
      </c>
      <c r="D8" s="1115">
        <v>1846826</v>
      </c>
    </row>
    <row r="9" spans="1:5" ht="23.25" x14ac:dyDescent="0.35">
      <c r="A9" s="995" t="s">
        <v>8391</v>
      </c>
      <c r="B9" s="3">
        <v>39651146</v>
      </c>
      <c r="C9" s="3">
        <v>38427437</v>
      </c>
      <c r="D9" s="1115">
        <v>1223709</v>
      </c>
    </row>
    <row r="10" spans="1:5" ht="23.25" x14ac:dyDescent="0.35">
      <c r="A10" s="995" t="s">
        <v>2195</v>
      </c>
      <c r="B10" s="1023">
        <v>2957783</v>
      </c>
      <c r="C10" s="1023">
        <v>2269328</v>
      </c>
      <c r="D10" s="1116">
        <v>688455</v>
      </c>
    </row>
    <row r="11" spans="1:5" ht="23.25" x14ac:dyDescent="0.35">
      <c r="A11" s="995" t="s">
        <v>12469</v>
      </c>
      <c r="B11" s="3">
        <v>5991510</v>
      </c>
      <c r="C11" s="3">
        <v>5450000</v>
      </c>
      <c r="D11" s="1116">
        <v>541510</v>
      </c>
    </row>
    <row r="12" spans="1:5" ht="23.25" x14ac:dyDescent="0.35">
      <c r="A12" s="995" t="s">
        <v>13128</v>
      </c>
      <c r="B12" s="3">
        <v>526000</v>
      </c>
      <c r="C12" s="3"/>
      <c r="D12" s="1115">
        <v>526000</v>
      </c>
    </row>
    <row r="13" spans="1:5" ht="23.25" x14ac:dyDescent="0.35">
      <c r="A13" s="995" t="s">
        <v>166</v>
      </c>
      <c r="B13" s="1023">
        <v>22428290</v>
      </c>
      <c r="C13" s="1023">
        <v>21905640</v>
      </c>
      <c r="D13" s="1115">
        <v>522650</v>
      </c>
    </row>
    <row r="14" spans="1:5" s="4" customFormat="1" ht="23.25" x14ac:dyDescent="0.35">
      <c r="A14" s="995" t="s">
        <v>13290</v>
      </c>
      <c r="B14" s="3">
        <v>1194747</v>
      </c>
      <c r="C14" s="3">
        <v>800000</v>
      </c>
      <c r="D14" s="1116">
        <v>394747</v>
      </c>
    </row>
    <row r="15" spans="1:5" ht="23.25" x14ac:dyDescent="0.35">
      <c r="A15" s="995" t="s">
        <v>7952</v>
      </c>
      <c r="B15" s="3">
        <v>4770000</v>
      </c>
      <c r="C15" s="3">
        <v>4470000</v>
      </c>
      <c r="D15" s="1116">
        <v>300000</v>
      </c>
    </row>
    <row r="16" spans="1:5" s="4" customFormat="1" ht="23.25" x14ac:dyDescent="0.35">
      <c r="A16" s="995" t="s">
        <v>5680</v>
      </c>
      <c r="B16" s="1023">
        <v>5657224</v>
      </c>
      <c r="C16" s="1023">
        <v>5361680</v>
      </c>
      <c r="D16" s="1116">
        <v>295544</v>
      </c>
    </row>
    <row r="17" spans="1:5" ht="23.25" x14ac:dyDescent="0.35">
      <c r="A17" s="995" t="s">
        <v>164</v>
      </c>
      <c r="B17" s="1023">
        <v>6207629</v>
      </c>
      <c r="C17" s="1023">
        <v>6018047</v>
      </c>
      <c r="D17" s="1116">
        <v>189582</v>
      </c>
    </row>
    <row r="18" spans="1:5" ht="23.25" x14ac:dyDescent="0.35">
      <c r="A18" s="995" t="s">
        <v>13950</v>
      </c>
      <c r="B18" s="3">
        <v>100000</v>
      </c>
      <c r="C18" s="3"/>
      <c r="D18" s="1115">
        <v>100000</v>
      </c>
      <c r="E18" s="4"/>
    </row>
    <row r="19" spans="1:5" ht="23.25" x14ac:dyDescent="0.35">
      <c r="A19" s="995" t="s">
        <v>1802</v>
      </c>
      <c r="B19" s="1023">
        <v>15297184</v>
      </c>
      <c r="C19" s="1023">
        <v>15268691</v>
      </c>
      <c r="D19" s="1115">
        <v>28493</v>
      </c>
    </row>
    <row r="20" spans="1:5" ht="23.25" x14ac:dyDescent="0.35">
      <c r="A20" s="995" t="s">
        <v>2385</v>
      </c>
      <c r="B20" s="1023">
        <v>18551</v>
      </c>
      <c r="C20" s="1023"/>
      <c r="D20" s="1116">
        <v>18551</v>
      </c>
    </row>
    <row r="21" spans="1:5" ht="23.25" x14ac:dyDescent="0.35">
      <c r="A21" s="995" t="s">
        <v>169</v>
      </c>
      <c r="B21" s="1023">
        <v>7686626</v>
      </c>
      <c r="C21" s="1023">
        <v>7668204</v>
      </c>
      <c r="D21" s="1116">
        <v>18422</v>
      </c>
    </row>
    <row r="22" spans="1:5" s="4" customFormat="1" ht="23.25" x14ac:dyDescent="0.35">
      <c r="A22" s="995" t="s">
        <v>180</v>
      </c>
      <c r="B22" s="1023">
        <v>27714467</v>
      </c>
      <c r="C22" s="1023">
        <v>27707612</v>
      </c>
      <c r="D22" s="1116">
        <v>6855</v>
      </c>
    </row>
    <row r="23" spans="1:5" ht="23.25" x14ac:dyDescent="0.35">
      <c r="A23" s="995" t="s">
        <v>1814</v>
      </c>
      <c r="B23" s="1023">
        <v>11639548</v>
      </c>
      <c r="C23" s="1023">
        <v>11639548</v>
      </c>
      <c r="D23" s="1116">
        <v>0</v>
      </c>
    </row>
    <row r="24" spans="1:5" s="4" customFormat="1" ht="23.25" x14ac:dyDescent="0.35">
      <c r="A24" s="995" t="s">
        <v>6845</v>
      </c>
      <c r="B24" s="3">
        <v>903164</v>
      </c>
      <c r="C24" s="3">
        <v>903164</v>
      </c>
      <c r="D24" s="1116">
        <v>0</v>
      </c>
    </row>
    <row r="25" spans="1:5" ht="23.25" x14ac:dyDescent="0.35">
      <c r="A25" s="995" t="s">
        <v>75</v>
      </c>
      <c r="B25" s="1023"/>
      <c r="C25" s="1023"/>
      <c r="D25" s="1116">
        <v>0</v>
      </c>
    </row>
    <row r="26" spans="1:5" s="4" customFormat="1" ht="23.25" x14ac:dyDescent="0.35">
      <c r="A26" s="995" t="s">
        <v>437</v>
      </c>
      <c r="B26" s="1023">
        <v>2798262</v>
      </c>
      <c r="C26" s="1023">
        <v>2798262</v>
      </c>
      <c r="D26" s="1116">
        <v>0</v>
      </c>
    </row>
    <row r="27" spans="1:5" ht="23.25" x14ac:dyDescent="0.35">
      <c r="A27" s="995" t="s">
        <v>6765</v>
      </c>
      <c r="B27" s="1023">
        <v>137550</v>
      </c>
      <c r="C27" s="1023">
        <v>137550</v>
      </c>
      <c r="D27" s="1116">
        <v>0</v>
      </c>
    </row>
    <row r="28" spans="1:5" ht="23.25" x14ac:dyDescent="0.35">
      <c r="A28" s="995" t="s">
        <v>3010</v>
      </c>
      <c r="B28" s="1023">
        <v>3121578</v>
      </c>
      <c r="C28" s="1023">
        <v>3121578</v>
      </c>
      <c r="D28" s="1116">
        <v>0</v>
      </c>
    </row>
    <row r="29" spans="1:5" s="4" customFormat="1" ht="23.25" x14ac:dyDescent="0.35">
      <c r="A29" s="995" t="s">
        <v>8897</v>
      </c>
      <c r="B29" s="3">
        <v>612552</v>
      </c>
      <c r="C29" s="3">
        <v>612552</v>
      </c>
      <c r="D29" s="1116">
        <v>0</v>
      </c>
    </row>
    <row r="30" spans="1:5" ht="23.25" x14ac:dyDescent="0.35">
      <c r="A30" s="995" t="s">
        <v>11317</v>
      </c>
      <c r="B30" s="3">
        <v>1061510</v>
      </c>
      <c r="C30" s="3">
        <v>1061510</v>
      </c>
      <c r="D30" s="1115">
        <v>0</v>
      </c>
    </row>
    <row r="31" spans="1:5" s="4" customFormat="1" ht="23.25" x14ac:dyDescent="0.35">
      <c r="A31" s="995" t="s">
        <v>9077</v>
      </c>
      <c r="B31" s="3">
        <v>885000</v>
      </c>
      <c r="C31" s="3">
        <v>885000</v>
      </c>
      <c r="D31" s="1115">
        <v>0</v>
      </c>
    </row>
    <row r="32" spans="1:5" ht="23.25" x14ac:dyDescent="0.35">
      <c r="A32" s="995" t="s">
        <v>12257</v>
      </c>
      <c r="B32" s="3">
        <v>1600298</v>
      </c>
      <c r="C32" s="3">
        <v>1600298</v>
      </c>
      <c r="D32" s="1116">
        <v>0</v>
      </c>
    </row>
    <row r="33" spans="1:4" s="4" customFormat="1" ht="23.25" x14ac:dyDescent="0.35">
      <c r="A33" s="995" t="s">
        <v>8453</v>
      </c>
      <c r="B33" s="3">
        <v>1063000</v>
      </c>
      <c r="C33" s="3">
        <v>1063000</v>
      </c>
      <c r="D33" s="1115">
        <v>0</v>
      </c>
    </row>
    <row r="34" spans="1:4" ht="23.25" x14ac:dyDescent="0.35">
      <c r="A34" s="995" t="s">
        <v>4724</v>
      </c>
      <c r="B34" s="3">
        <v>1680000</v>
      </c>
      <c r="C34" s="3">
        <v>1680000</v>
      </c>
      <c r="D34" s="1116">
        <v>0</v>
      </c>
    </row>
    <row r="35" spans="1:4" ht="23.25" x14ac:dyDescent="0.35">
      <c r="A35" s="995" t="s">
        <v>161</v>
      </c>
      <c r="B35" s="1023">
        <v>5122182</v>
      </c>
      <c r="C35" s="1023">
        <v>5122182</v>
      </c>
      <c r="D35" s="1116">
        <v>0</v>
      </c>
    </row>
    <row r="36" spans="1:4" s="4" customFormat="1" ht="23.25" x14ac:dyDescent="0.35">
      <c r="A36" s="995" t="s">
        <v>162</v>
      </c>
      <c r="B36" s="1023">
        <v>1123152</v>
      </c>
      <c r="C36" s="1023">
        <v>1123152</v>
      </c>
      <c r="D36" s="1116">
        <v>0</v>
      </c>
    </row>
    <row r="37" spans="1:4" ht="23.25" x14ac:dyDescent="0.35">
      <c r="A37" s="995" t="s">
        <v>11312</v>
      </c>
      <c r="B37" s="3">
        <v>4226000</v>
      </c>
      <c r="C37" s="3">
        <v>4226000</v>
      </c>
      <c r="D37" s="1115">
        <v>0</v>
      </c>
    </row>
    <row r="38" spans="1:4" ht="23.25" x14ac:dyDescent="0.35">
      <c r="A38" s="995" t="s">
        <v>5186</v>
      </c>
      <c r="B38" s="3">
        <v>6857354.5</v>
      </c>
      <c r="C38" s="3">
        <v>6857354.5</v>
      </c>
      <c r="D38" s="1116">
        <v>0</v>
      </c>
    </row>
    <row r="39" spans="1:4" ht="23.25" x14ac:dyDescent="0.35">
      <c r="A39" s="995" t="s">
        <v>8705</v>
      </c>
      <c r="B39" s="3">
        <v>300000</v>
      </c>
      <c r="C39" s="3">
        <v>300000</v>
      </c>
      <c r="D39" s="1115">
        <v>0</v>
      </c>
    </row>
    <row r="40" spans="1:4" s="4" customFormat="1" ht="23.25" x14ac:dyDescent="0.35">
      <c r="A40" s="995" t="s">
        <v>8089</v>
      </c>
      <c r="B40" s="3">
        <v>11250000</v>
      </c>
      <c r="C40" s="3">
        <v>11250000</v>
      </c>
      <c r="D40" s="1116">
        <v>0</v>
      </c>
    </row>
    <row r="41" spans="1:4" ht="23.25" x14ac:dyDescent="0.35">
      <c r="A41" s="995" t="s">
        <v>12015</v>
      </c>
      <c r="B41" s="3">
        <v>1894000</v>
      </c>
      <c r="C41" s="3">
        <v>2394000</v>
      </c>
      <c r="D41" s="1116">
        <v>-500000</v>
      </c>
    </row>
    <row r="42" spans="1:4" ht="24" thickBot="1" x14ac:dyDescent="0.4">
      <c r="A42" s="995" t="s">
        <v>7240</v>
      </c>
      <c r="B42" s="3">
        <v>13450166</v>
      </c>
      <c r="C42" s="3">
        <v>13977287</v>
      </c>
      <c r="D42" s="1116">
        <v>-527121</v>
      </c>
    </row>
    <row r="43" spans="1:4" ht="19.5" thickBot="1" x14ac:dyDescent="0.35">
      <c r="A43" s="1117" t="s">
        <v>45</v>
      </c>
      <c r="B43" s="1118">
        <v>275201177.5</v>
      </c>
      <c r="C43" s="1119">
        <v>260438026.5</v>
      </c>
      <c r="D43" s="1120">
        <v>14763151</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6156140</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3">
        <f ca="1">SUM(I70:I73)</f>
        <v>6156140</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6818140</v>
      </c>
      <c r="K78" s="3"/>
    </row>
    <row r="79" spans="1:11" x14ac:dyDescent="0.25">
      <c r="B79"/>
      <c r="C79"/>
      <c r="D79"/>
    </row>
    <row r="80" spans="1:11" x14ac:dyDescent="0.25">
      <c r="B80"/>
      <c r="C80"/>
      <c r="D80"/>
      <c r="I80" s="3">
        <f ca="1">I78-155000</f>
        <v>6663140</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ht="15.75" thickBot="1" x14ac:dyDescent="0.3">
      <c r="B87"/>
      <c r="C87"/>
      <c r="D87"/>
    </row>
    <row r="88" spans="2:11" ht="15.75" thickBot="1" x14ac:dyDescent="0.3">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33"/>
      <c r="I4" s="1133"/>
      <c r="J4" s="1133"/>
    </row>
    <row r="5" spans="1:10" ht="24" thickBot="1" x14ac:dyDescent="0.35">
      <c r="A5" s="286" t="s">
        <v>4136</v>
      </c>
      <c r="B5" s="287" t="s">
        <v>4133</v>
      </c>
      <c r="C5" s="287" t="s">
        <v>4134</v>
      </c>
      <c r="D5" s="287" t="s">
        <v>4135</v>
      </c>
      <c r="E5" s="1012" t="s">
        <v>10857</v>
      </c>
      <c r="H5" s="1133"/>
      <c r="I5" s="1133"/>
      <c r="J5" s="1133"/>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2269000</v>
      </c>
      <c r="C14" s="289"/>
      <c r="D14" s="289">
        <v>-2269000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3589400</v>
      </c>
      <c r="C20" s="289"/>
      <c r="D20" s="289">
        <v>-3589400</v>
      </c>
    </row>
    <row r="21" spans="1:4" x14ac:dyDescent="0.3">
      <c r="A21" s="329" t="s">
        <v>9457</v>
      </c>
      <c r="B21" s="289">
        <v>2242200</v>
      </c>
      <c r="C21" s="289"/>
      <c r="D21" s="289">
        <v>-2242200</v>
      </c>
    </row>
    <row r="22" spans="1:4" x14ac:dyDescent="0.3">
      <c r="A22" s="329" t="s">
        <v>11523</v>
      </c>
      <c r="B22" s="289">
        <v>2400000</v>
      </c>
      <c r="C22" s="289"/>
      <c r="D22" s="289">
        <v>-2400000</v>
      </c>
    </row>
    <row r="23" spans="1:4" x14ac:dyDescent="0.3">
      <c r="A23" s="329" t="s">
        <v>10574</v>
      </c>
      <c r="B23" s="289">
        <v>2455000</v>
      </c>
      <c r="C23" s="289"/>
      <c r="D23" s="289">
        <v>-2455000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940000</v>
      </c>
      <c r="C28" s="289"/>
      <c r="D28" s="289">
        <v>-940000</v>
      </c>
    </row>
    <row r="29" spans="1:4" x14ac:dyDescent="0.3">
      <c r="A29" s="329" t="s">
        <v>3427</v>
      </c>
      <c r="B29" s="289">
        <v>7624800</v>
      </c>
      <c r="C29" s="289"/>
      <c r="D29" s="289">
        <v>-7624800</v>
      </c>
    </row>
    <row r="30" spans="1:4" x14ac:dyDescent="0.3">
      <c r="A30" s="288" t="s">
        <v>45</v>
      </c>
      <c r="B30" s="289">
        <v>44471020</v>
      </c>
      <c r="C30" s="289"/>
      <c r="D30" s="289">
        <v>-44471020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10573</v>
      </c>
      <c r="C1" s="990" t="s">
        <v>10376</v>
      </c>
      <c r="D1" s="991" t="s">
        <v>10160</v>
      </c>
      <c r="E1" s="990" t="s">
        <v>10335</v>
      </c>
      <c r="F1" s="990" t="s">
        <v>10293</v>
      </c>
      <c r="G1" s="990" t="s">
        <v>10229</v>
      </c>
      <c r="H1" s="990" t="s">
        <v>10141</v>
      </c>
      <c r="I1" s="990" t="s">
        <v>10119</v>
      </c>
      <c r="J1" s="990" t="s">
        <v>10020</v>
      </c>
      <c r="K1" s="990" t="s">
        <v>9829</v>
      </c>
      <c r="L1" s="990" t="s">
        <v>9766</v>
      </c>
      <c r="M1" s="990" t="s">
        <v>9658</v>
      </c>
      <c r="N1" s="990" t="s">
        <v>9461</v>
      </c>
      <c r="O1" s="990" t="s">
        <v>9504</v>
      </c>
      <c r="P1" s="990" t="s">
        <v>9406</v>
      </c>
      <c r="Q1" s="990" t="s">
        <v>9399</v>
      </c>
      <c r="R1" s="990" t="s">
        <v>9353</v>
      </c>
      <c r="S1" s="990" t="s">
        <v>8865</v>
      </c>
      <c r="T1" s="990" t="s">
        <v>8873</v>
      </c>
      <c r="U1" s="990" t="s">
        <v>8556</v>
      </c>
      <c r="V1" s="990" t="s">
        <v>8654</v>
      </c>
      <c r="W1" s="990" t="s">
        <v>8529</v>
      </c>
      <c r="X1" s="990" t="s">
        <v>8075</v>
      </c>
      <c r="Y1" s="990" t="s">
        <v>8336</v>
      </c>
      <c r="Z1" s="990" t="s">
        <v>7919</v>
      </c>
      <c r="AA1" s="990" t="s">
        <v>8041</v>
      </c>
      <c r="AB1" s="992" t="s">
        <v>6506</v>
      </c>
      <c r="AC1" s="992" t="s">
        <v>6509</v>
      </c>
      <c r="AD1" s="992" t="s">
        <v>7124</v>
      </c>
      <c r="AE1" s="992" t="s">
        <v>6407</v>
      </c>
      <c r="AF1" s="992" t="s">
        <v>18</v>
      </c>
      <c r="AG1" s="992" t="s">
        <v>7805</v>
      </c>
      <c r="AH1" s="992" t="s">
        <v>7951</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7762</v>
      </c>
      <c r="BA1" s="987" t="s">
        <v>40</v>
      </c>
      <c r="BB1" s="987" t="s">
        <v>3732</v>
      </c>
      <c r="BC1" s="987" t="s">
        <v>9716</v>
      </c>
      <c r="BD1" s="988"/>
    </row>
    <row r="2" spans="1:56" ht="26.25" x14ac:dyDescent="0.4">
      <c r="A2" s="989" t="s">
        <v>10293</v>
      </c>
      <c r="B2" s="994">
        <f>SUMIFS(Supplier!E3041:E3069,Supplier!C3041:C3069,s!A2,Supplier!B3041:B3069,s!$B$1)</f>
        <v>0</v>
      </c>
      <c r="C2" s="994">
        <f>SUMIFS(Supplier!F3041:F3069,Supplier!D3041:D3069,s!B2,Supplier!C3041:C3069,s!$B$1)</f>
        <v>0</v>
      </c>
      <c r="D2" s="994">
        <f>SUMIFS(Supplier!G3041:G3069,Supplier!E3041:E3069,s!C2,Supplier!D3041:D3069,s!$B$1)</f>
        <v>0</v>
      </c>
      <c r="E2" s="994">
        <f>SUMIFS(Supplier!H3041:H3069,Supplier!F3041:F3069,s!D2,Supplier!E3041:E3069,s!$B$1)</f>
        <v>0</v>
      </c>
      <c r="F2" s="994">
        <f>SUMIFS(Supplier!I3041:I3069,Supplier!G3041:G3069,s!E2,Supplier!F3041:F3069,s!$B$1)</f>
        <v>0</v>
      </c>
      <c r="G2" s="994">
        <f>SUMIFS(Supplier!J3041:J3069,Supplier!H3041:H3069,s!F2,Supplier!G3041:G3069,s!$B$1)</f>
        <v>0</v>
      </c>
      <c r="H2" s="994">
        <f ca="1">SUMIFS(Supplier!K3041:K3069,Supplier!I3041:I3069,s!G2,Supplier!H3041:H3069,s!$B$1)</f>
        <v>0</v>
      </c>
      <c r="I2" s="994">
        <f ca="1">SUMIFS(Supplier!L3041:L3069,Supplier!J3041:J3069,s!H2,Supplier!I3041:I3069,s!$B$1)</f>
        <v>0</v>
      </c>
      <c r="J2" s="994">
        <f ca="1">SUMIFS(Supplier!M3041:M3069,Supplier!K3041:K3069,s!I2,Supplier!J3041:J3069,s!$B$1)</f>
        <v>0</v>
      </c>
      <c r="K2" s="994">
        <f ca="1">SUMIFS(Supplier!N3041:N3069,Supplier!L3041:L3069,s!J2,Supplier!K3041:K3069,s!$B$1)</f>
        <v>0</v>
      </c>
      <c r="L2" s="994">
        <f ca="1">SUMIF(Supplier!$A$3041:$E$3069,s!K2,Supplier!$E$3041:$E$3069)</f>
        <v>0</v>
      </c>
      <c r="M2" s="994">
        <f ca="1">SUMIF(Supplier!$A$3041:$E$3069,s!L2,Supplier!$E$3041:$E$3069)</f>
        <v>0</v>
      </c>
      <c r="N2" s="994">
        <f ca="1">SUMIF(Supplier!$A$3041:$E$3069,s!M2,Supplier!$E$3041:$E$3069)</f>
        <v>0</v>
      </c>
      <c r="O2" s="994">
        <f ca="1">SUMIF(Supplier!$A$3041:$E$3069,s!N2,Supplier!$E$3041:$E$3069)</f>
        <v>0</v>
      </c>
      <c r="P2" s="994">
        <f ca="1">SUMIF(Supplier!$A$3041:$E$3069,s!O2,Supplier!$E$3041:$E$3069)</f>
        <v>0</v>
      </c>
      <c r="Q2" s="994">
        <f ca="1">SUMIF(Supplier!$A$3041:$E$3069,s!P2,Supplier!$E$3041:$E$3069)</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9964</v>
      </c>
      <c r="B3" s="994">
        <f>SUMIFS(Supplier!E3042:E3075,Supplier!C3042:C3075,s!A3,Supplier!B3042:B3075,s!$B$1)</f>
        <v>0</v>
      </c>
      <c r="C3" s="994">
        <f>SUMIFS(Supplier!F3042:F3075,Supplier!D3042:D3075,s!B3,Supplier!C3042:C3075,s!$B$1)</f>
        <v>0</v>
      </c>
      <c r="D3" s="994">
        <f>SUMIFS(Supplier!G3042:G3075,Supplier!E3042:E3075,s!C3,Supplier!D3042:D3075,s!$B$1)</f>
        <v>0</v>
      </c>
      <c r="E3" s="994">
        <f>SUMIFS(Supplier!H3042:H3075,Supplier!F3042:F3075,s!D3,Supplier!E3042:E3075,s!$B$1)</f>
        <v>0</v>
      </c>
      <c r="F3" s="994">
        <f>SUMIFS(Supplier!I3042:I3075,Supplier!G3042:G3075,s!E3,Supplier!F3042:F3075,s!$B$1)</f>
        <v>0</v>
      </c>
      <c r="G3" s="994">
        <f>SUMIFS(Supplier!J3042:J3075,Supplier!H3042:H3075,s!F3,Supplier!G3042:G3075,s!$B$1)</f>
        <v>0</v>
      </c>
      <c r="H3" s="994">
        <f ca="1">SUMIFS(Supplier!K3042:K3075,Supplier!I3042:I3075,s!G3,Supplier!H3042:H3075,s!$B$1)</f>
        <v>0</v>
      </c>
      <c r="I3" s="994">
        <f ca="1">SUMIFS(Supplier!L3042:L3075,Supplier!J3042:J3075,s!H3,Supplier!I3042:I3075,s!$B$1)</f>
        <v>0</v>
      </c>
      <c r="J3" s="994">
        <f ca="1">SUMIFS(Supplier!M3042:M3075,Supplier!K3042:K3075,s!I3,Supplier!J3042:J3075,s!$B$1)</f>
        <v>0</v>
      </c>
      <c r="K3" s="994">
        <f ca="1">SUMIFS(Supplier!N3042:N3075,Supplier!L3042:L3075,s!J3,Supplier!K3042:K3075,s!$B$1)</f>
        <v>0</v>
      </c>
      <c r="L3" s="994">
        <f ca="1">SUMIF(Supplier!$A$3041:$E$3069,s!K3,Supplier!$E$3041:$E$3069)</f>
        <v>0</v>
      </c>
      <c r="M3" s="994">
        <f ca="1">SUMIF(Supplier!$A$3041:$E$3069,s!L3,Supplier!$E$3041:$E$3069)</f>
        <v>0</v>
      </c>
      <c r="N3" s="994">
        <f ca="1">SUMIF(Supplier!$A$3041:$E$3069,s!M3,Supplier!$E$3041:$E$3069)</f>
        <v>0</v>
      </c>
      <c r="O3" s="994">
        <f ca="1">SUMIF(Supplier!$A$3041:$E$3069,s!N3,Supplier!$E$3041:$E$3069)</f>
        <v>0</v>
      </c>
      <c r="P3" s="994">
        <f ca="1">SUMIF(Supplier!$A$3041:$E$3069,s!O3,Supplier!$E$3041:$E$3069)</f>
        <v>0</v>
      </c>
      <c r="Q3" s="994">
        <f ca="1">SUMIF(Supplier!$A$3041:$E$3069,s!P3,Supplier!$E$3041:$E$3069)</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10148</v>
      </c>
      <c r="B4" s="994">
        <f>SUMIFS(Supplier!E3043:E3078,Supplier!C3043:C3078,s!A4,Supplier!B3043:B3078,s!$B$1)</f>
        <v>0</v>
      </c>
      <c r="C4" s="994">
        <f>SUMIFS(Supplier!F3043:F3078,Supplier!D3043:D3078,s!B4,Supplier!C3043:C3078,s!$B$1)</f>
        <v>0</v>
      </c>
      <c r="D4" s="994">
        <f>SUMIFS(Supplier!G3043:G3078,Supplier!E3043:E3078,s!C4,Supplier!D3043:D3078,s!$B$1)</f>
        <v>0</v>
      </c>
      <c r="E4" s="994">
        <f>SUMIFS(Supplier!H3043:H3078,Supplier!F3043:F3078,s!D4,Supplier!E3043:E3078,s!$B$1)</f>
        <v>0</v>
      </c>
      <c r="F4" s="994">
        <f>SUMIFS(Supplier!I3043:I3078,Supplier!G3043:G3078,s!E4,Supplier!F3043:F3078,s!$B$1)</f>
        <v>0</v>
      </c>
      <c r="G4" s="994">
        <f>SUMIFS(Supplier!J3043:J3078,Supplier!H3043:H3078,s!F4,Supplier!G3043:G3078,s!$B$1)</f>
        <v>0</v>
      </c>
      <c r="H4" s="994">
        <f ca="1">SUMIFS(Supplier!K3043:K3078,Supplier!I3043:I3078,s!G4,Supplier!H3043:H3078,s!$B$1)</f>
        <v>0</v>
      </c>
      <c r="I4" s="994">
        <f ca="1">SUMIFS(Supplier!L3043:L3078,Supplier!J3043:J3078,s!H4,Supplier!I3043:I3078,s!$B$1)</f>
        <v>0</v>
      </c>
      <c r="J4" s="994">
        <f ca="1">SUMIFS(Supplier!M3043:M3078,Supplier!K3043:K3078,s!I4,Supplier!J3043:J3078,s!$B$1)</f>
        <v>0</v>
      </c>
      <c r="K4" s="994">
        <f ca="1">SUMIFS(Supplier!N3043:N3078,Supplier!L3043:L3078,s!J4,Supplier!K3043:K3078,s!$B$1)</f>
        <v>0</v>
      </c>
      <c r="L4" s="994">
        <f ca="1">SUMIF(Supplier!$A$3041:$E$3069,s!K4,Supplier!$E$3041:$E$3069)</f>
        <v>0</v>
      </c>
      <c r="M4" s="994">
        <f ca="1">SUMIF(Supplier!$A$3041:$E$3069,s!L4,Supplier!$E$3041:$E$3069)</f>
        <v>0</v>
      </c>
      <c r="N4" s="994">
        <f ca="1">SUMIF(Supplier!$A$3041:$E$3069,s!M4,Supplier!$E$3041:$E$3069)</f>
        <v>0</v>
      </c>
      <c r="O4" s="994">
        <f ca="1">SUMIF(Supplier!$A$3041:$E$3069,s!N4,Supplier!$E$3041:$E$3069)</f>
        <v>0</v>
      </c>
      <c r="P4" s="994">
        <f ca="1">SUMIF(Supplier!$A$3041:$E$3069,s!O4,Supplier!$E$3041:$E$3069)</f>
        <v>0</v>
      </c>
      <c r="Q4" s="994">
        <f ca="1">SUMIF(Supplier!$A$3041:$E$3069,s!P4,Supplier!$E$3041:$E$3069)</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10492</v>
      </c>
      <c r="B5" s="994">
        <f>SUMIFS(Supplier!E3044:E3079,Supplier!C3044:C3079,s!A5,Supplier!B3044:B3079,s!$B$1)</f>
        <v>0</v>
      </c>
      <c r="C5" s="994">
        <f>SUMIFS(Supplier!F3044:F3079,Supplier!D3044:D3079,s!B5,Supplier!C3044:C3079,s!$B$1)</f>
        <v>0</v>
      </c>
      <c r="D5" s="994">
        <f>SUMIFS(Supplier!G3044:G3079,Supplier!E3044:E3079,s!C5,Supplier!D3044:D3079,s!$B$1)</f>
        <v>0</v>
      </c>
      <c r="E5" s="994">
        <f>SUMIFS(Supplier!H3044:H3079,Supplier!F3044:F3079,s!D5,Supplier!E3044:E3079,s!$B$1)</f>
        <v>0</v>
      </c>
      <c r="F5" s="994">
        <f>SUMIFS(Supplier!I3044:I3079,Supplier!G3044:G3079,s!E5,Supplier!F3044:F3079,s!$B$1)</f>
        <v>0</v>
      </c>
      <c r="G5" s="994">
        <f>SUMIFS(Supplier!J3044:J3079,Supplier!H3044:H3079,s!F5,Supplier!G3044:G3079,s!$B$1)</f>
        <v>0</v>
      </c>
      <c r="H5" s="994">
        <f ca="1">SUMIFS(Supplier!K3044:K3079,Supplier!I3044:I3079,s!G5,Supplier!H3044:H3079,s!$B$1)</f>
        <v>0</v>
      </c>
      <c r="I5" s="994">
        <f ca="1">SUMIFS(Supplier!L3044:L3079,Supplier!J3044:J3079,s!H5,Supplier!I3044:I3079,s!$B$1)</f>
        <v>0</v>
      </c>
      <c r="J5" s="994">
        <f ca="1">SUMIFS(Supplier!M3044:M3079,Supplier!K3044:K3079,s!I5,Supplier!J3044:J3079,s!$B$1)</f>
        <v>0</v>
      </c>
      <c r="K5" s="994">
        <f ca="1">SUMIFS(Supplier!N3044:N3079,Supplier!L3044:L3079,s!J5,Supplier!K3044:K3079,s!$B$1)</f>
        <v>0</v>
      </c>
      <c r="L5" s="994">
        <f ca="1">SUMIF(Supplier!$A$3041:$E$3069,s!K5,Supplier!$E$3041:$E$3069)</f>
        <v>0</v>
      </c>
      <c r="M5" s="994">
        <f ca="1">SUMIF(Supplier!$A$3041:$E$3069,s!L5,Supplier!$E$3041:$E$3069)</f>
        <v>0</v>
      </c>
      <c r="N5" s="994">
        <f ca="1">SUMIF(Supplier!$A$3041:$E$3069,s!M5,Supplier!$E$3041:$E$3069)</f>
        <v>0</v>
      </c>
      <c r="O5" s="994">
        <f ca="1">SUMIF(Supplier!$A$3041:$E$3069,s!N5,Supplier!$E$3041:$E$3069)</f>
        <v>0</v>
      </c>
      <c r="P5" s="994">
        <f ca="1">SUMIF(Supplier!$A$3041:$E$3069,s!O5,Supplier!$E$3041:$E$3069)</f>
        <v>0</v>
      </c>
      <c r="Q5" s="994">
        <f ca="1">SUMIF(Supplier!$A$3041:$E$3069,s!P5,Supplier!$E$3041:$E$3069)</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8654</v>
      </c>
      <c r="B6" s="994">
        <f>SUMIFS(Supplier!E3045:E3080,Supplier!C3045:C3080,s!A6,Supplier!B3045:B3080,s!$B$1)</f>
        <v>0</v>
      </c>
      <c r="C6" s="994">
        <f>SUMIFS(Supplier!F3045:F3080,Supplier!D3045:D3080,s!B6,Supplier!C3045:C3080,s!$B$1)</f>
        <v>0</v>
      </c>
      <c r="D6" s="994">
        <f>SUMIFS(Supplier!G3045:G3080,Supplier!E3045:E3080,s!C6,Supplier!D3045:D3080,s!$B$1)</f>
        <v>0</v>
      </c>
      <c r="E6" s="994">
        <f>SUMIFS(Supplier!H3045:H3080,Supplier!F3045:F3080,s!D6,Supplier!E3045:E3080,s!$B$1)</f>
        <v>0</v>
      </c>
      <c r="F6" s="994">
        <f>SUMIFS(Supplier!I3045:I3080,Supplier!G3045:G3080,s!E6,Supplier!F3045:F3080,s!$B$1)</f>
        <v>0</v>
      </c>
      <c r="G6" s="994">
        <f>SUMIFS(Supplier!J3045:J3080,Supplier!H3045:H3080,s!F6,Supplier!G3045:G3080,s!$B$1)</f>
        <v>0</v>
      </c>
      <c r="H6" s="994">
        <f ca="1">SUMIFS(Supplier!K3045:K3080,Supplier!I3045:I3080,s!G6,Supplier!H3045:H3080,s!$B$1)</f>
        <v>0</v>
      </c>
      <c r="I6" s="994">
        <f ca="1">SUMIFS(Supplier!L3045:L3080,Supplier!J3045:J3080,s!H6,Supplier!I3045:I3080,s!$B$1)</f>
        <v>0</v>
      </c>
      <c r="J6" s="994">
        <f ca="1">SUMIFS(Supplier!M3045:M3080,Supplier!K3045:K3080,s!I6,Supplier!J3045:J3080,s!$B$1)</f>
        <v>0</v>
      </c>
      <c r="K6" s="994">
        <f ca="1">SUMIFS(Supplier!N3045:N3080,Supplier!L3045:L3080,s!J6,Supplier!K3045:K3080,s!$B$1)</f>
        <v>0</v>
      </c>
      <c r="L6" s="994">
        <f ca="1">SUMIF(Supplier!$A$3041:$E$3069,s!K6,Supplier!$E$3041:$E$3069)</f>
        <v>0</v>
      </c>
      <c r="M6" s="994">
        <f ca="1">SUMIF(Supplier!$A$3041:$E$3069,s!L6,Supplier!$E$3041:$E$3069)</f>
        <v>0</v>
      </c>
      <c r="N6" s="994">
        <f ca="1">SUMIF(Supplier!$A$3041:$E$3069,s!M6,Supplier!$E$3041:$E$3069)</f>
        <v>0</v>
      </c>
      <c r="O6" s="994">
        <f ca="1">SUMIF(Supplier!$A$3041:$E$3069,s!N6,Supplier!$E$3041:$E$3069)</f>
        <v>0</v>
      </c>
      <c r="P6" s="994">
        <f ca="1">SUMIF(Supplier!$A$3041:$E$3069,s!O6,Supplier!$E$3041:$E$3069)</f>
        <v>0</v>
      </c>
      <c r="Q6" s="994">
        <f ca="1">SUMIF(Supplier!$A$3041:$E$3069,s!P6,Supplier!$E$3041:$E$3069)</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8865</v>
      </c>
      <c r="B7" s="994">
        <f>SUMIFS(Supplier!E3046:E3081,Supplier!C3046:C3081,s!A7,Supplier!B3046:B3081,s!$B$1)</f>
        <v>0</v>
      </c>
      <c r="C7" s="994">
        <f>SUMIFS(Supplier!F3046:F3081,Supplier!D3046:D3081,s!B7,Supplier!C3046:C3081,s!$B$1)</f>
        <v>0</v>
      </c>
      <c r="D7" s="994">
        <f>SUMIFS(Supplier!G3046:G3081,Supplier!E3046:E3081,s!C7,Supplier!D3046:D3081,s!$B$1)</f>
        <v>0</v>
      </c>
      <c r="E7" s="994">
        <f>SUMIFS(Supplier!H3046:H3081,Supplier!F3046:F3081,s!D7,Supplier!E3046:E3081,s!$B$1)</f>
        <v>0</v>
      </c>
      <c r="F7" s="994">
        <f>SUMIFS(Supplier!I3046:I3081,Supplier!G3046:G3081,s!E7,Supplier!F3046:F3081,s!$B$1)</f>
        <v>0</v>
      </c>
      <c r="G7" s="994">
        <f>SUMIFS(Supplier!J3046:J3081,Supplier!H3046:H3081,s!F7,Supplier!G3046:G3081,s!$B$1)</f>
        <v>0</v>
      </c>
      <c r="H7" s="994">
        <f ca="1">SUMIFS(Supplier!K3046:K3081,Supplier!I3046:I3081,s!G7,Supplier!H3046:H3081,s!$B$1)</f>
        <v>0</v>
      </c>
      <c r="I7" s="994">
        <f ca="1">SUMIFS(Supplier!L3046:L3081,Supplier!J3046:J3081,s!H7,Supplier!I3046:I3081,s!$B$1)</f>
        <v>0</v>
      </c>
      <c r="J7" s="994">
        <f ca="1">SUMIFS(Supplier!M3046:M3081,Supplier!K3046:K3081,s!I7,Supplier!J3046:J3081,s!$B$1)</f>
        <v>0</v>
      </c>
      <c r="K7" s="994">
        <f ca="1">SUMIFS(Supplier!N3046:N3081,Supplier!L3046:L3081,s!J7,Supplier!K3046:K3081,s!$B$1)</f>
        <v>0</v>
      </c>
      <c r="L7" s="994">
        <f ca="1">SUMIF(Supplier!$A$3041:$E$3069,s!K7,Supplier!$E$3041:$E$3069)</f>
        <v>0</v>
      </c>
      <c r="M7" s="994">
        <f ca="1">SUMIF(Supplier!$A$3041:$E$3069,s!L7,Supplier!$E$3041:$E$3069)</f>
        <v>0</v>
      </c>
      <c r="N7" s="994">
        <f ca="1">SUMIF(Supplier!$A$3041:$E$3069,s!M7,Supplier!$E$3041:$E$3069)</f>
        <v>0</v>
      </c>
      <c r="O7" s="994">
        <f ca="1">SUMIF(Supplier!$A$3041:$E$3069,s!N7,Supplier!$E$3041:$E$3069)</f>
        <v>0</v>
      </c>
      <c r="P7" s="994">
        <f ca="1">SUMIF(Supplier!$A$3041:$E$3069,s!O7,Supplier!$E$3041:$E$3069)</f>
        <v>0</v>
      </c>
      <c r="Q7" s="994">
        <f ca="1">SUMIF(Supplier!$A$3041:$E$3069,s!P7,Supplier!$E$3041:$E$3069)</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10148</v>
      </c>
      <c r="B8" s="994">
        <f>SUMIFS(Supplier!E3047:E3082,Supplier!C3047:C3082,s!A8,Supplier!B3047:B3082,s!$B$1)</f>
        <v>0</v>
      </c>
      <c r="C8" s="994">
        <f>SUMIFS(Supplier!F3047:F3082,Supplier!D3047:D3082,s!B8,Supplier!C3047:C3082,s!$B$1)</f>
        <v>0</v>
      </c>
      <c r="D8" s="994">
        <f>SUMIFS(Supplier!G3047:G3082,Supplier!E3047:E3082,s!C8,Supplier!D3047:D3082,s!$B$1)</f>
        <v>0</v>
      </c>
      <c r="E8" s="994">
        <f>SUMIFS(Supplier!H3047:H3082,Supplier!F3047:F3082,s!D8,Supplier!E3047:E3082,s!$B$1)</f>
        <v>0</v>
      </c>
      <c r="F8" s="994">
        <f>SUMIFS(Supplier!I3047:I3082,Supplier!G3047:G3082,s!E8,Supplier!F3047:F3082,s!$B$1)</f>
        <v>0</v>
      </c>
      <c r="G8" s="994">
        <f>SUMIFS(Supplier!J3047:J3082,Supplier!H3047:H3082,s!F8,Supplier!G3047:G3082,s!$B$1)</f>
        <v>0</v>
      </c>
      <c r="H8" s="994">
        <f ca="1">SUMIFS(Supplier!K3047:K3082,Supplier!I3047:I3082,s!G8,Supplier!H3047:H3082,s!$B$1)</f>
        <v>0</v>
      </c>
      <c r="I8" s="994">
        <f ca="1">SUMIFS(Supplier!L3047:L3082,Supplier!J3047:J3082,s!H8,Supplier!I3047:I3082,s!$B$1)</f>
        <v>0</v>
      </c>
      <c r="J8" s="994">
        <f ca="1">SUMIFS(Supplier!M3047:M3082,Supplier!K3047:K3082,s!I8,Supplier!J3047:J3082,s!$B$1)</f>
        <v>0</v>
      </c>
      <c r="K8" s="994">
        <f ca="1">SUMIFS(Supplier!N3047:N3082,Supplier!L3047:L3082,s!J8,Supplier!K3047:K3082,s!$B$1)</f>
        <v>0</v>
      </c>
      <c r="L8" s="994">
        <f ca="1">SUMIF(Supplier!$A$3041:$E$3069,s!K8,Supplier!$E$3041:$E$3069)</f>
        <v>0</v>
      </c>
      <c r="M8" s="994">
        <f ca="1">SUMIF(Supplier!$A$3041:$E$3069,s!L8,Supplier!$E$3041:$E$3069)</f>
        <v>0</v>
      </c>
      <c r="N8" s="994">
        <f ca="1">SUMIF(Supplier!$A$3041:$E$3069,s!M8,Supplier!$E$3041:$E$3069)</f>
        <v>0</v>
      </c>
      <c r="O8" s="994">
        <f ca="1">SUMIF(Supplier!$A$3041:$E$3069,s!N8,Supplier!$E$3041:$E$3069)</f>
        <v>0</v>
      </c>
      <c r="P8" s="994">
        <f ca="1">SUMIF(Supplier!$A$3041:$E$3069,s!O8,Supplier!$E$3041:$E$3069)</f>
        <v>0</v>
      </c>
      <c r="Q8" s="994">
        <f ca="1">SUMIF(Supplier!$A$3041:$E$3069,s!P8,Supplier!$E$3041:$E$3069)</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10468</v>
      </c>
      <c r="B9" s="994">
        <f>SUMIFS(Supplier!E3048:E3083,Supplier!C3048:C3083,s!A9,Supplier!B3048:B3083,s!$B$1)</f>
        <v>0</v>
      </c>
      <c r="C9" s="994">
        <f>SUMIFS(Supplier!F3048:F3083,Supplier!D3048:D3083,s!B9,Supplier!C3048:C3083,s!$B$1)</f>
        <v>0</v>
      </c>
      <c r="D9" s="994">
        <f>SUMIFS(Supplier!G3048:G3083,Supplier!E3048:E3083,s!C9,Supplier!D3048:D3083,s!$B$1)</f>
        <v>0</v>
      </c>
      <c r="E9" s="994">
        <f>SUMIFS(Supplier!H3048:H3083,Supplier!F3048:F3083,s!D9,Supplier!E3048:E3083,s!$B$1)</f>
        <v>0</v>
      </c>
      <c r="F9" s="994">
        <f>SUMIFS(Supplier!I3048:I3083,Supplier!G3048:G3083,s!E9,Supplier!F3048:F3083,s!$B$1)</f>
        <v>0</v>
      </c>
      <c r="G9" s="994">
        <f>SUMIFS(Supplier!J3048:J3083,Supplier!H3048:H3083,s!F9,Supplier!G3048:G3083,s!$B$1)</f>
        <v>0</v>
      </c>
      <c r="H9" s="994">
        <f ca="1">SUMIFS(Supplier!K3048:K3083,Supplier!I3048:I3083,s!G9,Supplier!H3048:H3083,s!$B$1)</f>
        <v>0</v>
      </c>
      <c r="I9" s="994">
        <f ca="1">SUMIFS(Supplier!L3048:L3083,Supplier!J3048:J3083,s!H9,Supplier!I3048:I3083,s!$B$1)</f>
        <v>0</v>
      </c>
      <c r="J9" s="994">
        <f ca="1">SUMIFS(Supplier!M3048:M3083,Supplier!K3048:K3083,s!I9,Supplier!J3048:J3083,s!$B$1)</f>
        <v>0</v>
      </c>
      <c r="K9" s="994">
        <f ca="1">SUMIFS(Supplier!N3048:N3083,Supplier!L3048:L3083,s!J9,Supplier!K3048:K3083,s!$B$1)</f>
        <v>0</v>
      </c>
      <c r="L9" s="994">
        <f ca="1">SUMIF(Supplier!$A$3041:$E$3069,s!K9,Supplier!$E$3041:$E$3069)</f>
        <v>0</v>
      </c>
      <c r="M9" s="994">
        <f ca="1">SUMIF(Supplier!$A$3041:$E$3069,s!L9,Supplier!$E$3041:$E$3069)</f>
        <v>0</v>
      </c>
      <c r="N9" s="994">
        <f ca="1">SUMIF(Supplier!$A$3041:$E$3069,s!M9,Supplier!$E$3041:$E$3069)</f>
        <v>0</v>
      </c>
      <c r="O9" s="994">
        <f ca="1">SUMIF(Supplier!$A$3041:$E$3069,s!N9,Supplier!$E$3041:$E$3069)</f>
        <v>0</v>
      </c>
      <c r="P9" s="994">
        <f ca="1">SUMIF(Supplier!$A$3041:$E$3069,s!O9,Supplier!$E$3041:$E$3069)</f>
        <v>0</v>
      </c>
      <c r="Q9" s="994">
        <f ca="1">SUMIF(Supplier!$A$3041:$E$3069,s!P9,Supplier!$E$3041:$E$3069)</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10492</v>
      </c>
      <c r="B10" s="994">
        <f>SUMIFS(Supplier!E3049:E3084,Supplier!C3049:C3084,s!A10,Supplier!B3049:B3084,s!$B$1)</f>
        <v>0</v>
      </c>
      <c r="C10" s="994">
        <f>SUMIFS(Supplier!F3049:F3084,Supplier!D3049:D3084,s!B10,Supplier!C3049:C3084,s!$B$1)</f>
        <v>0</v>
      </c>
      <c r="D10" s="994">
        <f>SUMIFS(Supplier!G3049:G3084,Supplier!E3049:E3084,s!C10,Supplier!D3049:D3084,s!$B$1)</f>
        <v>0</v>
      </c>
      <c r="E10" s="994">
        <f>SUMIFS(Supplier!H3049:H3084,Supplier!F3049:F3084,s!D10,Supplier!E3049:E3084,s!$B$1)</f>
        <v>0</v>
      </c>
      <c r="F10" s="994">
        <f>SUMIFS(Supplier!I3049:I3084,Supplier!G3049:G3084,s!E10,Supplier!F3049:F3084,s!$B$1)</f>
        <v>0</v>
      </c>
      <c r="G10" s="994">
        <f>SUMIFS(Supplier!J3049:J3084,Supplier!H3049:H3084,s!F10,Supplier!G3049:G3084,s!$B$1)</f>
        <v>0</v>
      </c>
      <c r="H10" s="994">
        <f ca="1">SUMIFS(Supplier!K3049:K3084,Supplier!I3049:I3084,s!G10,Supplier!H3049:H3084,s!$B$1)</f>
        <v>0</v>
      </c>
      <c r="I10" s="994">
        <f ca="1">SUMIFS(Supplier!L3049:L3084,Supplier!J3049:J3084,s!H10,Supplier!I3049:I3084,s!$B$1)</f>
        <v>0</v>
      </c>
      <c r="J10" s="994">
        <f ca="1">SUMIFS(Supplier!M3049:M3084,Supplier!K3049:K3084,s!I10,Supplier!J3049:J3084,s!$B$1)</f>
        <v>0</v>
      </c>
      <c r="K10" s="994">
        <f ca="1">SUMIFS(Supplier!N3049:N3084,Supplier!L3049:L3084,s!J10,Supplier!K3049:K3084,s!$B$1)</f>
        <v>0</v>
      </c>
      <c r="L10" s="994">
        <f ca="1">SUMIF(Supplier!$A$3041:$E$3069,s!K10,Supplier!$E$3041:$E$3069)</f>
        <v>0</v>
      </c>
      <c r="M10" s="994">
        <f ca="1">SUMIF(Supplier!$A$3041:$E$3069,s!L10,Supplier!$E$3041:$E$3069)</f>
        <v>0</v>
      </c>
      <c r="N10" s="994">
        <f ca="1">SUMIF(Supplier!$A$3041:$E$3069,s!M10,Supplier!$E$3041:$E$3069)</f>
        <v>0</v>
      </c>
      <c r="O10" s="994">
        <f ca="1">SUMIF(Supplier!$A$3041:$E$3069,s!N10,Supplier!$E$3041:$E$3069)</f>
        <v>0</v>
      </c>
      <c r="P10" s="994">
        <f ca="1">SUMIF(Supplier!$A$3041:$E$3069,s!O10,Supplier!$E$3041:$E$3069)</f>
        <v>0</v>
      </c>
      <c r="Q10" s="994">
        <f ca="1">SUMIF(Supplier!$A$3041:$E$3069,s!P10,Supplier!$E$3041:$E$3069)</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9964</v>
      </c>
      <c r="B11" s="994">
        <f>SUMIFS(Supplier!E3050:E3085,Supplier!C3050:C3085,s!A11,Supplier!B3050:B3085,s!$B$1)</f>
        <v>0</v>
      </c>
      <c r="C11" s="994">
        <f>SUMIFS(Supplier!F3050:F3085,Supplier!D3050:D3085,s!B11,Supplier!C3050:C3085,s!$B$1)</f>
        <v>0</v>
      </c>
      <c r="D11" s="994">
        <f>SUMIFS(Supplier!G3050:G3085,Supplier!E3050:E3085,s!C11,Supplier!D3050:D3085,s!$B$1)</f>
        <v>0</v>
      </c>
      <c r="E11" s="994">
        <f>SUMIFS(Supplier!H3050:H3085,Supplier!F3050:F3085,s!D11,Supplier!E3050:E3085,s!$B$1)</f>
        <v>0</v>
      </c>
      <c r="F11" s="994">
        <f>SUMIFS(Supplier!I3050:I3085,Supplier!G3050:G3085,s!E11,Supplier!F3050:F3085,s!$B$1)</f>
        <v>0</v>
      </c>
      <c r="G11" s="994">
        <f>SUMIFS(Supplier!J3050:J3085,Supplier!H3050:H3085,s!F11,Supplier!G3050:G3085,s!$B$1)</f>
        <v>0</v>
      </c>
      <c r="H11" s="994">
        <f ca="1">SUMIFS(Supplier!K3050:K3085,Supplier!I3050:I3085,s!G11,Supplier!H3050:H3085,s!$B$1)</f>
        <v>0</v>
      </c>
      <c r="I11" s="994">
        <f ca="1">SUMIFS(Supplier!L3050:L3085,Supplier!J3050:J3085,s!H11,Supplier!I3050:I3085,s!$B$1)</f>
        <v>0</v>
      </c>
      <c r="J11" s="994">
        <f ca="1">SUMIFS(Supplier!M3050:M3085,Supplier!K3050:K3085,s!I11,Supplier!J3050:J3085,s!$B$1)</f>
        <v>0</v>
      </c>
      <c r="K11" s="994">
        <f ca="1">SUMIFS(Supplier!N3050:N3085,Supplier!L3050:L3085,s!J11,Supplier!K3050:K3085,s!$B$1)</f>
        <v>0</v>
      </c>
      <c r="L11" s="994">
        <f ca="1">SUMIF(Supplier!$A$3041:$E$3069,s!K11,Supplier!$E$3041:$E$3069)</f>
        <v>0</v>
      </c>
      <c r="M11" s="994">
        <f ca="1">SUMIF(Supplier!$A$3041:$E$3069,s!L11,Supplier!$E$3041:$E$3069)</f>
        <v>0</v>
      </c>
      <c r="N11" s="994">
        <f ca="1">SUMIF(Supplier!$A$3041:$E$3069,s!M11,Supplier!$E$3041:$E$3069)</f>
        <v>0</v>
      </c>
      <c r="O11" s="994">
        <f ca="1">SUMIF(Supplier!$A$3041:$E$3069,s!N11,Supplier!$E$3041:$E$3069)</f>
        <v>0</v>
      </c>
      <c r="P11" s="994">
        <f ca="1">SUMIF(Supplier!$A$3041:$E$3069,s!O11,Supplier!$E$3041:$E$3069)</f>
        <v>0</v>
      </c>
      <c r="Q11" s="994">
        <f ca="1">SUMIF(Supplier!$A$3041:$E$3069,s!P11,Supplier!$E$3041:$E$3069)</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7805</v>
      </c>
      <c r="B12" s="994">
        <f>SUMIFS(Supplier!E3051:E3086,Supplier!C3051:C3086,s!A12,Supplier!B3051:B3086,s!$B$1)</f>
        <v>0</v>
      </c>
      <c r="C12" s="994">
        <f>SUMIFS(Supplier!F3051:F3086,Supplier!D3051:D3086,s!B12,Supplier!C3051:C3086,s!$B$1)</f>
        <v>0</v>
      </c>
      <c r="D12" s="994">
        <f>SUMIFS(Supplier!G3051:G3086,Supplier!E3051:E3086,s!C12,Supplier!D3051:D3086,s!$B$1)</f>
        <v>0</v>
      </c>
      <c r="E12" s="994">
        <f>SUMIFS(Supplier!H3051:H3086,Supplier!F3051:F3086,s!D12,Supplier!E3051:E3086,s!$B$1)</f>
        <v>0</v>
      </c>
      <c r="F12" s="994">
        <f>SUMIFS(Supplier!I3051:I3086,Supplier!G3051:G3086,s!E12,Supplier!F3051:F3086,s!$B$1)</f>
        <v>0</v>
      </c>
      <c r="G12" s="994">
        <f>SUMIFS(Supplier!J3051:J3086,Supplier!H3051:H3086,s!F12,Supplier!G3051:G3086,s!$B$1)</f>
        <v>0</v>
      </c>
      <c r="H12" s="994">
        <f ca="1">SUMIFS(Supplier!K3051:K3086,Supplier!I3051:I3086,s!G12,Supplier!H3051:H3086,s!$B$1)</f>
        <v>0</v>
      </c>
      <c r="I12" s="994">
        <f ca="1">SUMIFS(Supplier!L3051:L3086,Supplier!J3051:J3086,s!H12,Supplier!I3051:I3086,s!$B$1)</f>
        <v>0</v>
      </c>
      <c r="J12" s="994">
        <f ca="1">SUMIFS(Supplier!M3051:M3086,Supplier!K3051:K3086,s!I12,Supplier!J3051:J3086,s!$B$1)</f>
        <v>0</v>
      </c>
      <c r="K12" s="994">
        <f ca="1">SUMIFS(Supplier!N3051:N3086,Supplier!L3051:L3086,s!J12,Supplier!K3051:K3086,s!$B$1)</f>
        <v>0</v>
      </c>
      <c r="L12" s="994">
        <f ca="1">SUMIF(Supplier!$A$3041:$E$3069,s!K12,Supplier!$E$3041:$E$3069)</f>
        <v>0</v>
      </c>
      <c r="M12" s="994">
        <f ca="1">SUMIF(Supplier!$A$3041:$E$3069,s!L12,Supplier!$E$3041:$E$3069)</f>
        <v>0</v>
      </c>
      <c r="N12" s="994">
        <f ca="1">SUMIF(Supplier!$A$3041:$E$3069,s!M12,Supplier!$E$3041:$E$3069)</f>
        <v>0</v>
      </c>
      <c r="O12" s="994">
        <f ca="1">SUMIF(Supplier!$A$3041:$E$3069,s!N12,Supplier!$E$3041:$E$3069)</f>
        <v>0</v>
      </c>
      <c r="P12" s="994">
        <f ca="1">SUMIF(Supplier!$A$3041:$E$3069,s!O12,Supplier!$E$3041:$E$3069)</f>
        <v>0</v>
      </c>
      <c r="Q12" s="994">
        <f ca="1">SUMIF(Supplier!$A$3041:$E$3069,s!P12,Supplier!$E$3041:$E$3069)</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9406</v>
      </c>
      <c r="B13" s="994">
        <f>SUMIFS(Supplier!E3052:E3098,Supplier!C3052:C3098,s!A13,Supplier!B3052:B3098,s!$B$1)</f>
        <v>0</v>
      </c>
      <c r="C13" s="994">
        <f>SUMIFS(Supplier!F3052:F3098,Supplier!D3052:D3098,s!B13,Supplier!C3052:C3098,s!$B$1)</f>
        <v>0</v>
      </c>
      <c r="D13" s="994">
        <f>SUMIFS(Supplier!G3052:G3098,Supplier!E3052:E3098,s!C13,Supplier!D3052:D3098,s!$B$1)</f>
        <v>0</v>
      </c>
      <c r="E13" s="994">
        <f>SUMIFS(Supplier!H3052:H3098,Supplier!F3052:F3098,s!D13,Supplier!E3052:E3098,s!$B$1)</f>
        <v>0</v>
      </c>
      <c r="F13" s="994">
        <f>SUMIFS(Supplier!I3052:I3098,Supplier!G3052:G3098,s!E13,Supplier!F3052:F3098,s!$B$1)</f>
        <v>0</v>
      </c>
      <c r="G13" s="994">
        <f>SUMIFS(Supplier!J3052:J3098,Supplier!H3052:H3098,s!F13,Supplier!G3052:G3098,s!$B$1)</f>
        <v>0</v>
      </c>
      <c r="H13" s="994">
        <f ca="1">SUMIFS(Supplier!K3052:K3098,Supplier!I3052:I3098,s!G13,Supplier!H3052:H3098,s!$B$1)</f>
        <v>0</v>
      </c>
      <c r="I13" s="994">
        <f ca="1">SUMIFS(Supplier!L3052:L3098,Supplier!J3052:J3098,s!H13,Supplier!I3052:I3098,s!$B$1)</f>
        <v>0</v>
      </c>
      <c r="J13" s="994">
        <f ca="1">SUMIFS(Supplier!M3052:M3098,Supplier!K3052:K3098,s!I13,Supplier!J3052:J3098,s!$B$1)</f>
        <v>0</v>
      </c>
      <c r="K13" s="994">
        <f ca="1">SUMIFS(Supplier!N3052:N3098,Supplier!L3052:L3098,s!J13,Supplier!K3052:K3098,s!$B$1)</f>
        <v>0</v>
      </c>
      <c r="L13" s="994">
        <f ca="1">SUMIF(Supplier!$A$3041:$E$3069,s!K13,Supplier!$E$3041:$E$3069)</f>
        <v>0</v>
      </c>
      <c r="M13" s="994">
        <f ca="1">SUMIF(Supplier!$A$3041:$E$3069,s!L13,Supplier!$E$3041:$E$3069)</f>
        <v>0</v>
      </c>
      <c r="N13" s="994">
        <f ca="1">SUMIF(Supplier!$A$3041:$E$3069,s!M13,Supplier!$E$3041:$E$3069)</f>
        <v>0</v>
      </c>
      <c r="O13" s="994">
        <f ca="1">SUMIF(Supplier!$A$3041:$E$3069,s!N13,Supplier!$E$3041:$E$3069)</f>
        <v>0</v>
      </c>
      <c r="P13" s="994">
        <f ca="1">SUMIF(Supplier!$A$3041:$E$3069,s!O13,Supplier!$E$3041:$E$3069)</f>
        <v>0</v>
      </c>
      <c r="Q13" s="994">
        <f ca="1">SUMIF(Supplier!$A$3041:$E$3069,s!P13,Supplier!$E$3041:$E$3069)</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10148</v>
      </c>
      <c r="B14" s="994">
        <f>SUMIFS(Supplier!E3053:E3099,Supplier!C3053:C3099,s!A14,Supplier!B3053:B3099,s!$B$1)</f>
        <v>0</v>
      </c>
      <c r="C14" s="994">
        <f>SUMIFS(Supplier!F3053:F3099,Supplier!D3053:D3099,s!B14,Supplier!C3053:C3099,s!$B$1)</f>
        <v>0</v>
      </c>
      <c r="D14" s="994">
        <f>SUMIFS(Supplier!G3053:G3099,Supplier!E3053:E3099,s!C14,Supplier!D3053:D3099,s!$B$1)</f>
        <v>0</v>
      </c>
      <c r="E14" s="994">
        <f>SUMIFS(Supplier!H3053:H3099,Supplier!F3053:F3099,s!D14,Supplier!E3053:E3099,s!$B$1)</f>
        <v>0</v>
      </c>
      <c r="F14" s="994">
        <f>SUMIFS(Supplier!I3053:I3099,Supplier!G3053:G3099,s!E14,Supplier!F3053:F3099,s!$B$1)</f>
        <v>0</v>
      </c>
      <c r="G14" s="994">
        <f>SUMIFS(Supplier!J3053:J3099,Supplier!H3053:H3099,s!F14,Supplier!G3053:G3099,s!$B$1)</f>
        <v>0</v>
      </c>
      <c r="H14" s="994">
        <f ca="1">SUMIFS(Supplier!K3053:K3099,Supplier!I3053:I3099,s!G14,Supplier!H3053:H3099,s!$B$1)</f>
        <v>0</v>
      </c>
      <c r="I14" s="994">
        <f ca="1">SUMIFS(Supplier!L3053:L3099,Supplier!J3053:J3099,s!H14,Supplier!I3053:I3099,s!$B$1)</f>
        <v>0</v>
      </c>
      <c r="J14" s="994">
        <f ca="1">SUMIFS(Supplier!M3053:M3099,Supplier!K3053:K3099,s!I14,Supplier!J3053:J3099,s!$B$1)</f>
        <v>0</v>
      </c>
      <c r="K14" s="994">
        <f ca="1">SUMIFS(Supplier!N3053:N3099,Supplier!L3053:L3099,s!J14,Supplier!K3053:K3099,s!$B$1)</f>
        <v>0</v>
      </c>
      <c r="L14" s="994">
        <f ca="1">SUMIF(Supplier!$A$3041:$E$3069,s!K14,Supplier!$E$3041:$E$3069)</f>
        <v>0</v>
      </c>
      <c r="M14" s="994">
        <f ca="1">SUMIF(Supplier!$A$3041:$E$3069,s!L14,Supplier!$E$3041:$E$3069)</f>
        <v>0</v>
      </c>
      <c r="N14" s="994">
        <f ca="1">SUMIF(Supplier!$A$3041:$E$3069,s!M14,Supplier!$E$3041:$E$3069)</f>
        <v>0</v>
      </c>
      <c r="O14" s="994">
        <f ca="1">SUMIF(Supplier!$A$3041:$E$3069,s!N14,Supplier!$E$3041:$E$3069)</f>
        <v>0</v>
      </c>
      <c r="P14" s="994">
        <f ca="1">SUMIF(Supplier!$A$3041:$E$3069,s!O14,Supplier!$E$3041:$E$3069)</f>
        <v>0</v>
      </c>
      <c r="Q14" s="994">
        <f ca="1">SUMIF(Supplier!$A$3041:$E$3069,s!P14,Supplier!$E$3041:$E$3069)</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10492</v>
      </c>
      <c r="B15" s="994">
        <f>SUMIFS(Supplier!E3054:E3100,Supplier!C3054:C3100,s!A15,Supplier!B3054:B3100,s!$B$1)</f>
        <v>0</v>
      </c>
      <c r="C15" s="994">
        <f>SUMIFS(Supplier!F3054:F3100,Supplier!D3054:D3100,s!B15,Supplier!C3054:C3100,s!$B$1)</f>
        <v>0</v>
      </c>
      <c r="D15" s="994">
        <f>SUMIFS(Supplier!G3054:G3100,Supplier!E3054:E3100,s!C15,Supplier!D3054:D3100,s!$B$1)</f>
        <v>0</v>
      </c>
      <c r="E15" s="994">
        <f>SUMIFS(Supplier!H3054:H3100,Supplier!F3054:F3100,s!D15,Supplier!E3054:E3100,s!$B$1)</f>
        <v>0</v>
      </c>
      <c r="F15" s="994">
        <f>SUMIFS(Supplier!I3054:I3100,Supplier!G3054:G3100,s!E15,Supplier!F3054:F3100,s!$B$1)</f>
        <v>0</v>
      </c>
      <c r="G15" s="994">
        <f>SUMIFS(Supplier!J3054:J3100,Supplier!H3054:H3100,s!F15,Supplier!G3054:G3100,s!$B$1)</f>
        <v>0</v>
      </c>
      <c r="H15" s="994">
        <f ca="1">SUMIFS(Supplier!K3054:K3100,Supplier!I3054:I3100,s!G15,Supplier!H3054:H3100,s!$B$1)</f>
        <v>0</v>
      </c>
      <c r="I15" s="994">
        <f ca="1">SUMIFS(Supplier!L3054:L3100,Supplier!J3054:J3100,s!H15,Supplier!I3054:I3100,s!$B$1)</f>
        <v>0</v>
      </c>
      <c r="J15" s="994">
        <f ca="1">SUMIFS(Supplier!M3054:M3100,Supplier!K3054:K3100,s!I15,Supplier!J3054:J3100,s!$B$1)</f>
        <v>0</v>
      </c>
      <c r="K15" s="994">
        <f ca="1">SUMIFS(Supplier!N3054:N3100,Supplier!L3054:L3100,s!J15,Supplier!K3054:K3100,s!$B$1)</f>
        <v>0</v>
      </c>
      <c r="L15" s="994">
        <f ca="1">SUMIF(Supplier!$A$3041:$E$3069,s!K15,Supplier!$E$3041:$E$3069)</f>
        <v>0</v>
      </c>
      <c r="M15" s="994">
        <f ca="1">SUMIF(Supplier!$A$3041:$E$3069,s!L15,Supplier!$E$3041:$E$3069)</f>
        <v>0</v>
      </c>
      <c r="N15" s="994">
        <f ca="1">SUMIF(Supplier!$A$3041:$E$3069,s!M15,Supplier!$E$3041:$E$3069)</f>
        <v>0</v>
      </c>
      <c r="O15" s="994">
        <f ca="1">SUMIF(Supplier!$A$3041:$E$3069,s!N15,Supplier!$E$3041:$E$3069)</f>
        <v>0</v>
      </c>
      <c r="P15" s="994">
        <f ca="1">SUMIF(Supplier!$A$3041:$E$3069,s!O15,Supplier!$E$3041:$E$3069)</f>
        <v>0</v>
      </c>
      <c r="Q15" s="994">
        <f ca="1">SUMIF(Supplier!$A$3041:$E$3069,s!P15,Supplier!$E$3041:$E$3069)</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10293</v>
      </c>
      <c r="B16" s="994">
        <f>SUMIFS(Supplier!E3055:E3101,Supplier!C3055:C3101,s!A16,Supplier!B3055:B3101,s!$B$1)</f>
        <v>0</v>
      </c>
      <c r="C16" s="994">
        <f>SUMIFS(Supplier!F3055:F3101,Supplier!D3055:D3101,s!B16,Supplier!C3055:C3101,s!$B$1)</f>
        <v>0</v>
      </c>
      <c r="D16" s="994">
        <f>SUMIFS(Supplier!G3055:G3101,Supplier!E3055:E3101,s!C16,Supplier!D3055:D3101,s!$B$1)</f>
        <v>0</v>
      </c>
      <c r="E16" s="994">
        <f>SUMIFS(Supplier!H3055:H3101,Supplier!F3055:F3101,s!D16,Supplier!E3055:E3101,s!$B$1)</f>
        <v>0</v>
      </c>
      <c r="F16" s="994">
        <f>SUMIFS(Supplier!I3055:I3101,Supplier!G3055:G3101,s!E16,Supplier!F3055:F3101,s!$B$1)</f>
        <v>0</v>
      </c>
      <c r="G16" s="994">
        <f>SUMIFS(Supplier!J3055:J3101,Supplier!H3055:H3101,s!F16,Supplier!G3055:G3101,s!$B$1)</f>
        <v>0</v>
      </c>
      <c r="H16" s="994">
        <f ca="1">SUMIFS(Supplier!K3055:K3101,Supplier!I3055:I3101,s!G16,Supplier!H3055:H3101,s!$B$1)</f>
        <v>0</v>
      </c>
      <c r="I16" s="994">
        <f ca="1">SUMIFS(Supplier!L3055:L3101,Supplier!J3055:J3101,s!H16,Supplier!I3055:I3101,s!$B$1)</f>
        <v>0</v>
      </c>
      <c r="J16" s="994">
        <f ca="1">SUMIFS(Supplier!M3055:M3101,Supplier!K3055:K3101,s!I16,Supplier!J3055:J3101,s!$B$1)</f>
        <v>0</v>
      </c>
      <c r="K16" s="994">
        <f ca="1">SUMIFS(Supplier!N3055:N3101,Supplier!L3055:L3101,s!J16,Supplier!K3055:K3101,s!$B$1)</f>
        <v>0</v>
      </c>
      <c r="L16" s="994">
        <f ca="1">SUMIF(Supplier!$A$3041:$E$3069,s!K16,Supplier!$E$3041:$E$3069)</f>
        <v>0</v>
      </c>
      <c r="M16" s="994">
        <f ca="1">SUMIF(Supplier!$A$3041:$E$3069,s!L16,Supplier!$E$3041:$E$3069)</f>
        <v>0</v>
      </c>
      <c r="N16" s="994">
        <f ca="1">SUMIF(Supplier!$A$3041:$E$3069,s!M16,Supplier!$E$3041:$E$3069)</f>
        <v>0</v>
      </c>
      <c r="O16" s="994">
        <f ca="1">SUMIF(Supplier!$A$3041:$E$3069,s!N16,Supplier!$E$3041:$E$3069)</f>
        <v>0</v>
      </c>
      <c r="P16" s="994">
        <f ca="1">SUMIF(Supplier!$A$3041:$E$3069,s!O16,Supplier!$E$3041:$E$3069)</f>
        <v>0</v>
      </c>
      <c r="Q16" s="994">
        <f ca="1">SUMIF(Supplier!$A$3041:$E$3069,s!P16,Supplier!$E$3041:$E$3069)</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10229</v>
      </c>
      <c r="B17" s="994">
        <f>SUMIFS(Supplier!E3056:E3105,Supplier!C3056:C3105,s!A17,Supplier!B3056:B3105,s!$B$1)</f>
        <v>0</v>
      </c>
      <c r="C17" s="994">
        <f>SUMIFS(Supplier!F3056:F3105,Supplier!D3056:D3105,s!B17,Supplier!C3056:C3105,s!$B$1)</f>
        <v>0</v>
      </c>
      <c r="D17" s="994">
        <f>SUMIFS(Supplier!G3056:G3105,Supplier!E3056:E3105,s!C17,Supplier!D3056:D3105,s!$B$1)</f>
        <v>0</v>
      </c>
      <c r="E17" s="994">
        <f>SUMIFS(Supplier!H3056:H3105,Supplier!F3056:F3105,s!D17,Supplier!E3056:E3105,s!$B$1)</f>
        <v>0</v>
      </c>
      <c r="F17" s="994">
        <f>SUMIFS(Supplier!I3056:I3105,Supplier!G3056:G3105,s!E17,Supplier!F3056:F3105,s!$B$1)</f>
        <v>0</v>
      </c>
      <c r="G17" s="994">
        <f>SUMIFS(Supplier!J3056:J3105,Supplier!H3056:H3105,s!F17,Supplier!G3056:G3105,s!$B$1)</f>
        <v>0</v>
      </c>
      <c r="H17" s="994">
        <f ca="1">SUMIFS(Supplier!K3056:K3105,Supplier!I3056:I3105,s!G17,Supplier!H3056:H3105,s!$B$1)</f>
        <v>0</v>
      </c>
      <c r="I17" s="994">
        <f ca="1">SUMIFS(Supplier!L3056:L3105,Supplier!J3056:J3105,s!H17,Supplier!I3056:I3105,s!$B$1)</f>
        <v>0</v>
      </c>
      <c r="J17" s="994">
        <f ca="1">SUMIFS(Supplier!M3056:M3105,Supplier!K3056:K3105,s!I17,Supplier!J3056:J3105,s!$B$1)</f>
        <v>0</v>
      </c>
      <c r="K17" s="994">
        <f ca="1">SUMIFS(Supplier!N3056:N3105,Supplier!L3056:L3105,s!J17,Supplier!K3056:K3105,s!$B$1)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9504</v>
      </c>
      <c r="B18" s="994">
        <f>SUMIFS(Supplier!E3064:E3106,Supplier!B3064:B3106,s!A18,Supplier!C3064:C3106,s!$B$1)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10293</v>
      </c>
      <c r="B19" s="994">
        <f>SUMIFS(Supplier!E3065:E3107,Supplier!B3065:B3107,s!A19,Supplier!C3065:C3107,s!$B$1)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9643</v>
      </c>
      <c r="B20" s="994">
        <f>SUMIFS(Supplier!E3066:E3110,Supplier!C3066:C3110,s!A20,Supplier!B3066:B3110,s!$B$1)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10148</v>
      </c>
      <c r="B21" s="994">
        <f>SUMIFS(Supplier!E3067:E3111,Supplier!C3067:C3111,s!A21,Supplier!B3067:B3111,s!$B$1)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10492</v>
      </c>
      <c r="B22" s="994">
        <f>SUMIFS(Supplier!E3068:E3112,Supplier!C3068:C3112,s!A22,Supplier!B3068:B3112,s!$B$1)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10229</v>
      </c>
      <c r="B23" s="994">
        <f>SUMIFS(Supplier!E3069:E3128,Supplier!C3069:C3128,s!A23,Supplier!B3069:B3128,s!$B$1)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SUMIFS(Supplier!E3075:E3132,Supplier!C3075:C3132,s!A24,Supplier!B3075:B3132,s!$B$1)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SUMIFS(Supplier!E3078:E3132,Supplier!C3078:C3132,s!A25,Supplier!B3078:B3132,s!$B$1)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7862</v>
      </c>
      <c r="B26" s="994">
        <f>SUMIFS(Supplier!E3079:E3133,Supplier!C3079:C3133,s!A26,Supplier!B3079:B3133,s!$B$1)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SUMIFS(Supplier!E3080:E3138,Supplier!C3080:C3138,s!A27,Supplier!B3080:B3138,s!$B$1)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8215</v>
      </c>
      <c r="B28" s="994">
        <f>SUMIFS(Supplier!E3081:E3140,Supplier!C3081:C3140,s!A28,Supplier!B3081:B3140,s!$B$1)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8705</v>
      </c>
      <c r="B29" s="994">
        <f>SUMIFS(Supplier!E3082:E3140,Supplier!C3082:C3140,s!A29,Supplier!B3082:B3140,s!$B$1)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SUMIFS(Supplier!E3083:E3157,Supplier!C3083:C3157,s!A30,Supplier!B3083:B3157,s!$B$1)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7773</v>
      </c>
      <c r="B31" s="994">
        <f>SUMIFS(Supplier!E3084:E3157,Supplier!C3084:C3157,s!A31,Supplier!B3084:B3157,s!$B$1)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7747</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7952</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8241</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8386</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8387</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21" t="s">
        <v>1694</v>
      </c>
      <c r="C5" s="1003" t="s">
        <v>1801</v>
      </c>
      <c r="D5" s="1004" t="s">
        <v>46</v>
      </c>
      <c r="E5" s="1012" t="s">
        <v>10857</v>
      </c>
    </row>
    <row r="6" spans="1:6" x14ac:dyDescent="0.35">
      <c r="A6" s="995" t="s">
        <v>13110</v>
      </c>
      <c r="B6" s="1122">
        <v>7255230</v>
      </c>
      <c r="C6" s="1122">
        <v>3840567</v>
      </c>
      <c r="D6" s="1005">
        <v>3414663</v>
      </c>
    </row>
    <row r="7" spans="1:6" x14ac:dyDescent="0.35">
      <c r="A7" s="995" t="s">
        <v>13177</v>
      </c>
      <c r="B7" s="1122">
        <v>2670585</v>
      </c>
      <c r="C7" s="1122">
        <v>536655</v>
      </c>
      <c r="D7" s="1005">
        <v>2133930</v>
      </c>
    </row>
    <row r="8" spans="1:6" x14ac:dyDescent="0.35">
      <c r="A8" s="995" t="s">
        <v>12683</v>
      </c>
      <c r="B8" s="1122">
        <v>2812014</v>
      </c>
      <c r="C8" s="1122">
        <v>938117</v>
      </c>
      <c r="D8" s="1005">
        <v>1873897</v>
      </c>
      <c r="F8" s="97"/>
    </row>
    <row r="9" spans="1:6" x14ac:dyDescent="0.35">
      <c r="A9" s="995" t="s">
        <v>6503</v>
      </c>
      <c r="B9" s="1122">
        <v>2116755</v>
      </c>
      <c r="C9" s="1122">
        <v>420205</v>
      </c>
      <c r="D9" s="1005">
        <v>1696550</v>
      </c>
    </row>
    <row r="10" spans="1:6" x14ac:dyDescent="0.35">
      <c r="A10" s="995" t="s">
        <v>13225</v>
      </c>
      <c r="B10" s="1122">
        <v>7152752</v>
      </c>
      <c r="C10" s="1122">
        <v>6079518</v>
      </c>
      <c r="D10" s="1005">
        <v>1073234</v>
      </c>
    </row>
    <row r="11" spans="1:6" x14ac:dyDescent="0.35">
      <c r="A11" s="995" t="s">
        <v>13436</v>
      </c>
      <c r="B11" s="1122">
        <v>1654212</v>
      </c>
      <c r="C11" s="1122">
        <v>622547</v>
      </c>
      <c r="D11" s="1005">
        <v>1031665</v>
      </c>
    </row>
    <row r="12" spans="1:6" x14ac:dyDescent="0.35">
      <c r="A12" s="995" t="s">
        <v>12795</v>
      </c>
      <c r="B12" s="1122">
        <v>1778812</v>
      </c>
      <c r="C12" s="1122">
        <v>823887</v>
      </c>
      <c r="D12" s="1005">
        <v>954925</v>
      </c>
    </row>
    <row r="13" spans="1:6" x14ac:dyDescent="0.35">
      <c r="A13" s="995" t="s">
        <v>11077</v>
      </c>
      <c r="B13" s="1122">
        <v>12814897</v>
      </c>
      <c r="C13" s="1122">
        <v>12404324</v>
      </c>
      <c r="D13" s="1005">
        <v>410573</v>
      </c>
    </row>
    <row r="14" spans="1:6" x14ac:dyDescent="0.35">
      <c r="A14" s="995" t="s">
        <v>10899</v>
      </c>
      <c r="B14" s="1122">
        <v>12238200.5</v>
      </c>
      <c r="C14" s="1122">
        <v>11875470.5</v>
      </c>
      <c r="D14" s="1005">
        <v>362730</v>
      </c>
    </row>
    <row r="15" spans="1:6" x14ac:dyDescent="0.35">
      <c r="A15" s="995" t="s">
        <v>11874</v>
      </c>
      <c r="B15" s="1122">
        <v>21095345</v>
      </c>
      <c r="C15" s="1122">
        <v>20772604</v>
      </c>
      <c r="D15" s="1005">
        <v>322741</v>
      </c>
    </row>
    <row r="16" spans="1:6" x14ac:dyDescent="0.35">
      <c r="A16" s="995" t="s">
        <v>12399</v>
      </c>
      <c r="B16" s="1122">
        <v>2924533</v>
      </c>
      <c r="C16" s="1122">
        <v>2623430</v>
      </c>
      <c r="D16" s="1005">
        <v>301103</v>
      </c>
    </row>
    <row r="17" spans="1:4" x14ac:dyDescent="0.35">
      <c r="A17" s="995" t="s">
        <v>11433</v>
      </c>
      <c r="B17" s="1122">
        <v>1121427</v>
      </c>
      <c r="C17" s="1122">
        <v>933127</v>
      </c>
      <c r="D17" s="1005">
        <v>188300</v>
      </c>
    </row>
    <row r="18" spans="1:4" x14ac:dyDescent="0.35">
      <c r="A18" s="995" t="s">
        <v>13540</v>
      </c>
      <c r="B18" s="1122">
        <v>274000</v>
      </c>
      <c r="C18" s="1122">
        <v>100000</v>
      </c>
      <c r="D18" s="1005">
        <v>174000</v>
      </c>
    </row>
    <row r="19" spans="1:4" x14ac:dyDescent="0.35">
      <c r="A19" s="1094" t="s">
        <v>166</v>
      </c>
      <c r="B19" s="1122">
        <v>152500</v>
      </c>
      <c r="C19" s="1122"/>
      <c r="D19" s="1102">
        <v>152500</v>
      </c>
    </row>
    <row r="20" spans="1:4" x14ac:dyDescent="0.35">
      <c r="A20" s="1094" t="s">
        <v>2195</v>
      </c>
      <c r="B20" s="1122">
        <v>121500</v>
      </c>
      <c r="C20" s="1122">
        <v>100000</v>
      </c>
      <c r="D20" s="1005">
        <v>21500</v>
      </c>
    </row>
    <row r="21" spans="1:4" x14ac:dyDescent="0.35">
      <c r="A21" s="995" t="s">
        <v>12606</v>
      </c>
      <c r="B21" s="1122">
        <v>269999</v>
      </c>
      <c r="C21" s="1122">
        <v>99919</v>
      </c>
      <c r="D21" s="1005">
        <v>170080</v>
      </c>
    </row>
    <row r="22" spans="1:4" x14ac:dyDescent="0.35">
      <c r="A22" s="995" t="s">
        <v>13495</v>
      </c>
      <c r="B22" s="1122">
        <v>164151</v>
      </c>
      <c r="C22" s="1122">
        <v>48550</v>
      </c>
      <c r="D22" s="1005">
        <v>115601</v>
      </c>
    </row>
    <row r="23" spans="1:4" x14ac:dyDescent="0.35">
      <c r="A23" s="995" t="s">
        <v>12059</v>
      </c>
      <c r="B23" s="1122">
        <v>95402</v>
      </c>
      <c r="C23" s="1122"/>
      <c r="D23" s="1005">
        <v>95402</v>
      </c>
    </row>
    <row r="24" spans="1:4" x14ac:dyDescent="0.35">
      <c r="A24" s="995" t="s">
        <v>12786</v>
      </c>
      <c r="B24" s="1122">
        <v>288639</v>
      </c>
      <c r="C24" s="1122">
        <v>205639</v>
      </c>
      <c r="D24" s="1005">
        <v>83000</v>
      </c>
    </row>
    <row r="25" spans="1:4" x14ac:dyDescent="0.35">
      <c r="A25" s="995" t="s">
        <v>10568</v>
      </c>
      <c r="B25" s="1122">
        <v>1848282</v>
      </c>
      <c r="C25" s="1122">
        <v>1786282</v>
      </c>
      <c r="D25" s="1005">
        <v>62000</v>
      </c>
    </row>
    <row r="26" spans="1:4" x14ac:dyDescent="0.35">
      <c r="A26" s="995" t="s">
        <v>13292</v>
      </c>
      <c r="B26" s="1122">
        <v>285314</v>
      </c>
      <c r="C26" s="1122">
        <v>225454</v>
      </c>
      <c r="D26" s="1005">
        <v>59860</v>
      </c>
    </row>
    <row r="27" spans="1:4" x14ac:dyDescent="0.35">
      <c r="A27" s="1094" t="s">
        <v>13128</v>
      </c>
      <c r="B27" s="1122">
        <v>40000</v>
      </c>
      <c r="C27" s="1122"/>
      <c r="D27" s="1005">
        <v>40000</v>
      </c>
    </row>
    <row r="28" spans="1:4" x14ac:dyDescent="0.35">
      <c r="A28" s="1094" t="s">
        <v>168</v>
      </c>
      <c r="B28" s="1122">
        <v>15425</v>
      </c>
      <c r="C28" s="1122"/>
      <c r="D28" s="1102">
        <v>15425</v>
      </c>
    </row>
    <row r="29" spans="1:4" x14ac:dyDescent="0.35">
      <c r="A29" s="1094" t="s">
        <v>164</v>
      </c>
      <c r="B29" s="1122">
        <v>4435</v>
      </c>
      <c r="C29" s="1122"/>
      <c r="D29" s="1005">
        <v>4435</v>
      </c>
    </row>
    <row r="30" spans="1:4" x14ac:dyDescent="0.35">
      <c r="A30" s="1094" t="s">
        <v>166</v>
      </c>
      <c r="B30" s="1122">
        <v>225454</v>
      </c>
      <c r="C30" s="1122">
        <v>225454</v>
      </c>
      <c r="D30" s="1102">
        <v>0</v>
      </c>
    </row>
    <row r="31" spans="1:4" x14ac:dyDescent="0.35">
      <c r="A31" s="995" t="s">
        <v>13253</v>
      </c>
      <c r="B31" s="1122">
        <v>1457632</v>
      </c>
      <c r="C31" s="1122">
        <v>1402037</v>
      </c>
      <c r="D31" s="1005">
        <v>55595</v>
      </c>
    </row>
    <row r="32" spans="1:4" x14ac:dyDescent="0.35">
      <c r="A32" s="995" t="s">
        <v>13658</v>
      </c>
      <c r="B32" s="1122">
        <v>69559</v>
      </c>
      <c r="C32" s="1122">
        <v>25000</v>
      </c>
      <c r="D32" s="1005">
        <v>44559</v>
      </c>
    </row>
    <row r="33" spans="1:4" x14ac:dyDescent="0.35">
      <c r="A33" s="995" t="s">
        <v>13295</v>
      </c>
      <c r="B33" s="1122">
        <v>40000</v>
      </c>
      <c r="C33" s="1122"/>
      <c r="D33" s="1005">
        <v>40000</v>
      </c>
    </row>
    <row r="34" spans="1:4" hidden="1" x14ac:dyDescent="0.35">
      <c r="A34" s="995" t="s">
        <v>10293</v>
      </c>
      <c r="B34" s="1122">
        <v>1585166</v>
      </c>
      <c r="C34" s="1122">
        <v>1556673</v>
      </c>
      <c r="D34" s="1005">
        <v>28493</v>
      </c>
    </row>
    <row r="35" spans="1:4" hidden="1" x14ac:dyDescent="0.35">
      <c r="A35" s="995" t="s">
        <v>11</v>
      </c>
      <c r="B35" s="1122">
        <v>190221</v>
      </c>
      <c r="C35" s="1122">
        <v>171670</v>
      </c>
      <c r="D35" s="1005">
        <v>18551</v>
      </c>
    </row>
    <row r="36" spans="1:4" hidden="1" x14ac:dyDescent="0.35">
      <c r="A36" s="995" t="s">
        <v>11498</v>
      </c>
      <c r="B36" s="1122">
        <v>576715</v>
      </c>
      <c r="C36" s="1122">
        <v>563435</v>
      </c>
      <c r="D36" s="1005">
        <v>13280</v>
      </c>
    </row>
    <row r="37" spans="1:4" hidden="1" x14ac:dyDescent="0.35">
      <c r="A37" s="995" t="s">
        <v>12182</v>
      </c>
      <c r="B37" s="1122">
        <v>4325162</v>
      </c>
      <c r="C37" s="1122">
        <v>4312112</v>
      </c>
      <c r="D37" s="1005">
        <v>13050</v>
      </c>
    </row>
    <row r="38" spans="1:4" hidden="1" x14ac:dyDescent="0.35">
      <c r="A38" s="995" t="s">
        <v>8873</v>
      </c>
      <c r="B38" s="1122">
        <v>2901296</v>
      </c>
      <c r="C38" s="1122">
        <v>2891040</v>
      </c>
      <c r="D38" s="1005">
        <v>10256</v>
      </c>
    </row>
    <row r="39" spans="1:4" hidden="1" x14ac:dyDescent="0.35">
      <c r="A39" s="995" t="s">
        <v>13963</v>
      </c>
      <c r="B39" s="1122">
        <v>9340</v>
      </c>
      <c r="C39" s="1122"/>
      <c r="D39" s="1005">
        <v>9340</v>
      </c>
    </row>
    <row r="40" spans="1:4" hidden="1" x14ac:dyDescent="0.35">
      <c r="A40" s="1094" t="s">
        <v>8391</v>
      </c>
      <c r="B40" s="1122">
        <v>9340</v>
      </c>
      <c r="C40" s="1122"/>
      <c r="D40" s="1005">
        <v>9340</v>
      </c>
    </row>
    <row r="41" spans="1:4" hidden="1" x14ac:dyDescent="0.35">
      <c r="A41" s="995" t="s">
        <v>12262</v>
      </c>
      <c r="B41" s="1122">
        <v>1278570</v>
      </c>
      <c r="C41" s="1122">
        <v>1272797</v>
      </c>
      <c r="D41" s="1005">
        <v>5773</v>
      </c>
    </row>
    <row r="42" spans="1:4" hidden="1" x14ac:dyDescent="0.35">
      <c r="A42" s="995" t="s">
        <v>8654</v>
      </c>
      <c r="B42" s="1122">
        <v>11292323</v>
      </c>
      <c r="C42" s="1122">
        <v>11292323</v>
      </c>
      <c r="D42" s="1005">
        <v>0</v>
      </c>
    </row>
    <row r="43" spans="1:4" hidden="1" x14ac:dyDescent="0.35">
      <c r="A43" s="995" t="s">
        <v>2088</v>
      </c>
      <c r="B43" s="1122">
        <v>64441</v>
      </c>
      <c r="C43" s="1122">
        <v>64441</v>
      </c>
      <c r="D43" s="1005">
        <v>0</v>
      </c>
    </row>
    <row r="44" spans="1:4" hidden="1" x14ac:dyDescent="0.35">
      <c r="A44" s="995" t="s">
        <v>10573</v>
      </c>
      <c r="B44" s="1122">
        <v>21004486</v>
      </c>
      <c r="C44" s="1122">
        <v>21004486</v>
      </c>
      <c r="D44" s="1005">
        <v>0</v>
      </c>
    </row>
    <row r="45" spans="1:4" hidden="1" x14ac:dyDescent="0.35">
      <c r="A45" s="995" t="s">
        <v>672</v>
      </c>
      <c r="B45" s="1122">
        <v>629934</v>
      </c>
      <c r="C45" s="1122">
        <v>629934</v>
      </c>
      <c r="D45" s="1005">
        <v>0</v>
      </c>
    </row>
    <row r="46" spans="1:4" hidden="1" x14ac:dyDescent="0.35">
      <c r="A46" s="995" t="s">
        <v>7919</v>
      </c>
      <c r="B46" s="1122">
        <v>3715694</v>
      </c>
      <c r="C46" s="1122">
        <v>3715694</v>
      </c>
      <c r="D46" s="1005">
        <v>0</v>
      </c>
    </row>
    <row r="47" spans="1:4" hidden="1" x14ac:dyDescent="0.35">
      <c r="A47" s="995" t="s">
        <v>464</v>
      </c>
      <c r="B47" s="1122">
        <v>3188510</v>
      </c>
      <c r="C47" s="1122">
        <v>3188510</v>
      </c>
      <c r="D47" s="1005">
        <v>0</v>
      </c>
    </row>
    <row r="48" spans="1:4" hidden="1" x14ac:dyDescent="0.35">
      <c r="A48" s="995" t="s">
        <v>2648</v>
      </c>
      <c r="B48" s="1122">
        <v>202856</v>
      </c>
      <c r="C48" s="1122">
        <v>202856</v>
      </c>
      <c r="D48" s="1005">
        <v>0</v>
      </c>
    </row>
    <row r="49" spans="1:4" hidden="1" x14ac:dyDescent="0.35">
      <c r="A49" s="995" t="s">
        <v>768</v>
      </c>
      <c r="B49" s="1122">
        <v>190145</v>
      </c>
      <c r="C49" s="1122">
        <v>190145</v>
      </c>
      <c r="D49" s="1005">
        <v>0</v>
      </c>
    </row>
    <row r="50" spans="1:4" hidden="1" x14ac:dyDescent="0.35">
      <c r="A50" s="995" t="s">
        <v>40</v>
      </c>
      <c r="B50" s="1122">
        <v>4949540</v>
      </c>
      <c r="C50" s="1122">
        <v>4949540</v>
      </c>
      <c r="D50" s="1005">
        <v>0</v>
      </c>
    </row>
    <row r="51" spans="1:4" hidden="1" x14ac:dyDescent="0.35">
      <c r="A51" s="995" t="s">
        <v>1086</v>
      </c>
      <c r="B51" s="1122">
        <v>88730</v>
      </c>
      <c r="C51" s="1122">
        <v>88730</v>
      </c>
      <c r="D51" s="1005">
        <v>0</v>
      </c>
    </row>
    <row r="52" spans="1:4" hidden="1" x14ac:dyDescent="0.35">
      <c r="A52" s="995" t="s">
        <v>6645</v>
      </c>
      <c r="B52" s="1122"/>
      <c r="C52" s="1122"/>
      <c r="D52" s="1005">
        <v>0</v>
      </c>
    </row>
    <row r="53" spans="1:4" hidden="1" x14ac:dyDescent="0.35">
      <c r="A53" s="995" t="s">
        <v>1205</v>
      </c>
      <c r="B53" s="1122">
        <v>263340</v>
      </c>
      <c r="C53" s="1122">
        <v>263340</v>
      </c>
      <c r="D53" s="1005">
        <v>0</v>
      </c>
    </row>
    <row r="54" spans="1:4" hidden="1" x14ac:dyDescent="0.35">
      <c r="A54" s="995" t="s">
        <v>8075</v>
      </c>
      <c r="B54" s="1122">
        <v>142848</v>
      </c>
      <c r="C54" s="1122">
        <v>142848</v>
      </c>
      <c r="D54" s="1005">
        <v>0</v>
      </c>
    </row>
    <row r="55" spans="1:4" hidden="1" x14ac:dyDescent="0.35">
      <c r="A55" s="995" t="s">
        <v>1492</v>
      </c>
      <c r="B55" s="1122">
        <v>188750</v>
      </c>
      <c r="C55" s="1122">
        <v>188750</v>
      </c>
      <c r="D55" s="1005">
        <v>0</v>
      </c>
    </row>
    <row r="56" spans="1:4" hidden="1" x14ac:dyDescent="0.35">
      <c r="A56" s="995" t="s">
        <v>9504</v>
      </c>
      <c r="B56" s="1122">
        <v>69638</v>
      </c>
      <c r="C56" s="1122">
        <v>69638</v>
      </c>
      <c r="D56" s="1005">
        <v>0</v>
      </c>
    </row>
    <row r="57" spans="1:4" hidden="1" x14ac:dyDescent="0.35">
      <c r="A57" s="995" t="s">
        <v>33</v>
      </c>
      <c r="B57" s="1122">
        <v>569111</v>
      </c>
      <c r="C57" s="1122">
        <v>569111</v>
      </c>
      <c r="D57" s="1005">
        <v>0</v>
      </c>
    </row>
    <row r="58" spans="1:4" hidden="1" x14ac:dyDescent="0.35">
      <c r="A58" s="995" t="s">
        <v>39</v>
      </c>
      <c r="B58" s="1122">
        <v>65000</v>
      </c>
      <c r="C58" s="1122">
        <v>65000</v>
      </c>
      <c r="D58" s="1005">
        <v>0</v>
      </c>
    </row>
    <row r="59" spans="1:4" hidden="1" x14ac:dyDescent="0.35">
      <c r="A59" s="995" t="s">
        <v>1806</v>
      </c>
      <c r="B59" s="1122">
        <v>4800</v>
      </c>
      <c r="C59" s="1122">
        <v>4800</v>
      </c>
      <c r="D59" s="1005">
        <v>0</v>
      </c>
    </row>
    <row r="60" spans="1:4" hidden="1" x14ac:dyDescent="0.35">
      <c r="A60" s="995" t="s">
        <v>11063</v>
      </c>
      <c r="B60" s="1122">
        <v>900642</v>
      </c>
      <c r="C60" s="1122">
        <v>900642</v>
      </c>
      <c r="D60" s="1005">
        <v>0</v>
      </c>
    </row>
    <row r="61" spans="1:4" hidden="1" x14ac:dyDescent="0.35">
      <c r="A61" s="995" t="s">
        <v>1690</v>
      </c>
      <c r="B61" s="1122">
        <v>13508</v>
      </c>
      <c r="C61" s="1122">
        <v>13508</v>
      </c>
      <c r="D61" s="1005">
        <v>0</v>
      </c>
    </row>
    <row r="62" spans="1:4" hidden="1" x14ac:dyDescent="0.35">
      <c r="A62" s="995" t="s">
        <v>2093</v>
      </c>
      <c r="B62" s="1122">
        <v>148869</v>
      </c>
      <c r="C62" s="1122">
        <v>148869</v>
      </c>
      <c r="D62" s="1005">
        <v>0</v>
      </c>
    </row>
    <row r="63" spans="1:4" hidden="1" x14ac:dyDescent="0.35">
      <c r="A63" s="995" t="s">
        <v>2022</v>
      </c>
      <c r="B63" s="1122">
        <v>290962</v>
      </c>
      <c r="C63" s="1122">
        <v>290962</v>
      </c>
      <c r="D63" s="1005">
        <v>0</v>
      </c>
    </row>
    <row r="64" spans="1:4" hidden="1" x14ac:dyDescent="0.35">
      <c r="A64" s="995" t="s">
        <v>6516</v>
      </c>
      <c r="B64" s="1122">
        <v>1058091</v>
      </c>
      <c r="C64" s="1122">
        <v>1058091</v>
      </c>
      <c r="D64" s="1005">
        <v>0</v>
      </c>
    </row>
    <row r="65" spans="1:4" hidden="1" x14ac:dyDescent="0.35">
      <c r="A65" s="995" t="s">
        <v>32</v>
      </c>
      <c r="B65" s="1122">
        <v>327433</v>
      </c>
      <c r="C65" s="1122">
        <v>327433</v>
      </c>
      <c r="D65" s="1005">
        <v>0</v>
      </c>
    </row>
    <row r="66" spans="1:4" hidden="1" x14ac:dyDescent="0.35">
      <c r="A66" s="995" t="s">
        <v>7744</v>
      </c>
      <c r="B66" s="1122">
        <v>319499</v>
      </c>
      <c r="C66" s="1122">
        <v>319499</v>
      </c>
      <c r="D66" s="1005">
        <v>0</v>
      </c>
    </row>
    <row r="67" spans="1:4" hidden="1" x14ac:dyDescent="0.35">
      <c r="A67" s="995" t="s">
        <v>2042</v>
      </c>
      <c r="B67" s="1122">
        <v>91259</v>
      </c>
      <c r="C67" s="1122">
        <v>91259</v>
      </c>
      <c r="D67" s="1005">
        <v>0</v>
      </c>
    </row>
    <row r="68" spans="1:4" hidden="1" x14ac:dyDescent="0.35">
      <c r="A68" s="995" t="s">
        <v>7951</v>
      </c>
      <c r="B68" s="1122">
        <v>3636139</v>
      </c>
      <c r="C68" s="1122">
        <v>3636139</v>
      </c>
      <c r="D68" s="1005">
        <v>0</v>
      </c>
    </row>
    <row r="69" spans="1:4" hidden="1" x14ac:dyDescent="0.35">
      <c r="A69" s="995" t="s">
        <v>2262</v>
      </c>
      <c r="B69" s="1122">
        <v>81323</v>
      </c>
      <c r="C69" s="1122">
        <v>81323</v>
      </c>
      <c r="D69" s="1005">
        <v>0</v>
      </c>
    </row>
    <row r="70" spans="1:4" hidden="1" x14ac:dyDescent="0.35">
      <c r="A70" s="995" t="s">
        <v>8556</v>
      </c>
      <c r="B70" s="1122">
        <v>2892546</v>
      </c>
      <c r="C70" s="1122">
        <v>2892546</v>
      </c>
      <c r="D70" s="1005">
        <v>0</v>
      </c>
    </row>
    <row r="71" spans="1:4" hidden="1" x14ac:dyDescent="0.35">
      <c r="A71" s="995" t="s">
        <v>2403</v>
      </c>
      <c r="B71" s="1122">
        <v>907</v>
      </c>
      <c r="C71" s="1122">
        <v>907</v>
      </c>
      <c r="D71" s="1005">
        <v>0</v>
      </c>
    </row>
    <row r="72" spans="1:4" hidden="1" x14ac:dyDescent="0.35">
      <c r="A72" s="995" t="s">
        <v>154</v>
      </c>
      <c r="B72" s="1122">
        <v>252400</v>
      </c>
      <c r="C72" s="1122">
        <v>252400</v>
      </c>
      <c r="D72" s="1005">
        <v>0</v>
      </c>
    </row>
    <row r="73" spans="1:4" hidden="1" x14ac:dyDescent="0.35">
      <c r="A73" s="995" t="s">
        <v>2547</v>
      </c>
      <c r="B73" s="1122">
        <v>42578</v>
      </c>
      <c r="C73" s="1122">
        <v>42578</v>
      </c>
      <c r="D73" s="1005">
        <v>0</v>
      </c>
    </row>
    <row r="74" spans="1:4" s="1006" customFormat="1" hidden="1" x14ac:dyDescent="0.35">
      <c r="A74" s="995" t="s">
        <v>82</v>
      </c>
      <c r="B74" s="1122">
        <v>732794</v>
      </c>
      <c r="C74" s="1122">
        <v>732794</v>
      </c>
      <c r="D74" s="1005">
        <v>0</v>
      </c>
    </row>
    <row r="75" spans="1:4" hidden="1" x14ac:dyDescent="0.35">
      <c r="A75" s="995" t="s">
        <v>9766</v>
      </c>
      <c r="B75" s="1122">
        <v>6398047</v>
      </c>
      <c r="C75" s="1122">
        <v>6398047</v>
      </c>
      <c r="D75" s="1005">
        <v>0</v>
      </c>
    </row>
    <row r="76" spans="1:4" hidden="1" x14ac:dyDescent="0.35">
      <c r="A76" s="995" t="s">
        <v>2651</v>
      </c>
      <c r="B76" s="1122">
        <v>9647104</v>
      </c>
      <c r="C76" s="1122">
        <v>9647104</v>
      </c>
      <c r="D76" s="1005">
        <v>0</v>
      </c>
    </row>
    <row r="77" spans="1:4" hidden="1" x14ac:dyDescent="0.35">
      <c r="A77" s="995" t="s">
        <v>10468</v>
      </c>
      <c r="B77" s="1122">
        <v>1683705</v>
      </c>
      <c r="C77" s="1122">
        <v>1683705</v>
      </c>
      <c r="D77" s="1005">
        <v>0</v>
      </c>
    </row>
    <row r="78" spans="1:4" hidden="1" x14ac:dyDescent="0.35">
      <c r="A78" s="995" t="s">
        <v>2318</v>
      </c>
      <c r="B78" s="1122">
        <v>39773</v>
      </c>
      <c r="C78" s="1122">
        <v>39773</v>
      </c>
      <c r="D78" s="1005">
        <v>0</v>
      </c>
    </row>
    <row r="79" spans="1:4" hidden="1" x14ac:dyDescent="0.35">
      <c r="A79" s="995" t="s">
        <v>9353</v>
      </c>
      <c r="B79" s="1122">
        <v>4428561</v>
      </c>
      <c r="C79" s="1122">
        <v>4428561</v>
      </c>
      <c r="D79" s="1005">
        <v>0</v>
      </c>
    </row>
    <row r="80" spans="1:4" hidden="1" x14ac:dyDescent="0.35">
      <c r="A80" s="995" t="s">
        <v>3383</v>
      </c>
      <c r="B80" s="1122">
        <v>4145</v>
      </c>
      <c r="C80" s="1122">
        <v>4145</v>
      </c>
      <c r="D80" s="1005">
        <v>0</v>
      </c>
    </row>
    <row r="81" spans="1:4" hidden="1" x14ac:dyDescent="0.35">
      <c r="A81" s="995" t="s">
        <v>2270</v>
      </c>
      <c r="B81" s="1122">
        <v>166908</v>
      </c>
      <c r="C81" s="1122">
        <v>166908</v>
      </c>
      <c r="D81" s="1005">
        <v>0</v>
      </c>
    </row>
    <row r="82" spans="1:4" hidden="1" x14ac:dyDescent="0.35">
      <c r="A82" s="995" t="s">
        <v>3400</v>
      </c>
      <c r="B82" s="1122">
        <v>25920</v>
      </c>
      <c r="C82" s="1122">
        <v>25920</v>
      </c>
      <c r="D82" s="1005">
        <v>0</v>
      </c>
    </row>
    <row r="83" spans="1:4" hidden="1" x14ac:dyDescent="0.35">
      <c r="A83" s="995" t="s">
        <v>11596</v>
      </c>
      <c r="B83" s="1122">
        <v>1897732</v>
      </c>
      <c r="C83" s="1122">
        <v>1897732</v>
      </c>
      <c r="D83" s="1005">
        <v>0</v>
      </c>
    </row>
    <row r="84" spans="1:4" hidden="1" x14ac:dyDescent="0.35">
      <c r="A84" s="995" t="s">
        <v>3621</v>
      </c>
      <c r="B84" s="1122">
        <v>1205380</v>
      </c>
      <c r="C84" s="1122">
        <v>1205380</v>
      </c>
      <c r="D84" s="1005">
        <v>0</v>
      </c>
    </row>
    <row r="85" spans="1:4" hidden="1" x14ac:dyDescent="0.35">
      <c r="A85" s="995" t="s">
        <v>75</v>
      </c>
      <c r="B85" s="1122">
        <v>13918</v>
      </c>
      <c r="C85" s="1122">
        <v>13918</v>
      </c>
      <c r="D85" s="1005">
        <v>0</v>
      </c>
    </row>
    <row r="86" spans="1:4" hidden="1" x14ac:dyDescent="0.35">
      <c r="A86" s="995" t="s">
        <v>1675</v>
      </c>
      <c r="B86" s="1122">
        <v>155133</v>
      </c>
      <c r="C86" s="1122">
        <v>155133</v>
      </c>
      <c r="D86" s="1005">
        <v>0</v>
      </c>
    </row>
    <row r="87" spans="1:4" hidden="1" x14ac:dyDescent="0.35">
      <c r="A87" s="995" t="s">
        <v>171</v>
      </c>
      <c r="B87" s="1122">
        <v>46541</v>
      </c>
      <c r="C87" s="1122">
        <v>46541</v>
      </c>
      <c r="D87" s="1005">
        <v>0</v>
      </c>
    </row>
    <row r="88" spans="1:4" hidden="1" x14ac:dyDescent="0.35">
      <c r="A88" s="995" t="s">
        <v>18</v>
      </c>
      <c r="B88" s="1122">
        <v>150590</v>
      </c>
      <c r="C88" s="1122">
        <v>150590</v>
      </c>
      <c r="D88" s="1005">
        <v>0</v>
      </c>
    </row>
    <row r="89" spans="1:4" hidden="1" x14ac:dyDescent="0.35">
      <c r="A89" s="995" t="s">
        <v>962</v>
      </c>
      <c r="B89" s="1122">
        <v>144342</v>
      </c>
      <c r="C89" s="1122">
        <v>144342</v>
      </c>
      <c r="D89" s="1005">
        <v>0</v>
      </c>
    </row>
    <row r="90" spans="1:4" hidden="1" x14ac:dyDescent="0.35">
      <c r="A90" s="995" t="s">
        <v>4720</v>
      </c>
      <c r="B90" s="1122">
        <v>644100</v>
      </c>
      <c r="C90" s="1122">
        <v>644100</v>
      </c>
      <c r="D90" s="1005">
        <v>0</v>
      </c>
    </row>
    <row r="91" spans="1:4" hidden="1" x14ac:dyDescent="0.35">
      <c r="A91" s="995" t="s">
        <v>7124</v>
      </c>
      <c r="B91" s="1122"/>
      <c r="C91" s="1122"/>
      <c r="D91" s="1005">
        <v>0</v>
      </c>
    </row>
    <row r="92" spans="1:4" hidden="1" x14ac:dyDescent="0.35">
      <c r="A92" s="995" t="s">
        <v>4883</v>
      </c>
      <c r="B92" s="1122">
        <v>262657</v>
      </c>
      <c r="C92" s="1122">
        <v>262657</v>
      </c>
      <c r="D92" s="1005">
        <v>0</v>
      </c>
    </row>
    <row r="93" spans="1:4" hidden="1" x14ac:dyDescent="0.35">
      <c r="A93" s="995" t="s">
        <v>7730</v>
      </c>
      <c r="B93" s="1122">
        <v>221361</v>
      </c>
      <c r="C93" s="1122">
        <v>221361</v>
      </c>
      <c r="D93" s="1005">
        <v>0</v>
      </c>
    </row>
    <row r="94" spans="1:4" hidden="1" x14ac:dyDescent="0.35">
      <c r="A94" s="995" t="s">
        <v>5051</v>
      </c>
      <c r="B94" s="1122">
        <v>206944</v>
      </c>
      <c r="C94" s="1122">
        <v>206944</v>
      </c>
      <c r="D94" s="1005">
        <v>0</v>
      </c>
    </row>
    <row r="95" spans="1:4" hidden="1" x14ac:dyDescent="0.35">
      <c r="A95" s="995" t="s">
        <v>7815</v>
      </c>
      <c r="B95" s="1122">
        <v>136445</v>
      </c>
      <c r="C95" s="1122">
        <v>136445</v>
      </c>
      <c r="D95" s="1005">
        <v>0</v>
      </c>
    </row>
    <row r="96" spans="1:4" hidden="1" x14ac:dyDescent="0.35">
      <c r="A96" s="995" t="s">
        <v>4813</v>
      </c>
      <c r="B96" s="1122">
        <v>15712</v>
      </c>
      <c r="C96" s="1122">
        <v>15712</v>
      </c>
      <c r="D96" s="1005">
        <v>0</v>
      </c>
    </row>
    <row r="97" spans="1:4" hidden="1" x14ac:dyDescent="0.35">
      <c r="A97" s="995" t="s">
        <v>3944</v>
      </c>
      <c r="B97" s="1122">
        <v>5200</v>
      </c>
      <c r="C97" s="1122">
        <v>5200</v>
      </c>
      <c r="D97" s="1005">
        <v>0</v>
      </c>
    </row>
    <row r="98" spans="1:4" hidden="1" x14ac:dyDescent="0.35">
      <c r="A98" s="995" t="s">
        <v>5226</v>
      </c>
      <c r="B98" s="1122">
        <v>862774</v>
      </c>
      <c r="C98" s="1122">
        <v>862774</v>
      </c>
      <c r="D98" s="1005">
        <v>0</v>
      </c>
    </row>
    <row r="99" spans="1:4" hidden="1" x14ac:dyDescent="0.35">
      <c r="A99" s="995" t="s">
        <v>8041</v>
      </c>
      <c r="B99" s="1122">
        <v>11932427</v>
      </c>
      <c r="C99" s="1122">
        <v>11932427</v>
      </c>
      <c r="D99" s="1005">
        <v>0</v>
      </c>
    </row>
    <row r="100" spans="1:4" hidden="1" x14ac:dyDescent="0.35">
      <c r="A100" s="995" t="s">
        <v>5319</v>
      </c>
      <c r="B100" s="1122">
        <v>52679</v>
      </c>
      <c r="C100" s="1122">
        <v>52679</v>
      </c>
      <c r="D100" s="1005">
        <v>0</v>
      </c>
    </row>
    <row r="101" spans="1:4" hidden="1" x14ac:dyDescent="0.35">
      <c r="A101" s="995" t="s">
        <v>8336</v>
      </c>
      <c r="B101" s="1122">
        <v>6661900</v>
      </c>
      <c r="C101" s="1122">
        <v>6661900</v>
      </c>
      <c r="D101" s="1005">
        <v>0</v>
      </c>
    </row>
    <row r="102" spans="1:4" hidden="1" x14ac:dyDescent="0.35">
      <c r="A102" s="995" t="s">
        <v>5547</v>
      </c>
      <c r="B102" s="1122">
        <v>202398</v>
      </c>
      <c r="C102" s="1122">
        <v>202398</v>
      </c>
      <c r="D102" s="1005">
        <v>0</v>
      </c>
    </row>
    <row r="103" spans="1:4" hidden="1" x14ac:dyDescent="0.35">
      <c r="A103" s="995" t="s">
        <v>8529</v>
      </c>
      <c r="B103" s="1122">
        <v>235522</v>
      </c>
      <c r="C103" s="1122">
        <v>235522</v>
      </c>
      <c r="D103" s="1005">
        <v>0</v>
      </c>
    </row>
    <row r="104" spans="1:4" hidden="1" x14ac:dyDescent="0.35">
      <c r="A104" s="995" t="s">
        <v>5708</v>
      </c>
      <c r="B104" s="1122">
        <v>189460</v>
      </c>
      <c r="C104" s="1122">
        <v>189460</v>
      </c>
      <c r="D104" s="1005">
        <v>0</v>
      </c>
    </row>
    <row r="105" spans="1:4" hidden="1" x14ac:dyDescent="0.35">
      <c r="A105" s="995" t="s">
        <v>8865</v>
      </c>
      <c r="B105" s="1122">
        <v>1899307</v>
      </c>
      <c r="C105" s="1122">
        <v>1899307</v>
      </c>
      <c r="D105" s="1005">
        <v>0</v>
      </c>
    </row>
    <row r="106" spans="1:4" hidden="1" x14ac:dyDescent="0.35">
      <c r="A106" s="995" t="s">
        <v>5719</v>
      </c>
      <c r="B106" s="1122">
        <v>271758</v>
      </c>
      <c r="C106" s="1122">
        <v>271758</v>
      </c>
      <c r="D106" s="1005">
        <v>0</v>
      </c>
    </row>
    <row r="107" spans="1:4" hidden="1" x14ac:dyDescent="0.35">
      <c r="A107" s="995" t="s">
        <v>9406</v>
      </c>
      <c r="B107" s="1122">
        <v>1080276</v>
      </c>
      <c r="C107" s="1122">
        <v>1080276</v>
      </c>
      <c r="D107" s="1005">
        <v>0</v>
      </c>
    </row>
    <row r="108" spans="1:4" hidden="1" x14ac:dyDescent="0.35">
      <c r="A108" s="995" t="s">
        <v>5728</v>
      </c>
      <c r="B108" s="1122">
        <v>20800</v>
      </c>
      <c r="C108" s="1122">
        <v>20800</v>
      </c>
      <c r="D108" s="1005">
        <v>0</v>
      </c>
    </row>
    <row r="109" spans="1:4" hidden="1" x14ac:dyDescent="0.35">
      <c r="A109" s="995" t="s">
        <v>9658</v>
      </c>
      <c r="B109" s="1122">
        <v>2984053</v>
      </c>
      <c r="C109" s="1122">
        <v>2984053</v>
      </c>
      <c r="D109" s="1005">
        <v>0</v>
      </c>
    </row>
    <row r="110" spans="1:4" hidden="1" x14ac:dyDescent="0.35">
      <c r="A110" s="995" t="s">
        <v>5810</v>
      </c>
      <c r="B110" s="1122">
        <v>317719</v>
      </c>
      <c r="C110" s="1122">
        <v>317719</v>
      </c>
      <c r="D110" s="1005">
        <v>0</v>
      </c>
    </row>
    <row r="111" spans="1:4" hidden="1" x14ac:dyDescent="0.35">
      <c r="A111" s="995" t="s">
        <v>9964</v>
      </c>
      <c r="B111" s="1122">
        <v>385571</v>
      </c>
      <c r="C111" s="1122">
        <v>385571</v>
      </c>
      <c r="D111" s="1005">
        <v>0</v>
      </c>
    </row>
    <row r="112" spans="1:4" hidden="1" x14ac:dyDescent="0.35">
      <c r="A112" s="995" t="s">
        <v>6102</v>
      </c>
      <c r="B112" s="1122">
        <v>126398</v>
      </c>
      <c r="C112" s="1122">
        <v>126398</v>
      </c>
      <c r="D112" s="1005">
        <v>0</v>
      </c>
    </row>
    <row r="113" spans="1:4" hidden="1" x14ac:dyDescent="0.35">
      <c r="A113" s="995" t="s">
        <v>10148</v>
      </c>
      <c r="B113" s="1122">
        <v>2384019</v>
      </c>
      <c r="C113" s="1122">
        <v>2384019</v>
      </c>
      <c r="D113" s="1005">
        <v>0</v>
      </c>
    </row>
    <row r="114" spans="1:4" hidden="1" x14ac:dyDescent="0.35">
      <c r="A114" s="995" t="s">
        <v>6247</v>
      </c>
      <c r="B114" s="1122">
        <v>64600</v>
      </c>
      <c r="C114" s="1122">
        <v>64600</v>
      </c>
      <c r="D114" s="1005">
        <v>0</v>
      </c>
    </row>
    <row r="115" spans="1:4" hidden="1" x14ac:dyDescent="0.35">
      <c r="A115" s="995" t="s">
        <v>129</v>
      </c>
      <c r="B115" s="1122">
        <v>276956</v>
      </c>
      <c r="C115" s="1122">
        <v>276956</v>
      </c>
      <c r="D115" s="1005">
        <v>0</v>
      </c>
    </row>
    <row r="116" spans="1:4" hidden="1" x14ac:dyDescent="0.35">
      <c r="A116" s="995" t="s">
        <v>6407</v>
      </c>
      <c r="B116" s="1122">
        <v>959942</v>
      </c>
      <c r="C116" s="1122">
        <v>959942</v>
      </c>
      <c r="D116" s="1005">
        <v>0</v>
      </c>
    </row>
    <row r="117" spans="1:4" hidden="1" x14ac:dyDescent="0.35">
      <c r="A117" s="995" t="s">
        <v>10229</v>
      </c>
      <c r="B117" s="1122">
        <v>12621108</v>
      </c>
      <c r="C117" s="1122">
        <v>12621108</v>
      </c>
      <c r="D117" s="1005">
        <v>0</v>
      </c>
    </row>
    <row r="118" spans="1:4" hidden="1" x14ac:dyDescent="0.35">
      <c r="A118" s="995" t="s">
        <v>6505</v>
      </c>
      <c r="B118" s="1122">
        <v>74613</v>
      </c>
      <c r="C118" s="1122">
        <v>74613</v>
      </c>
      <c r="D118" s="1005">
        <v>0</v>
      </c>
    </row>
    <row r="119" spans="1:4" hidden="1" x14ac:dyDescent="0.35">
      <c r="A119" s="995" t="s">
        <v>7805</v>
      </c>
      <c r="B119" s="1122">
        <v>1072490</v>
      </c>
      <c r="C119" s="1122">
        <v>1072490</v>
      </c>
      <c r="D119" s="1005">
        <v>0</v>
      </c>
    </row>
    <row r="120" spans="1:4" x14ac:dyDescent="0.35">
      <c r="A120" s="995" t="s">
        <v>6506</v>
      </c>
      <c r="B120" s="1122">
        <v>798186</v>
      </c>
      <c r="C120" s="1122">
        <v>798186</v>
      </c>
      <c r="D120" s="1005">
        <v>0</v>
      </c>
    </row>
    <row r="121" spans="1:4" x14ac:dyDescent="0.35">
      <c r="A121" s="995" t="s">
        <v>10901</v>
      </c>
      <c r="B121" s="1122">
        <v>79935</v>
      </c>
      <c r="C121" s="1122">
        <v>79935</v>
      </c>
      <c r="D121" s="1005">
        <v>0</v>
      </c>
    </row>
    <row r="122" spans="1:4" x14ac:dyDescent="0.35">
      <c r="A122" s="995" t="s">
        <v>6509</v>
      </c>
      <c r="B122" s="1122">
        <v>1741940</v>
      </c>
      <c r="C122" s="1122">
        <v>1741940</v>
      </c>
      <c r="D122" s="1005">
        <v>0</v>
      </c>
    </row>
    <row r="123" spans="1:4" x14ac:dyDescent="0.35">
      <c r="A123" s="995" t="s">
        <v>10376</v>
      </c>
      <c r="B123" s="1122">
        <v>1329980</v>
      </c>
      <c r="C123" s="1122">
        <v>1329980</v>
      </c>
      <c r="D123" s="1005">
        <v>0</v>
      </c>
    </row>
    <row r="124" spans="1:4" x14ac:dyDescent="0.35">
      <c r="A124" s="995" t="s">
        <v>1398</v>
      </c>
      <c r="B124" s="1122">
        <v>54635</v>
      </c>
      <c r="C124" s="1122">
        <v>54635</v>
      </c>
      <c r="D124" s="1005">
        <v>0</v>
      </c>
    </row>
    <row r="125" spans="1:4" x14ac:dyDescent="0.35">
      <c r="A125" s="995" t="s">
        <v>10995</v>
      </c>
      <c r="B125" s="1122">
        <v>69890</v>
      </c>
      <c r="C125" s="1122">
        <v>69890</v>
      </c>
      <c r="D125" s="1005">
        <v>0</v>
      </c>
    </row>
    <row r="126" spans="1:4" x14ac:dyDescent="0.35">
      <c r="A126" s="995" t="s">
        <v>2786</v>
      </c>
      <c r="B126" s="1122">
        <v>4910436</v>
      </c>
      <c r="C126" s="1122">
        <v>4910436</v>
      </c>
      <c r="D126" s="1005">
        <v>0</v>
      </c>
    </row>
    <row r="127" spans="1:4" x14ac:dyDescent="0.35">
      <c r="A127" s="995" t="s">
        <v>394</v>
      </c>
      <c r="B127" s="1122">
        <v>51141</v>
      </c>
      <c r="C127" s="1122">
        <v>51141</v>
      </c>
      <c r="D127" s="1005">
        <v>0</v>
      </c>
    </row>
    <row r="128" spans="1:4" x14ac:dyDescent="0.35">
      <c r="A128" s="995" t="s">
        <v>11259</v>
      </c>
      <c r="B128" s="1122">
        <v>34476</v>
      </c>
      <c r="C128" s="1122">
        <v>34476</v>
      </c>
      <c r="D128" s="1005">
        <v>0</v>
      </c>
    </row>
    <row r="129" spans="1:4" x14ac:dyDescent="0.35">
      <c r="A129" s="995" t="s">
        <v>11695</v>
      </c>
      <c r="B129" s="1122">
        <v>62941</v>
      </c>
      <c r="C129" s="1122">
        <v>62941</v>
      </c>
      <c r="D129" s="1005">
        <v>0</v>
      </c>
    </row>
    <row r="130" spans="1:4" x14ac:dyDescent="0.35">
      <c r="A130" s="995" t="s">
        <v>3945</v>
      </c>
      <c r="B130" s="1122">
        <v>514945</v>
      </c>
      <c r="C130" s="1122">
        <v>514945</v>
      </c>
      <c r="D130" s="1005">
        <v>0</v>
      </c>
    </row>
    <row r="131" spans="1:4" x14ac:dyDescent="0.35">
      <c r="A131" s="995" t="s">
        <v>14</v>
      </c>
      <c r="B131" s="1122">
        <v>53258</v>
      </c>
      <c r="C131" s="1122">
        <v>53258</v>
      </c>
      <c r="D131" s="1005">
        <v>0</v>
      </c>
    </row>
    <row r="132" spans="1:4" x14ac:dyDescent="0.35">
      <c r="A132" s="995" t="s">
        <v>12222</v>
      </c>
      <c r="B132" s="1122">
        <v>110000</v>
      </c>
      <c r="C132" s="1122">
        <v>110000</v>
      </c>
      <c r="D132" s="1005">
        <v>0</v>
      </c>
    </row>
    <row r="133" spans="1:4" x14ac:dyDescent="0.35">
      <c r="A133" s="995" t="s">
        <v>10119</v>
      </c>
      <c r="B133" s="1122">
        <v>80000</v>
      </c>
      <c r="C133" s="1122">
        <v>80000</v>
      </c>
      <c r="D133" s="1005">
        <v>0</v>
      </c>
    </row>
    <row r="134" spans="1:4" x14ac:dyDescent="0.35">
      <c r="A134" s="995" t="s">
        <v>38</v>
      </c>
      <c r="B134" s="1122">
        <v>110704</v>
      </c>
      <c r="C134" s="1122">
        <v>110704</v>
      </c>
      <c r="D134" s="1005">
        <v>0</v>
      </c>
    </row>
    <row r="135" spans="1:4" x14ac:dyDescent="0.35">
      <c r="A135" s="995" t="s">
        <v>1399</v>
      </c>
      <c r="B135" s="1122">
        <v>26199453</v>
      </c>
      <c r="C135" s="1122">
        <v>26199453</v>
      </c>
      <c r="D135" s="1005">
        <v>0</v>
      </c>
    </row>
    <row r="136" spans="1:4" x14ac:dyDescent="0.35">
      <c r="A136" s="995" t="s">
        <v>7065</v>
      </c>
      <c r="B136" s="1122">
        <v>1567993</v>
      </c>
      <c r="C136" s="1122">
        <v>1567993</v>
      </c>
      <c r="D136" s="1005">
        <v>0</v>
      </c>
    </row>
    <row r="137" spans="1:4" x14ac:dyDescent="0.35">
      <c r="A137" s="995" t="s">
        <v>160</v>
      </c>
      <c r="B137" s="1122">
        <v>7375</v>
      </c>
      <c r="C137" s="1122">
        <v>7375</v>
      </c>
      <c r="D137" s="1005">
        <v>0</v>
      </c>
    </row>
    <row r="138" spans="1:4" x14ac:dyDescent="0.35">
      <c r="A138" s="995" t="s">
        <v>1214</v>
      </c>
      <c r="B138" s="1122">
        <v>258956</v>
      </c>
      <c r="C138" s="1122">
        <v>258956</v>
      </c>
      <c r="D138" s="1005">
        <v>0</v>
      </c>
    </row>
    <row r="139" spans="1:4" x14ac:dyDescent="0.35">
      <c r="A139" s="995" t="s">
        <v>2226</v>
      </c>
      <c r="B139" s="1122">
        <v>381380</v>
      </c>
      <c r="C139" s="1122">
        <v>381380</v>
      </c>
      <c r="D139" s="1005">
        <v>0</v>
      </c>
    </row>
    <row r="140" spans="1:4" x14ac:dyDescent="0.35">
      <c r="A140" s="995" t="s">
        <v>130</v>
      </c>
      <c r="B140" s="1122">
        <v>624947</v>
      </c>
      <c r="C140" s="1122">
        <v>624947</v>
      </c>
      <c r="D140" s="1005">
        <v>0</v>
      </c>
    </row>
    <row r="141" spans="1:4" x14ac:dyDescent="0.35">
      <c r="A141" s="995" t="s">
        <v>1396</v>
      </c>
      <c r="B141" s="1122">
        <v>3227014</v>
      </c>
      <c r="C141" s="1122">
        <v>3227014</v>
      </c>
      <c r="D141" s="1005">
        <v>0</v>
      </c>
    </row>
    <row r="142" spans="1:4" x14ac:dyDescent="0.35">
      <c r="A142" s="995" t="s">
        <v>44</v>
      </c>
      <c r="B142" s="1122">
        <v>10000</v>
      </c>
      <c r="C142" s="1122">
        <v>10000</v>
      </c>
      <c r="D142" s="1005">
        <v>0</v>
      </c>
    </row>
    <row r="143" spans="1:4" x14ac:dyDescent="0.35">
      <c r="A143" s="995" t="s">
        <v>1804</v>
      </c>
      <c r="B143" s="1122">
        <v>236720</v>
      </c>
      <c r="C143" s="1122">
        <v>236720</v>
      </c>
      <c r="D143" s="1005">
        <v>0</v>
      </c>
    </row>
    <row r="144" spans="1:4" x14ac:dyDescent="0.35">
      <c r="A144" s="995" t="s">
        <v>37</v>
      </c>
      <c r="B144" s="1122">
        <v>74360</v>
      </c>
      <c r="C144" s="1122">
        <v>74360</v>
      </c>
      <c r="D144" s="1005">
        <v>0</v>
      </c>
    </row>
    <row r="145" spans="1:4" x14ac:dyDescent="0.35">
      <c r="A145" s="995" t="s">
        <v>13473</v>
      </c>
      <c r="B145" s="1122">
        <v>260520</v>
      </c>
      <c r="C145" s="1122">
        <v>260520</v>
      </c>
      <c r="D145" s="1005">
        <v>0</v>
      </c>
    </row>
    <row r="146" spans="1:4" x14ac:dyDescent="0.35">
      <c r="A146" s="1094" t="s">
        <v>8391</v>
      </c>
      <c r="B146" s="1122">
        <v>260520</v>
      </c>
      <c r="C146" s="1122">
        <v>260520</v>
      </c>
      <c r="D146" s="1005">
        <v>0</v>
      </c>
    </row>
    <row r="147" spans="1:4" x14ac:dyDescent="0.35">
      <c r="A147" s="995" t="s">
        <v>7110</v>
      </c>
      <c r="B147" s="1122">
        <v>565282</v>
      </c>
      <c r="C147" s="1122">
        <v>565282</v>
      </c>
      <c r="D147" s="1005">
        <v>0</v>
      </c>
    </row>
    <row r="148" spans="1:4" x14ac:dyDescent="0.35">
      <c r="A148" s="995" t="s">
        <v>36</v>
      </c>
      <c r="B148" s="1122">
        <v>11281</v>
      </c>
      <c r="C148" s="1122">
        <v>11281</v>
      </c>
      <c r="D148" s="1005">
        <v>0</v>
      </c>
    </row>
    <row r="149" spans="1:4" x14ac:dyDescent="0.35">
      <c r="A149" s="995" t="s">
        <v>7553</v>
      </c>
      <c r="B149" s="1122">
        <v>1012779</v>
      </c>
      <c r="C149" s="1122">
        <v>1012779</v>
      </c>
      <c r="D149" s="1005">
        <v>0</v>
      </c>
    </row>
    <row r="150" spans="1:4" x14ac:dyDescent="0.35">
      <c r="A150" s="995" t="s">
        <v>2932</v>
      </c>
      <c r="B150" s="1122">
        <v>6628809</v>
      </c>
      <c r="C150" s="1122">
        <v>6628809</v>
      </c>
      <c r="D150" s="1005">
        <v>0</v>
      </c>
    </row>
    <row r="151" spans="1:4" x14ac:dyDescent="0.35">
      <c r="A151" s="995" t="s">
        <v>1202</v>
      </c>
      <c r="B151" s="1122">
        <v>59350</v>
      </c>
      <c r="C151" s="1122">
        <v>59350</v>
      </c>
      <c r="D151" s="1005">
        <v>0</v>
      </c>
    </row>
    <row r="152" spans="1:4" x14ac:dyDescent="0.35">
      <c r="A152" s="995" t="s">
        <v>7655</v>
      </c>
      <c r="B152" s="1122">
        <v>1303060</v>
      </c>
      <c r="C152" s="1122">
        <v>1303060</v>
      </c>
      <c r="D152" s="1005">
        <v>0</v>
      </c>
    </row>
    <row r="153" spans="1:4" x14ac:dyDescent="0.35">
      <c r="A153" s="995" t="s">
        <v>6718</v>
      </c>
      <c r="B153" s="1122">
        <v>270400</v>
      </c>
      <c r="C153" s="1122">
        <v>270400</v>
      </c>
      <c r="D153" s="1005">
        <v>0</v>
      </c>
    </row>
    <row r="154" spans="1:4" x14ac:dyDescent="0.35">
      <c r="A154" s="995" t="s">
        <v>3732</v>
      </c>
      <c r="B154" s="1122">
        <v>633124</v>
      </c>
      <c r="C154" s="1122">
        <v>633124</v>
      </c>
      <c r="D154" s="1005">
        <v>0</v>
      </c>
    </row>
    <row r="155" spans="1:4" ht="24" thickBot="1" x14ac:dyDescent="0.4">
      <c r="A155" s="995" t="s">
        <v>6953</v>
      </c>
      <c r="B155" s="1122">
        <v>975613</v>
      </c>
      <c r="C155" s="1122">
        <v>975613</v>
      </c>
      <c r="D155" s="1005">
        <v>0</v>
      </c>
    </row>
    <row r="156" spans="1:4" ht="24" thickBot="1" x14ac:dyDescent="0.4">
      <c r="A156" s="1007" t="s">
        <v>45</v>
      </c>
      <c r="B156" s="1008">
        <v>275201177.5</v>
      </c>
      <c r="C156" s="1009">
        <v>260438026.5</v>
      </c>
      <c r="D156" s="1010">
        <v>14763151</v>
      </c>
    </row>
    <row r="157" spans="1:4" x14ac:dyDescent="0.35">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C19" sqref="C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54" t="s">
        <v>13385</v>
      </c>
      <c r="B4" s="1255"/>
      <c r="C4" s="1256"/>
      <c r="E4" s="1254" t="s">
        <v>10311</v>
      </c>
      <c r="F4" s="1255"/>
      <c r="G4" s="1256"/>
      <c r="I4" s="1254" t="s">
        <v>8020</v>
      </c>
      <c r="J4" s="1255"/>
      <c r="K4" s="1256"/>
      <c r="M4" s="1254" t="s">
        <v>7086</v>
      </c>
      <c r="N4" s="1255"/>
      <c r="O4" s="1256"/>
      <c r="Q4" s="1254" t="s">
        <v>6016</v>
      </c>
      <c r="R4" s="1255"/>
      <c r="S4" s="1256"/>
      <c r="U4" s="1254" t="s">
        <v>5068</v>
      </c>
      <c r="V4" s="1255"/>
      <c r="W4" s="1256"/>
      <c r="Y4" s="1254" t="s">
        <v>3662</v>
      </c>
      <c r="Z4" s="1255"/>
      <c r="AA4" s="1256"/>
      <c r="AC4" s="1254" t="s">
        <v>2639</v>
      </c>
      <c r="AD4" s="1255"/>
      <c r="AE4" s="1256"/>
      <c r="AG4" s="1267" t="s">
        <v>6018</v>
      </c>
      <c r="AH4" s="1268"/>
      <c r="AI4" s="1269"/>
      <c r="AK4" s="1250" t="s">
        <v>1084</v>
      </c>
      <c r="AL4" s="1251"/>
      <c r="AM4" s="1252"/>
    </row>
    <row r="5" spans="1:46" ht="21" customHeight="1" x14ac:dyDescent="0.25">
      <c r="A5" s="1257"/>
      <c r="B5" s="1258"/>
      <c r="C5" s="1259"/>
      <c r="E5" s="1257"/>
      <c r="F5" s="1258"/>
      <c r="G5" s="1259"/>
      <c r="I5" s="1257"/>
      <c r="J5" s="1258"/>
      <c r="K5" s="1259"/>
      <c r="M5" s="1257"/>
      <c r="N5" s="1258"/>
      <c r="O5" s="1259"/>
      <c r="Q5" s="1257"/>
      <c r="R5" s="1258"/>
      <c r="S5" s="1259"/>
      <c r="U5" s="1257"/>
      <c r="V5" s="1258"/>
      <c r="W5" s="1259"/>
      <c r="Y5" s="1257"/>
      <c r="Z5" s="1258"/>
      <c r="AA5" s="1259"/>
      <c r="AC5" s="1257"/>
      <c r="AD5" s="1258"/>
      <c r="AE5" s="1259"/>
      <c r="AF5" s="3"/>
      <c r="AG5" s="1270"/>
      <c r="AH5" s="1271"/>
      <c r="AI5" s="1272"/>
      <c r="AK5" s="1250"/>
      <c r="AL5" s="1251"/>
      <c r="AM5" s="1252"/>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SUM(Posting!E19934:E20276)</f>
        <v>33330299.583333332</v>
      </c>
      <c r="C7" s="275">
        <f>SUM(Posting!F19934:F20276)</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SUM(Posting!E20277:E20799)</f>
        <v>29566521</v>
      </c>
      <c r="C8" s="275">
        <f>SUM(Posting!F20277:F20799)</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SUM(Posting!E20800:E29911)</f>
        <v>17364178.016129032</v>
      </c>
      <c r="C9" s="275">
        <f>SUM(Posting!F20800:F29911)</f>
        <v>17203966</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SUM(Posting!B19638:B19932)</f>
        <v>0</v>
      </c>
      <c r="E18" s="274" t="s">
        <v>186</v>
      </c>
      <c r="F18" s="275">
        <f>SUM(Posting!E19638:E19933)</f>
        <v>33848406</v>
      </c>
      <c r="G18" s="275">
        <f>SUM(Posting!F19638:F19933)</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80260998.59946236</v>
      </c>
      <c r="C19" s="278">
        <f>SUM(C7:C18)</f>
        <v>68728391</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-11532607.59946236</v>
      </c>
      <c r="G21" s="698">
        <f>G19-F19</f>
        <v>75935584.385159969</v>
      </c>
      <c r="K21" s="698">
        <f>K19-J19</f>
        <v>46800541.815737337</v>
      </c>
      <c r="O21" s="698">
        <f>O19-N19</f>
        <v>15703108.030833334</v>
      </c>
      <c r="S21" s="3">
        <f>S19-R19</f>
        <v>12408423.384024575</v>
      </c>
      <c r="AD21" s="3"/>
    </row>
    <row r="22" spans="1:41" ht="15.75" x14ac:dyDescent="0.25">
      <c r="A22" s="1253"/>
      <c r="B22" s="1253"/>
      <c r="C22" s="1"/>
      <c r="E22" s="1253"/>
      <c r="F22" s="1253"/>
      <c r="G22" s="1"/>
      <c r="K22" s="698"/>
      <c r="M22" s="1253" t="s">
        <v>7705</v>
      </c>
      <c r="N22" s="1253"/>
      <c r="O22" s="1">
        <v>2831635</v>
      </c>
      <c r="U22" s="3">
        <f>S19-R19</f>
        <v>12408423.384024575</v>
      </c>
      <c r="Y22" s="3"/>
      <c r="Z22" s="3"/>
      <c r="AC22" s="3"/>
      <c r="AG22" s="3"/>
      <c r="AK22" s="3"/>
    </row>
    <row r="23" spans="1:41" ht="15.75" customHeight="1" x14ac:dyDescent="0.3">
      <c r="A23" s="1260" t="s">
        <v>11394</v>
      </c>
      <c r="B23" s="1260"/>
      <c r="C23" s="1260"/>
      <c r="E23" s="1260" t="s">
        <v>11394</v>
      </c>
      <c r="F23" s="1260"/>
      <c r="G23" s="1260"/>
      <c r="I23" s="1260" t="s">
        <v>11394</v>
      </c>
      <c r="J23" s="1260"/>
      <c r="K23" s="1260"/>
      <c r="M23" s="1253" t="s">
        <v>7706</v>
      </c>
      <c r="N23" s="1253"/>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53" t="s">
        <v>8178</v>
      </c>
      <c r="N24" s="1253"/>
      <c r="O24" s="1">
        <v>2434251</v>
      </c>
    </row>
    <row r="25" spans="1:41" ht="18.75" x14ac:dyDescent="0.25">
      <c r="A25" s="2" t="s">
        <v>11396</v>
      </c>
      <c r="B25" s="1018">
        <f ca="1">Profit!P5</f>
        <v>3798124.1290322579</v>
      </c>
      <c r="C25" s="1018">
        <f ca="1">Profit!P6</f>
        <v>10414071</v>
      </c>
      <c r="E25" s="2" t="s">
        <v>11396</v>
      </c>
      <c r="F25" s="1018">
        <f ca="1">Profit!U5</f>
        <v>19586377</v>
      </c>
      <c r="G25" s="1018">
        <f ca="1">Profit!U6</f>
        <v>8936115</v>
      </c>
      <c r="I25" s="2" t="s">
        <v>11396</v>
      </c>
      <c r="J25" s="1018">
        <f ca="1">Profit!AA5</f>
        <v>13034925</v>
      </c>
      <c r="K25" s="1018">
        <f ca="1">Profit!AA6</f>
        <v>19830000</v>
      </c>
      <c r="O25" s="3">
        <f>O21-O22-O23-O24</f>
        <v>9961062.0308333337</v>
      </c>
    </row>
    <row r="26" spans="1:41" ht="18.75" x14ac:dyDescent="0.25">
      <c r="A26" s="2" t="s">
        <v>11395</v>
      </c>
      <c r="B26" s="1018">
        <f ca="1">Profit!P10</f>
        <v>0</v>
      </c>
      <c r="C26" s="1018">
        <f ca="1">Profit!P11</f>
        <v>0</v>
      </c>
      <c r="E26" s="2" t="s">
        <v>11395</v>
      </c>
      <c r="F26" s="1018">
        <f ca="1">Profit!U10</f>
        <v>2187330</v>
      </c>
      <c r="G26" s="1018">
        <f ca="1">Profit!U11</f>
        <v>3724000</v>
      </c>
      <c r="I26" s="2" t="s">
        <v>11395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11397</v>
      </c>
      <c r="B28" s="277">
        <f ca="1">B19-B25-B26</f>
        <v>76462874.470430106</v>
      </c>
      <c r="C28" s="278">
        <f ca="1">C19-C25-C26</f>
        <v>58314320</v>
      </c>
      <c r="E28" s="276" t="s">
        <v>11397</v>
      </c>
      <c r="F28" s="277">
        <f ca="1">F19-F25-F26</f>
        <v>284624037.18604004</v>
      </c>
      <c r="G28" s="278">
        <f ca="1">G19-G25-G26</f>
        <v>369673213.57120001</v>
      </c>
      <c r="I28" s="276" t="s">
        <v>11397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-18148554.470430106</v>
      </c>
      <c r="G30" s="972">
        <f ca="1">G28-F28</f>
        <v>85049176.385159969</v>
      </c>
      <c r="K30" s="972">
        <f ca="1">K28-J28</f>
        <v>39162545.815737337</v>
      </c>
    </row>
    <row r="32" spans="1:41" x14ac:dyDescent="0.25">
      <c r="F32" s="3"/>
      <c r="J32" s="3"/>
    </row>
    <row r="33" spans="2:46" x14ac:dyDescent="0.25">
      <c r="B33" s="3"/>
      <c r="C33" s="1078"/>
      <c r="F33" s="3"/>
      <c r="G33" s="1078"/>
      <c r="M33" s="3"/>
    </row>
    <row r="34" spans="2:46" x14ac:dyDescent="0.25">
      <c r="B34" s="3"/>
      <c r="F34" s="3"/>
    </row>
    <row r="35" spans="2:46" x14ac:dyDescent="0.25">
      <c r="B35" s="3"/>
      <c r="C35" s="1078"/>
      <c r="F35" s="3"/>
      <c r="G35" s="1078"/>
      <c r="M35" s="3"/>
    </row>
    <row r="36" spans="2:46" x14ac:dyDescent="0.25">
      <c r="C36" s="1078"/>
      <c r="G36" s="1078"/>
      <c r="M36" s="3"/>
    </row>
    <row r="37" spans="2:46" ht="15.75" thickBot="1" x14ac:dyDescent="0.3">
      <c r="C37" s="1078"/>
      <c r="G37" s="1078"/>
    </row>
    <row r="38" spans="2:46" ht="15" customHeight="1" x14ac:dyDescent="0.25">
      <c r="AJ38" s="1241" t="s">
        <v>2640</v>
      </c>
      <c r="AK38" s="1242"/>
      <c r="AL38" s="1242"/>
      <c r="AM38" s="1242"/>
      <c r="AN38" s="1242"/>
      <c r="AO38" s="1242"/>
      <c r="AP38" s="1242"/>
      <c r="AQ38" s="1242"/>
      <c r="AR38" s="1242"/>
      <c r="AS38" s="1242"/>
      <c r="AT38" s="1243"/>
    </row>
    <row r="39" spans="2:46" ht="15" customHeight="1" x14ac:dyDescent="0.25">
      <c r="AJ39" s="1244"/>
      <c r="AK39" s="1245"/>
      <c r="AL39" s="1245"/>
      <c r="AM39" s="1245"/>
      <c r="AN39" s="1245"/>
      <c r="AO39" s="1245"/>
      <c r="AP39" s="1245"/>
      <c r="AQ39" s="1245"/>
      <c r="AR39" s="1245"/>
      <c r="AS39" s="1245"/>
      <c r="AT39" s="1246"/>
    </row>
    <row r="40" spans="2:46" ht="15.75" thickBot="1" x14ac:dyDescent="0.3">
      <c r="AJ40" s="1247"/>
      <c r="AK40" s="1248"/>
      <c r="AL40" s="1248"/>
      <c r="AM40" s="1248"/>
      <c r="AN40" s="1248"/>
      <c r="AO40" s="1248"/>
      <c r="AP40" s="1248"/>
      <c r="AQ40" s="1248"/>
      <c r="AR40" s="1248"/>
      <c r="AS40" s="1248"/>
      <c r="AT40" s="1249"/>
    </row>
    <row r="41" spans="2:46" ht="14.45" customHeight="1" x14ac:dyDescent="0.25">
      <c r="AR41" s="1239" t="s">
        <v>2639</v>
      </c>
      <c r="AS41" s="1239"/>
      <c r="AT41" s="1239"/>
    </row>
    <row r="42" spans="2:46" ht="26.25" customHeight="1" x14ac:dyDescent="0.25">
      <c r="AR42" s="1240"/>
      <c r="AS42" s="1240"/>
      <c r="AT42" s="1240"/>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61" t="s">
        <v>1200</v>
      </c>
      <c r="AK58" s="1262"/>
      <c r="AL58" s="1263"/>
    </row>
    <row r="59" spans="36:46" ht="15" hidden="1" customHeight="1" x14ac:dyDescent="0.25">
      <c r="AJ59" s="1264"/>
      <c r="AK59" s="1265"/>
      <c r="AL59" s="1266"/>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95" t="s">
        <v>1766</v>
      </c>
      <c r="B1" s="1295"/>
      <c r="C1" s="1295"/>
      <c r="D1" s="1295"/>
      <c r="E1" s="1295"/>
      <c r="F1" s="1295"/>
      <c r="G1" s="1295"/>
      <c r="H1" s="1295"/>
      <c r="I1" s="1295"/>
      <c r="J1" s="1295"/>
      <c r="K1" s="1295"/>
      <c r="L1" s="1295"/>
      <c r="M1" s="1295"/>
      <c r="N1" s="1295"/>
    </row>
    <row r="2" spans="1:14" ht="14.45" customHeight="1" x14ac:dyDescent="0.25">
      <c r="A2" s="1295"/>
      <c r="B2" s="1295"/>
      <c r="C2" s="1295"/>
      <c r="D2" s="1295"/>
      <c r="E2" s="1295"/>
      <c r="F2" s="1295"/>
      <c r="G2" s="1295"/>
      <c r="H2" s="1295"/>
      <c r="I2" s="1295"/>
      <c r="J2" s="1295"/>
      <c r="K2" s="1295"/>
      <c r="L2" s="1295"/>
      <c r="M2" s="1295"/>
      <c r="N2" s="1295"/>
    </row>
    <row r="3" spans="1:14" ht="14.45" customHeight="1" x14ac:dyDescent="0.25">
      <c r="A3" s="1296" t="s">
        <v>4712</v>
      </c>
      <c r="B3" s="1296"/>
      <c r="C3" s="1296"/>
      <c r="D3" s="1296"/>
      <c r="E3" s="1296"/>
      <c r="F3" s="1296"/>
      <c r="G3" s="1296"/>
      <c r="H3" s="1296"/>
      <c r="I3" s="1296"/>
      <c r="J3" s="1296"/>
      <c r="K3" s="1296"/>
      <c r="L3" s="1296"/>
      <c r="M3" s="1296"/>
      <c r="N3" s="1296"/>
    </row>
    <row r="4" spans="1:14" ht="14.45" customHeight="1" x14ac:dyDescent="0.25">
      <c r="A4" s="1296"/>
      <c r="B4" s="1296"/>
      <c r="C4" s="1296"/>
      <c r="D4" s="1296"/>
      <c r="E4" s="1296"/>
      <c r="F4" s="1296"/>
      <c r="G4" s="1296"/>
      <c r="H4" s="1296"/>
      <c r="I4" s="1296"/>
      <c r="J4" s="1296"/>
      <c r="K4" s="1296"/>
      <c r="L4" s="1296"/>
      <c r="M4" s="1296"/>
      <c r="N4" s="1296"/>
    </row>
    <row r="6" spans="1:14" x14ac:dyDescent="0.25">
      <c r="A6" s="1282" t="s">
        <v>5989</v>
      </c>
      <c r="B6" s="1282"/>
      <c r="C6" s="1282"/>
      <c r="D6" s="1282"/>
      <c r="E6" s="1282"/>
      <c r="F6" s="1282"/>
      <c r="G6" s="1282"/>
      <c r="H6" s="1282"/>
      <c r="I6" s="1282"/>
      <c r="J6" s="1282"/>
      <c r="K6" s="1282"/>
      <c r="L6" s="1282"/>
      <c r="M6" s="1282"/>
      <c r="N6" s="1282"/>
    </row>
    <row r="7" spans="1:14" x14ac:dyDescent="0.25">
      <c r="A7" s="1282"/>
      <c r="B7" s="1282"/>
      <c r="C7" s="1282"/>
      <c r="D7" s="1282"/>
      <c r="E7" s="1282"/>
      <c r="F7" s="1282"/>
      <c r="G7" s="1282"/>
      <c r="H7" s="1282"/>
      <c r="I7" s="1282"/>
      <c r="J7" s="1282"/>
      <c r="K7" s="1282"/>
      <c r="L7" s="1282"/>
      <c r="M7" s="1282"/>
      <c r="N7" s="1282"/>
    </row>
    <row r="8" spans="1:14" x14ac:dyDescent="0.25">
      <c r="A8" s="1283" t="s">
        <v>6020</v>
      </c>
      <c r="B8" s="1283"/>
      <c r="C8" s="1283"/>
      <c r="D8" s="1283"/>
      <c r="E8" s="1283"/>
      <c r="F8" s="1283"/>
      <c r="G8" s="1283"/>
      <c r="H8" s="1283"/>
      <c r="I8" s="1283"/>
      <c r="J8" s="1283"/>
      <c r="K8" s="1283"/>
      <c r="L8" s="1283"/>
      <c r="M8" s="1283"/>
      <c r="N8" s="1283"/>
    </row>
    <row r="9" spans="1:14" x14ac:dyDescent="0.25">
      <c r="A9" s="1283"/>
      <c r="B9" s="1283"/>
      <c r="C9" s="1283"/>
      <c r="D9" s="1283"/>
      <c r="E9" s="1283"/>
      <c r="F9" s="1283"/>
      <c r="G9" s="1283"/>
      <c r="H9" s="1283"/>
      <c r="I9" s="1283"/>
      <c r="J9" s="1283"/>
      <c r="K9" s="1283"/>
      <c r="L9" s="1283"/>
      <c r="M9" s="1283"/>
      <c r="N9" s="1283"/>
    </row>
    <row r="10" spans="1:14" ht="14.45" customHeight="1" x14ac:dyDescent="0.25">
      <c r="A10" s="1284" t="s">
        <v>1893</v>
      </c>
      <c r="B10" s="1285"/>
      <c r="C10" s="1285"/>
      <c r="D10" s="1286"/>
      <c r="E10" s="462"/>
      <c r="F10" s="1293" t="s">
        <v>4750</v>
      </c>
      <c r="G10" s="1293"/>
      <c r="H10" s="1293"/>
      <c r="I10" s="1293"/>
      <c r="K10" s="1294" t="s">
        <v>1201</v>
      </c>
      <c r="L10" s="1294"/>
      <c r="M10" s="1294"/>
      <c r="N10" s="1294"/>
    </row>
    <row r="11" spans="1:14" ht="14.45" customHeight="1" x14ac:dyDescent="0.25">
      <c r="A11" s="1287"/>
      <c r="B11" s="1288"/>
      <c r="C11" s="1288"/>
      <c r="D11" s="1289"/>
      <c r="E11" s="463"/>
      <c r="F11" s="1293"/>
      <c r="G11" s="1293"/>
      <c r="H11" s="1293"/>
      <c r="I11" s="1293"/>
      <c r="K11" s="1294"/>
      <c r="L11" s="1294"/>
      <c r="M11" s="1294"/>
      <c r="N11" s="1294"/>
    </row>
    <row r="12" spans="1:14" ht="14.45" customHeight="1" x14ac:dyDescent="0.25">
      <c r="A12" s="1290"/>
      <c r="B12" s="1291"/>
      <c r="C12" s="1291"/>
      <c r="D12" s="1292"/>
      <c r="E12" s="464"/>
      <c r="F12" s="1293"/>
      <c r="G12" s="1293"/>
      <c r="H12" s="1293"/>
      <c r="I12" s="1293"/>
      <c r="K12" s="1294"/>
      <c r="L12" s="1294"/>
      <c r="M12" s="1294"/>
      <c r="N12" s="1294"/>
    </row>
    <row r="13" spans="1:14" ht="27" thickBot="1" x14ac:dyDescent="0.3">
      <c r="A13" s="1273" t="s">
        <v>4589</v>
      </c>
      <c r="B13" s="1274"/>
      <c r="C13" s="1274"/>
      <c r="D13" s="1275"/>
      <c r="E13" s="465"/>
      <c r="F13" s="1276" t="s">
        <v>4589</v>
      </c>
      <c r="G13" s="1277"/>
      <c r="H13" s="1277"/>
      <c r="I13" s="1278"/>
      <c r="K13" s="1276" t="s">
        <v>4589</v>
      </c>
      <c r="L13" s="1277"/>
      <c r="M13" s="1277"/>
      <c r="N13" s="1278"/>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79" t="s">
        <v>4595</v>
      </c>
      <c r="B39" s="1279"/>
      <c r="C39" s="1279"/>
      <c r="D39" s="204">
        <f>SUM(D15:D38)</f>
        <v>6567291</v>
      </c>
      <c r="E39" s="471"/>
      <c r="F39" s="1280" t="s">
        <v>4595</v>
      </c>
      <c r="G39" s="1280"/>
      <c r="H39" s="1281"/>
      <c r="I39" s="428">
        <f>SUM(I15:I38)</f>
        <v>6374135</v>
      </c>
      <c r="K39" s="1280" t="s">
        <v>4595</v>
      </c>
      <c r="L39" s="1280"/>
      <c r="M39" s="1281"/>
      <c r="N39" s="428">
        <f>SUM(N15:N38)</f>
        <v>6374135</v>
      </c>
    </row>
    <row r="40" spans="1:14" x14ac:dyDescent="0.25">
      <c r="D40" s="49"/>
      <c r="E40" s="471"/>
      <c r="I40" s="49"/>
    </row>
    <row r="41" spans="1:14" x14ac:dyDescent="0.25">
      <c r="D41" s="49"/>
      <c r="E41" s="471"/>
      <c r="I41" s="49"/>
    </row>
    <row r="42" spans="1:14" x14ac:dyDescent="0.25">
      <c r="A42" s="1282" t="s">
        <v>6136</v>
      </c>
      <c r="B42" s="1282"/>
      <c r="C42" s="1282"/>
      <c r="D42" s="1282"/>
      <c r="E42" s="1282"/>
      <c r="F42" s="1282"/>
      <c r="G42" s="1282"/>
      <c r="H42" s="1282"/>
      <c r="I42" s="1282"/>
      <c r="J42" s="1282"/>
      <c r="K42" s="1282"/>
      <c r="L42" s="1282"/>
      <c r="M42" s="1282"/>
      <c r="N42" s="1282"/>
    </row>
    <row r="43" spans="1:14" x14ac:dyDescent="0.25">
      <c r="A43" s="1282"/>
      <c r="B43" s="1282"/>
      <c r="C43" s="1282"/>
      <c r="D43" s="1282"/>
      <c r="E43" s="1282"/>
      <c r="F43" s="1282"/>
      <c r="G43" s="1282"/>
      <c r="H43" s="1282"/>
      <c r="I43" s="1282"/>
      <c r="J43" s="1282"/>
      <c r="K43" s="1282"/>
      <c r="L43" s="1282"/>
      <c r="M43" s="1282"/>
      <c r="N43" s="1282"/>
    </row>
    <row r="44" spans="1:14" x14ac:dyDescent="0.25">
      <c r="A44" s="1283" t="s">
        <v>6137</v>
      </c>
      <c r="B44" s="1283"/>
      <c r="C44" s="1283"/>
      <c r="D44" s="1283"/>
      <c r="E44" s="1283"/>
      <c r="F44" s="1283"/>
      <c r="G44" s="1283"/>
      <c r="H44" s="1283"/>
      <c r="I44" s="1283"/>
      <c r="J44" s="1283"/>
      <c r="K44" s="1283"/>
      <c r="L44" s="1283"/>
      <c r="M44" s="1283"/>
      <c r="N44" s="1283"/>
    </row>
    <row r="45" spans="1:14" x14ac:dyDescent="0.25">
      <c r="A45" s="1283"/>
      <c r="B45" s="1283"/>
      <c r="C45" s="1283"/>
      <c r="D45" s="1283"/>
      <c r="E45" s="1283"/>
      <c r="F45" s="1283"/>
      <c r="G45" s="1283"/>
      <c r="H45" s="1283"/>
      <c r="I45" s="1283"/>
      <c r="J45" s="1283"/>
      <c r="K45" s="1283"/>
      <c r="L45" s="1283"/>
      <c r="M45" s="1283"/>
      <c r="N45" s="1283"/>
    </row>
    <row r="46" spans="1:14" ht="14.45" customHeight="1" x14ac:dyDescent="0.25">
      <c r="A46" s="1284" t="s">
        <v>1893</v>
      </c>
      <c r="B46" s="1285"/>
      <c r="C46" s="1285"/>
      <c r="D46" s="1286"/>
      <c r="E46" s="462"/>
      <c r="F46" s="1293" t="s">
        <v>4750</v>
      </c>
      <c r="G46" s="1293"/>
      <c r="H46" s="1293"/>
      <c r="I46" s="1293"/>
      <c r="K46" s="1294" t="s">
        <v>1201</v>
      </c>
      <c r="L46" s="1294"/>
      <c r="M46" s="1294"/>
      <c r="N46" s="1294"/>
    </row>
    <row r="47" spans="1:14" ht="14.45" customHeight="1" x14ac:dyDescent="0.25">
      <c r="A47" s="1287"/>
      <c r="B47" s="1288"/>
      <c r="C47" s="1288"/>
      <c r="D47" s="1289"/>
      <c r="E47" s="463"/>
      <c r="F47" s="1293"/>
      <c r="G47" s="1293"/>
      <c r="H47" s="1293"/>
      <c r="I47" s="1293"/>
      <c r="K47" s="1294"/>
      <c r="L47" s="1294"/>
      <c r="M47" s="1294"/>
      <c r="N47" s="1294"/>
    </row>
    <row r="48" spans="1:14" ht="14.45" customHeight="1" x14ac:dyDescent="0.25">
      <c r="A48" s="1290"/>
      <c r="B48" s="1291"/>
      <c r="C48" s="1291"/>
      <c r="D48" s="1292"/>
      <c r="E48" s="464"/>
      <c r="F48" s="1293"/>
      <c r="G48" s="1293"/>
      <c r="H48" s="1293"/>
      <c r="I48" s="1293"/>
      <c r="K48" s="1294"/>
      <c r="L48" s="1294"/>
      <c r="M48" s="1294"/>
      <c r="N48" s="1294"/>
    </row>
    <row r="49" spans="1:14" ht="27" thickBot="1" x14ac:dyDescent="0.3">
      <c r="A49" s="1273" t="s">
        <v>4589</v>
      </c>
      <c r="B49" s="1274"/>
      <c r="C49" s="1274"/>
      <c r="D49" s="1275"/>
      <c r="E49" s="465"/>
      <c r="F49" s="1276" t="s">
        <v>4589</v>
      </c>
      <c r="G49" s="1277"/>
      <c r="H49" s="1277"/>
      <c r="I49" s="1278"/>
      <c r="K49" s="1276" t="s">
        <v>4589</v>
      </c>
      <c r="L49" s="1277"/>
      <c r="M49" s="1277"/>
      <c r="N49" s="1278"/>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79" t="s">
        <v>4595</v>
      </c>
      <c r="B79" s="1279"/>
      <c r="C79" s="1279"/>
      <c r="D79" s="204">
        <f>SUM(D51:D78)</f>
        <v>4135000</v>
      </c>
      <c r="E79" s="471"/>
      <c r="F79" s="1280" t="s">
        <v>4595</v>
      </c>
      <c r="G79" s="1280"/>
      <c r="H79" s="1281"/>
      <c r="I79" s="204">
        <f>SUM(I51:I78)</f>
        <v>4012280</v>
      </c>
      <c r="K79" s="1280" t="s">
        <v>4595</v>
      </c>
      <c r="L79" s="1280"/>
      <c r="M79" s="1281"/>
      <c r="N79" s="204">
        <f>SUM(N51:N78)</f>
        <v>4012280</v>
      </c>
    </row>
    <row r="82" spans="1:14" ht="27.75" customHeight="1" x14ac:dyDescent="0.25">
      <c r="A82" s="1282" t="s">
        <v>7089</v>
      </c>
      <c r="B82" s="1282"/>
      <c r="C82" s="1282"/>
      <c r="D82" s="1282"/>
      <c r="E82" s="1282"/>
      <c r="F82" s="1282"/>
      <c r="G82" s="1282"/>
      <c r="H82" s="1282"/>
      <c r="I82" s="1282"/>
      <c r="J82" s="1282"/>
      <c r="K82" s="1282"/>
      <c r="L82" s="1282"/>
      <c r="M82" s="1282"/>
      <c r="N82" s="1282"/>
    </row>
    <row r="83" spans="1:14" ht="15" customHeight="1" x14ac:dyDescent="0.25">
      <c r="A83" s="1283" t="s">
        <v>7090</v>
      </c>
      <c r="B83" s="1283"/>
      <c r="C83" s="1283"/>
      <c r="D83" s="1283"/>
      <c r="E83" s="1283"/>
      <c r="F83" s="1283"/>
      <c r="G83" s="1283"/>
      <c r="H83" s="1283"/>
      <c r="I83" s="1283"/>
      <c r="J83" s="1283"/>
      <c r="K83" s="1283"/>
      <c r="L83" s="1283"/>
      <c r="M83" s="1283"/>
      <c r="N83" s="1283"/>
    </row>
    <row r="84" spans="1:14" ht="15" customHeight="1" x14ac:dyDescent="0.25">
      <c r="A84" s="1283"/>
      <c r="B84" s="1283"/>
      <c r="C84" s="1283"/>
      <c r="D84" s="1283"/>
      <c r="E84" s="1283"/>
      <c r="F84" s="1283"/>
      <c r="G84" s="1283"/>
      <c r="H84" s="1283"/>
      <c r="I84" s="1283"/>
      <c r="J84" s="1283"/>
      <c r="K84" s="1283"/>
      <c r="L84" s="1283"/>
      <c r="M84" s="1283"/>
      <c r="N84" s="1283"/>
    </row>
    <row r="85" spans="1:14" ht="14.45" customHeight="1" x14ac:dyDescent="0.25">
      <c r="A85" s="1284" t="s">
        <v>1893</v>
      </c>
      <c r="B85" s="1285"/>
      <c r="C85" s="1285"/>
      <c r="D85" s="1286"/>
      <c r="E85" s="462"/>
      <c r="F85" s="1293" t="s">
        <v>4750</v>
      </c>
      <c r="G85" s="1293"/>
      <c r="H85" s="1293"/>
      <c r="I85" s="1293"/>
      <c r="K85" s="1294" t="s">
        <v>1201</v>
      </c>
      <c r="L85" s="1294"/>
      <c r="M85" s="1294"/>
      <c r="N85" s="1294"/>
    </row>
    <row r="86" spans="1:14" ht="14.45" customHeight="1" x14ac:dyDescent="0.25">
      <c r="A86" s="1287"/>
      <c r="B86" s="1288"/>
      <c r="C86" s="1288"/>
      <c r="D86" s="1289"/>
      <c r="E86" s="463"/>
      <c r="F86" s="1293"/>
      <c r="G86" s="1293"/>
      <c r="H86" s="1293"/>
      <c r="I86" s="1293"/>
      <c r="K86" s="1294"/>
      <c r="L86" s="1294"/>
      <c r="M86" s="1294"/>
      <c r="N86" s="1294"/>
    </row>
    <row r="87" spans="1:14" ht="14.45" customHeight="1" x14ac:dyDescent="0.25">
      <c r="A87" s="1290"/>
      <c r="B87" s="1291"/>
      <c r="C87" s="1291"/>
      <c r="D87" s="1292"/>
      <c r="E87" s="464"/>
      <c r="F87" s="1293"/>
      <c r="G87" s="1293"/>
      <c r="H87" s="1293"/>
      <c r="I87" s="1293"/>
      <c r="K87" s="1294"/>
      <c r="L87" s="1294"/>
      <c r="M87" s="1294"/>
      <c r="N87" s="1294"/>
    </row>
    <row r="88" spans="1:14" ht="27" thickBot="1" x14ac:dyDescent="0.3">
      <c r="A88" s="1273" t="s">
        <v>4589</v>
      </c>
      <c r="B88" s="1274"/>
      <c r="C88" s="1274"/>
      <c r="D88" s="1275"/>
      <c r="E88" s="465"/>
      <c r="F88" s="1276" t="s">
        <v>4589</v>
      </c>
      <c r="G88" s="1277"/>
      <c r="H88" s="1277"/>
      <c r="I88" s="1278"/>
      <c r="K88" s="1276" t="s">
        <v>4589</v>
      </c>
      <c r="L88" s="1277"/>
      <c r="M88" s="1277"/>
      <c r="N88" s="1278"/>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8">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0">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7" customFormat="1" ht="45" x14ac:dyDescent="0.25">
      <c r="A98" s="341">
        <v>45137</v>
      </c>
      <c r="B98" s="98" t="s">
        <v>10592</v>
      </c>
      <c r="C98" s="95"/>
      <c r="D98" s="95">
        <v>100000</v>
      </c>
      <c r="E98" s="1035"/>
      <c r="F98" s="429">
        <v>45030</v>
      </c>
      <c r="G98" s="118" t="s">
        <v>9539</v>
      </c>
      <c r="H98" s="430"/>
      <c r="I98" s="366">
        <v>100000</v>
      </c>
      <c r="J98" s="1036"/>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0">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12352</v>
      </c>
      <c r="C103" s="327"/>
      <c r="D103" s="780">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79" t="s">
        <v>4595</v>
      </c>
      <c r="B109" s="1279"/>
      <c r="C109" s="1279"/>
      <c r="D109" s="204">
        <f>SUM(D90:D108)</f>
        <v>4677000</v>
      </c>
      <c r="E109" s="471"/>
      <c r="F109" s="1280" t="s">
        <v>4595</v>
      </c>
      <c r="G109" s="1280"/>
      <c r="H109" s="1281"/>
      <c r="I109" s="428">
        <f>SUM(I90:I107)</f>
        <v>4531000</v>
      </c>
      <c r="K109" s="1280" t="s">
        <v>4595</v>
      </c>
      <c r="L109" s="1280"/>
      <c r="M109" s="1281"/>
      <c r="N109" s="428">
        <f>SUM(N90:N107)</f>
        <v>4531779</v>
      </c>
    </row>
    <row r="112" spans="1:14" ht="27.75" customHeight="1" x14ac:dyDescent="0.25">
      <c r="A112" s="1282" t="s">
        <v>10434</v>
      </c>
      <c r="B112" s="1282"/>
      <c r="C112" s="1282"/>
      <c r="D112" s="1282"/>
      <c r="E112" s="1282"/>
      <c r="F112" s="1282"/>
      <c r="G112" s="1282"/>
      <c r="H112" s="1282"/>
      <c r="I112" s="1282"/>
      <c r="J112" s="1282"/>
      <c r="K112" s="1282"/>
      <c r="L112" s="1282"/>
      <c r="M112" s="1282"/>
      <c r="N112" s="1282"/>
    </row>
    <row r="113" spans="1:14" ht="15" customHeight="1" x14ac:dyDescent="0.25">
      <c r="A113" s="1283" t="s">
        <v>10435</v>
      </c>
      <c r="B113" s="1283"/>
      <c r="C113" s="1283"/>
      <c r="D113" s="1283"/>
      <c r="E113" s="1283"/>
      <c r="F113" s="1283"/>
      <c r="G113" s="1283"/>
      <c r="H113" s="1283"/>
      <c r="I113" s="1283"/>
      <c r="J113" s="1283"/>
      <c r="K113" s="1283"/>
      <c r="L113" s="1283"/>
      <c r="M113" s="1283"/>
      <c r="N113" s="1283"/>
    </row>
    <row r="114" spans="1:14" ht="15" customHeight="1" x14ac:dyDescent="0.25">
      <c r="A114" s="1283"/>
      <c r="B114" s="1283"/>
      <c r="C114" s="1283"/>
      <c r="D114" s="1283"/>
      <c r="E114" s="1283"/>
      <c r="F114" s="1283"/>
      <c r="G114" s="1283"/>
      <c r="H114" s="1283"/>
      <c r="I114" s="1283"/>
      <c r="J114" s="1283"/>
      <c r="K114" s="1283"/>
      <c r="L114" s="1283"/>
      <c r="M114" s="1283"/>
      <c r="N114" s="1283"/>
    </row>
    <row r="115" spans="1:14" ht="14.45" customHeight="1" x14ac:dyDescent="0.25">
      <c r="A115" s="1284" t="s">
        <v>1893</v>
      </c>
      <c r="B115" s="1285"/>
      <c r="C115" s="1285"/>
      <c r="D115" s="1286"/>
      <c r="E115" s="462"/>
      <c r="F115" s="1293" t="s">
        <v>4750</v>
      </c>
      <c r="G115" s="1293"/>
      <c r="H115" s="1293"/>
      <c r="I115" s="1293"/>
      <c r="K115" s="1294" t="s">
        <v>1201</v>
      </c>
      <c r="L115" s="1294"/>
      <c r="M115" s="1294"/>
      <c r="N115" s="1294"/>
    </row>
    <row r="116" spans="1:14" ht="14.45" customHeight="1" x14ac:dyDescent="0.25">
      <c r="A116" s="1287"/>
      <c r="B116" s="1288"/>
      <c r="C116" s="1288"/>
      <c r="D116" s="1289"/>
      <c r="E116" s="463"/>
      <c r="F116" s="1293"/>
      <c r="G116" s="1293"/>
      <c r="H116" s="1293"/>
      <c r="I116" s="1293"/>
      <c r="K116" s="1294"/>
      <c r="L116" s="1294"/>
      <c r="M116" s="1294"/>
      <c r="N116" s="1294"/>
    </row>
    <row r="117" spans="1:14" ht="14.45" customHeight="1" x14ac:dyDescent="0.25">
      <c r="A117" s="1290"/>
      <c r="B117" s="1291"/>
      <c r="C117" s="1291"/>
      <c r="D117" s="1292"/>
      <c r="E117" s="464"/>
      <c r="F117" s="1293"/>
      <c r="G117" s="1293"/>
      <c r="H117" s="1293"/>
      <c r="I117" s="1293"/>
      <c r="K117" s="1294"/>
      <c r="L117" s="1294"/>
      <c r="M117" s="1294"/>
      <c r="N117" s="1294"/>
    </row>
    <row r="118" spans="1:14" ht="27" thickBot="1" x14ac:dyDescent="0.3">
      <c r="A118" s="1273" t="s">
        <v>4589</v>
      </c>
      <c r="B118" s="1274"/>
      <c r="C118" s="1274"/>
      <c r="D118" s="1275"/>
      <c r="E118" s="465"/>
      <c r="F118" s="1276" t="s">
        <v>4589</v>
      </c>
      <c r="G118" s="1277"/>
      <c r="H118" s="1277"/>
      <c r="I118" s="1278"/>
      <c r="K118" s="1276" t="s">
        <v>4589</v>
      </c>
      <c r="L118" s="1277"/>
      <c r="M118" s="1277"/>
      <c r="N118" s="1278"/>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8"/>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0">
        <v>4000000</v>
      </c>
    </row>
    <row r="124" spans="1:14" ht="30" x14ac:dyDescent="0.25">
      <c r="A124" s="341">
        <v>45279</v>
      </c>
      <c r="B124" s="98" t="s">
        <v>11943</v>
      </c>
      <c r="C124" s="304"/>
      <c r="D124" s="15">
        <v>150000</v>
      </c>
      <c r="E124" s="468"/>
      <c r="F124" s="429">
        <v>45161</v>
      </c>
      <c r="G124" s="98" t="s">
        <v>10520</v>
      </c>
      <c r="H124" s="757"/>
      <c r="I124" s="780">
        <v>400000</v>
      </c>
      <c r="K124" s="429">
        <v>45432</v>
      </c>
      <c r="L124" s="712" t="s">
        <v>13085</v>
      </c>
      <c r="M124" s="327"/>
      <c r="N124" s="780">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12352</v>
      </c>
      <c r="C130" s="327"/>
      <c r="D130" s="780">
        <v>25000</v>
      </c>
      <c r="E130" s="470"/>
      <c r="F130" s="429">
        <v>45244</v>
      </c>
      <c r="G130" s="98" t="s">
        <v>11655</v>
      </c>
      <c r="H130" s="327"/>
      <c r="I130" s="366">
        <v>300000</v>
      </c>
      <c r="K130" s="429"/>
      <c r="L130" s="98"/>
      <c r="M130" s="327"/>
      <c r="N130" s="366"/>
    </row>
    <row r="131" spans="1:14" ht="30" x14ac:dyDescent="0.25">
      <c r="A131" s="341">
        <v>45325</v>
      </c>
      <c r="B131" s="98" t="s">
        <v>12433</v>
      </c>
      <c r="C131" s="15"/>
      <c r="D131" s="15">
        <v>50000</v>
      </c>
      <c r="E131" s="470"/>
      <c r="F131" s="429">
        <v>45257</v>
      </c>
      <c r="G131" s="98" t="s">
        <v>11781</v>
      </c>
      <c r="H131" s="327"/>
      <c r="I131" s="366">
        <v>500000</v>
      </c>
      <c r="K131" s="341"/>
      <c r="L131" s="98"/>
      <c r="M131" s="304"/>
      <c r="N131" s="15"/>
    </row>
    <row r="132" spans="1:14" x14ac:dyDescent="0.25">
      <c r="A132" s="341">
        <v>45341</v>
      </c>
      <c r="B132" s="98" t="s">
        <v>12573</v>
      </c>
      <c r="C132" s="304"/>
      <c r="D132" s="15">
        <v>40000</v>
      </c>
      <c r="E132" s="470"/>
      <c r="F132" s="429">
        <v>45258</v>
      </c>
      <c r="G132" s="98" t="s">
        <v>11782</v>
      </c>
      <c r="H132" s="327"/>
      <c r="I132" s="366">
        <v>830000</v>
      </c>
      <c r="K132" s="341"/>
      <c r="L132" s="98"/>
      <c r="M132" s="304"/>
      <c r="N132" s="15"/>
    </row>
    <row r="133" spans="1:14" x14ac:dyDescent="0.25">
      <c r="A133" s="341">
        <v>45340</v>
      </c>
      <c r="B133" s="98" t="s">
        <v>12873</v>
      </c>
      <c r="C133" s="304"/>
      <c r="D133" s="15">
        <v>40000</v>
      </c>
      <c r="E133" s="470"/>
      <c r="F133" s="429">
        <v>45258</v>
      </c>
      <c r="G133" s="98" t="s">
        <v>11782</v>
      </c>
      <c r="H133" s="304"/>
      <c r="I133" s="366">
        <v>840000</v>
      </c>
      <c r="K133" s="341"/>
      <c r="L133" s="98"/>
      <c r="M133" s="304"/>
      <c r="N133" s="15"/>
    </row>
    <row r="134" spans="1:14" x14ac:dyDescent="0.25">
      <c r="A134" s="341">
        <v>45432</v>
      </c>
      <c r="B134" s="712" t="s">
        <v>13086</v>
      </c>
      <c r="C134" s="15"/>
      <c r="D134" s="15">
        <v>2500000</v>
      </c>
      <c r="E134" s="470"/>
      <c r="F134" s="429">
        <v>45258</v>
      </c>
      <c r="G134" s="98" t="s">
        <v>11782</v>
      </c>
      <c r="H134" s="304"/>
      <c r="I134" s="15">
        <v>850000</v>
      </c>
      <c r="K134" s="341"/>
      <c r="L134" s="98"/>
      <c r="M134" s="304"/>
      <c r="N134" s="15"/>
    </row>
    <row r="135" spans="1:14" x14ac:dyDescent="0.25">
      <c r="A135" s="341">
        <v>45432</v>
      </c>
      <c r="B135" s="712" t="s">
        <v>13087</v>
      </c>
      <c r="C135" s="15"/>
      <c r="D135" s="15">
        <v>2500000</v>
      </c>
      <c r="E135" s="470"/>
      <c r="F135" s="429">
        <v>45258</v>
      </c>
      <c r="G135" s="98" t="s">
        <v>11782</v>
      </c>
      <c r="H135" s="304"/>
      <c r="I135" s="15">
        <v>800000</v>
      </c>
      <c r="K135" s="341"/>
      <c r="L135" s="98"/>
      <c r="M135" s="304"/>
      <c r="N135" s="15"/>
    </row>
    <row r="136" spans="1:14" x14ac:dyDescent="0.25">
      <c r="A136" s="341">
        <v>45432</v>
      </c>
      <c r="B136" s="712" t="s">
        <v>13088</v>
      </c>
      <c r="C136" s="15"/>
      <c r="D136" s="15">
        <v>3000000</v>
      </c>
      <c r="E136" s="470"/>
      <c r="F136" s="429">
        <v>45258</v>
      </c>
      <c r="G136" s="98" t="s">
        <v>11782</v>
      </c>
      <c r="H136" s="304"/>
      <c r="I136" s="15">
        <v>830000</v>
      </c>
      <c r="K136" s="341"/>
      <c r="L136" s="98"/>
      <c r="M136" s="304"/>
      <c r="N136" s="15"/>
    </row>
    <row r="137" spans="1:14" ht="30" x14ac:dyDescent="0.25">
      <c r="A137" s="341">
        <v>45457</v>
      </c>
      <c r="B137" s="98" t="s">
        <v>13281</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79" t="s">
        <v>4595</v>
      </c>
      <c r="B139" s="1279"/>
      <c r="C139" s="1279"/>
      <c r="D139" s="204">
        <f>SUM(D120:D138)</f>
        <v>11965000</v>
      </c>
      <c r="E139" s="471"/>
      <c r="F139" s="1280" t="s">
        <v>4595</v>
      </c>
      <c r="G139" s="1280"/>
      <c r="H139" s="1281"/>
      <c r="I139" s="428">
        <f>SUM(I120:I137)</f>
        <v>11609683</v>
      </c>
      <c r="K139" s="1280" t="s">
        <v>4595</v>
      </c>
      <c r="L139" s="1280"/>
      <c r="M139" s="1281"/>
      <c r="N139" s="428">
        <f>SUM(N120:N137)</f>
        <v>11500000</v>
      </c>
    </row>
    <row r="142" spans="1:14" ht="27.75" customHeight="1" x14ac:dyDescent="0.25">
      <c r="A142" s="1282" t="s">
        <v>13537</v>
      </c>
      <c r="B142" s="1282"/>
      <c r="C142" s="1282"/>
      <c r="D142" s="1282"/>
      <c r="E142" s="1282"/>
      <c r="F142" s="1282"/>
      <c r="G142" s="1282"/>
      <c r="H142" s="1282"/>
      <c r="I142" s="1282"/>
      <c r="J142" s="1282"/>
      <c r="K142" s="1282"/>
      <c r="L142" s="1282"/>
      <c r="M142" s="1282"/>
      <c r="N142" s="1282"/>
    </row>
    <row r="143" spans="1:14" ht="15" customHeight="1" x14ac:dyDescent="0.25">
      <c r="A143" s="1283" t="s">
        <v>13538</v>
      </c>
      <c r="B143" s="1283"/>
      <c r="C143" s="1283"/>
      <c r="D143" s="1283"/>
      <c r="E143" s="1283"/>
      <c r="F143" s="1283"/>
      <c r="G143" s="1283"/>
      <c r="H143" s="1283"/>
      <c r="I143" s="1283"/>
      <c r="J143" s="1283"/>
      <c r="K143" s="1283"/>
      <c r="L143" s="1283"/>
      <c r="M143" s="1283"/>
      <c r="N143" s="1283"/>
    </row>
    <row r="144" spans="1:14" ht="15" customHeight="1" x14ac:dyDescent="0.25">
      <c r="A144" s="1283"/>
      <c r="B144" s="1283"/>
      <c r="C144" s="1283"/>
      <c r="D144" s="1283"/>
      <c r="E144" s="1283"/>
      <c r="F144" s="1283"/>
      <c r="G144" s="1283"/>
      <c r="H144" s="1283"/>
      <c r="I144" s="1283"/>
      <c r="J144" s="1283"/>
      <c r="K144" s="1283"/>
      <c r="L144" s="1283"/>
      <c r="M144" s="1283"/>
      <c r="N144" s="1283"/>
    </row>
    <row r="145" spans="1:14" ht="14.45" customHeight="1" x14ac:dyDescent="0.25">
      <c r="A145" s="1284" t="s">
        <v>1893</v>
      </c>
      <c r="B145" s="1285"/>
      <c r="C145" s="1285"/>
      <c r="D145" s="1286"/>
      <c r="E145" s="462"/>
      <c r="F145" s="1293" t="s">
        <v>4750</v>
      </c>
      <c r="G145" s="1293"/>
      <c r="H145" s="1293"/>
      <c r="I145" s="1293"/>
      <c r="K145" s="1294" t="s">
        <v>1201</v>
      </c>
      <c r="L145" s="1294"/>
      <c r="M145" s="1294"/>
      <c r="N145" s="1294"/>
    </row>
    <row r="146" spans="1:14" ht="14.45" customHeight="1" x14ac:dyDescent="0.25">
      <c r="A146" s="1287"/>
      <c r="B146" s="1288"/>
      <c r="C146" s="1288"/>
      <c r="D146" s="1289"/>
      <c r="E146" s="463"/>
      <c r="F146" s="1293"/>
      <c r="G146" s="1293"/>
      <c r="H146" s="1293"/>
      <c r="I146" s="1293"/>
      <c r="K146" s="1294"/>
      <c r="L146" s="1294"/>
      <c r="M146" s="1294"/>
      <c r="N146" s="1294"/>
    </row>
    <row r="147" spans="1:14" ht="14.45" customHeight="1" x14ac:dyDescent="0.25">
      <c r="A147" s="1290"/>
      <c r="B147" s="1291"/>
      <c r="C147" s="1291"/>
      <c r="D147" s="1292"/>
      <c r="E147" s="464"/>
      <c r="F147" s="1293"/>
      <c r="G147" s="1293"/>
      <c r="H147" s="1293"/>
      <c r="I147" s="1293"/>
      <c r="K147" s="1294"/>
      <c r="L147" s="1294"/>
      <c r="M147" s="1294"/>
      <c r="N147" s="1294"/>
    </row>
    <row r="148" spans="1:14" ht="27" thickBot="1" x14ac:dyDescent="0.3">
      <c r="A148" s="1273" t="s">
        <v>4589</v>
      </c>
      <c r="B148" s="1274"/>
      <c r="C148" s="1274"/>
      <c r="D148" s="1275"/>
      <c r="E148" s="465"/>
      <c r="F148" s="1276" t="s">
        <v>4589</v>
      </c>
      <c r="G148" s="1277"/>
      <c r="H148" s="1277"/>
      <c r="I148" s="1278"/>
      <c r="K148" s="1276" t="s">
        <v>4589</v>
      </c>
      <c r="L148" s="1277"/>
      <c r="M148" s="1277"/>
      <c r="N148" s="1278"/>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13941</v>
      </c>
      <c r="H150" s="15"/>
      <c r="I150" s="780">
        <v>650000</v>
      </c>
      <c r="K150" s="429"/>
      <c r="L150" s="712"/>
      <c r="M150" s="948"/>
      <c r="N150" s="119"/>
    </row>
    <row r="151" spans="1:14" ht="37.5" customHeight="1" x14ac:dyDescent="0.25">
      <c r="A151" s="341"/>
      <c r="B151" s="98"/>
      <c r="C151" s="304"/>
      <c r="D151" s="15"/>
      <c r="E151" s="468"/>
      <c r="F151" s="429">
        <v>45523</v>
      </c>
      <c r="G151" s="712" t="s">
        <v>13941</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79" t="s">
        <v>4595</v>
      </c>
      <c r="B169" s="1279"/>
      <c r="C169" s="1279"/>
      <c r="D169" s="204">
        <f>SUM(D150:D168)</f>
        <v>0</v>
      </c>
      <c r="E169" s="471"/>
      <c r="F169" s="1280" t="s">
        <v>4595</v>
      </c>
      <c r="G169" s="1280"/>
      <c r="H169" s="1281"/>
      <c r="I169" s="428">
        <f>SUM(I150:I167)</f>
        <v>1191200</v>
      </c>
      <c r="K169" s="1280" t="s">
        <v>4595</v>
      </c>
      <c r="L169" s="1280"/>
      <c r="M169" s="1281"/>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3" workbookViewId="0">
      <selection activeCell="J22" sqref="J2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16" t="s">
        <v>9499</v>
      </c>
      <c r="C1" s="1317"/>
      <c r="D1" s="1317"/>
      <c r="E1" s="1318"/>
      <c r="G1" s="1316" t="s">
        <v>13795</v>
      </c>
      <c r="H1" s="1317"/>
      <c r="I1" s="1317"/>
      <c r="J1" s="1318"/>
      <c r="M1" s="1297" t="s">
        <v>11390</v>
      </c>
      <c r="N1" s="1298"/>
      <c r="O1" s="1298"/>
      <c r="P1" s="1299"/>
      <c r="R1" s="1297" t="s">
        <v>11390</v>
      </c>
      <c r="S1" s="1298"/>
      <c r="T1" s="1298"/>
      <c r="U1" s="1299"/>
      <c r="X1" s="1297" t="s">
        <v>11390</v>
      </c>
      <c r="Y1" s="1298"/>
      <c r="Z1" s="1298"/>
      <c r="AA1" s="1299"/>
      <c r="AC1" s="1324" t="s">
        <v>9499</v>
      </c>
      <c r="AD1" s="1325"/>
      <c r="AE1" s="1325"/>
      <c r="AF1" s="1326"/>
      <c r="AJ1" s="1316" t="s">
        <v>9499</v>
      </c>
      <c r="AK1" s="1317"/>
      <c r="AL1" s="1317"/>
      <c r="AM1" s="1318"/>
      <c r="AO1" s="996" t="s">
        <v>1766</v>
      </c>
    </row>
    <row r="2" spans="2:41" ht="21" x14ac:dyDescent="0.35">
      <c r="B2" s="1319" t="s">
        <v>13539</v>
      </c>
      <c r="C2" s="1320"/>
      <c r="D2" s="1320"/>
      <c r="E2" s="1321"/>
      <c r="G2" s="1319" t="s">
        <v>10398</v>
      </c>
      <c r="H2" s="1320"/>
      <c r="I2" s="1320"/>
      <c r="J2" s="1321"/>
      <c r="M2" s="1297" t="s">
        <v>13532</v>
      </c>
      <c r="N2" s="1298"/>
      <c r="O2" s="1298"/>
      <c r="P2" s="1299"/>
      <c r="R2" s="1297" t="s">
        <v>13531</v>
      </c>
      <c r="S2" s="1298"/>
      <c r="T2" s="1298"/>
      <c r="U2" s="1299"/>
      <c r="X2" s="1297" t="s">
        <v>13530</v>
      </c>
      <c r="Y2" s="1298"/>
      <c r="Z2" s="1298"/>
      <c r="AA2" s="1299"/>
      <c r="AC2" s="1319" t="s">
        <v>8162</v>
      </c>
      <c r="AD2" s="1320"/>
      <c r="AE2" s="1320"/>
      <c r="AF2" s="1321"/>
      <c r="AJ2" s="1319" t="s">
        <v>7168</v>
      </c>
      <c r="AK2" s="1320"/>
      <c r="AL2" s="1320"/>
      <c r="AM2" s="1321"/>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14" t="s">
        <v>9492</v>
      </c>
      <c r="C4" s="1315"/>
      <c r="D4" s="1315"/>
      <c r="E4" s="931">
        <f>'Main Summary'!B19</f>
        <v>80260998.59946236</v>
      </c>
      <c r="G4" s="1314" t="s">
        <v>9492</v>
      </c>
      <c r="H4" s="1315"/>
      <c r="I4" s="1315"/>
      <c r="J4" s="931">
        <f ca="1">'Main Summary'!F19-U5-U10</f>
        <v>284624037.18604004</v>
      </c>
      <c r="M4" s="1297" t="s">
        <v>11391</v>
      </c>
      <c r="N4" s="1298"/>
      <c r="O4" s="1298"/>
      <c r="P4" s="1299"/>
      <c r="R4" s="1297" t="s">
        <v>11391</v>
      </c>
      <c r="S4" s="1298"/>
      <c r="T4" s="1298"/>
      <c r="U4" s="1299"/>
      <c r="X4" s="1297" t="s">
        <v>11391</v>
      </c>
      <c r="Y4" s="1298"/>
      <c r="Z4" s="1298"/>
      <c r="AA4" s="1299"/>
      <c r="AC4" s="1314" t="s">
        <v>9492</v>
      </c>
      <c r="AD4" s="1315"/>
      <c r="AE4" s="1315"/>
      <c r="AF4" s="931">
        <f ca="1">'Main Summary'!J19-AA5-AA10</f>
        <v>137668700.60426268</v>
      </c>
      <c r="AJ4" s="1314" t="s">
        <v>9492</v>
      </c>
      <c r="AK4" s="1315"/>
      <c r="AL4" s="1315"/>
      <c r="AM4" s="931">
        <f>'Main Summary'!N19</f>
        <v>66512286.479166672</v>
      </c>
    </row>
    <row r="5" spans="2:41" ht="19.5" thickBot="1" x14ac:dyDescent="0.35">
      <c r="B5" s="1314" t="s">
        <v>9493</v>
      </c>
      <c r="C5" s="1315"/>
      <c r="D5" s="1315"/>
      <c r="E5" s="931">
        <f>'Main Summary'!C19</f>
        <v>68728391</v>
      </c>
      <c r="G5" s="1314" t="s">
        <v>9493</v>
      </c>
      <c r="H5" s="1315"/>
      <c r="I5" s="1315"/>
      <c r="J5" s="931">
        <f ca="1">'Main Summary'!G19-U6-U11</f>
        <v>369673213.57120001</v>
      </c>
      <c r="M5" s="1314" t="s">
        <v>9492</v>
      </c>
      <c r="N5" s="1315"/>
      <c r="O5" s="1315"/>
      <c r="P5" s="1021">
        <f ca="1">SUMIF(Posting!$B19934:$E50871,"Meezan Bank Head Office",Posting!$E19934:$E50871)</f>
        <v>3798124.1290322579</v>
      </c>
      <c r="R5" s="1314" t="s">
        <v>9492</v>
      </c>
      <c r="S5" s="1315"/>
      <c r="T5" s="1315"/>
      <c r="U5" s="1021">
        <f ca="1">SUMIF(Posting!$B17317:$E19932,"Meezan Bank Head Office",Posting!$E17317:$E19932)</f>
        <v>19586377</v>
      </c>
      <c r="X5" s="1314" t="s">
        <v>9492</v>
      </c>
      <c r="Y5" s="1315"/>
      <c r="Z5" s="1315"/>
      <c r="AA5" s="1021">
        <f ca="1">SUMIF(Posting!$B1:$E17316,"Meezan Bank Head Office",Posting!$E1:$E17316)</f>
        <v>13034925</v>
      </c>
      <c r="AC5" s="1314" t="s">
        <v>9493</v>
      </c>
      <c r="AD5" s="1315"/>
      <c r="AE5" s="1315"/>
      <c r="AF5" s="931">
        <f ca="1">'Main Summary'!K19-AA6-AA11</f>
        <v>176831246.42000002</v>
      </c>
      <c r="AJ5" s="1314" t="s">
        <v>9493</v>
      </c>
      <c r="AK5" s="1315"/>
      <c r="AL5" s="1315"/>
      <c r="AM5" s="931">
        <f>'Main Summary'!O19</f>
        <v>82215394.510000005</v>
      </c>
    </row>
    <row r="6" spans="2:41" ht="18.75" x14ac:dyDescent="0.3">
      <c r="B6" s="1314" t="s">
        <v>2612</v>
      </c>
      <c r="C6" s="1315"/>
      <c r="D6" s="1315"/>
      <c r="E6" s="931">
        <f>E5-E4</f>
        <v>-11532607.59946236</v>
      </c>
      <c r="G6" s="1314" t="s">
        <v>2612</v>
      </c>
      <c r="H6" s="1315"/>
      <c r="I6" s="1315"/>
      <c r="J6" s="931">
        <f ca="1">J5-J4</f>
        <v>85049176.385159969</v>
      </c>
      <c r="M6" s="1314" t="s">
        <v>9493</v>
      </c>
      <c r="N6" s="1315"/>
      <c r="O6" s="1315"/>
      <c r="P6" s="1016">
        <f ca="1">SUMIF(Posting!$B19934:$F50871,"Meezan Bank Head Office",Posting!$F19934:$F50871)</f>
        <v>10414071</v>
      </c>
      <c r="R6" s="1314" t="s">
        <v>9493</v>
      </c>
      <c r="S6" s="1315"/>
      <c r="T6" s="1315"/>
      <c r="U6" s="1016">
        <f ca="1">SUMIF(Posting!$B17317:$F19932,"Meezan Bank Head Office",Posting!$F17317:$F19932)</f>
        <v>8936115</v>
      </c>
      <c r="X6" s="1314" t="s">
        <v>9493</v>
      </c>
      <c r="Y6" s="1315"/>
      <c r="Z6" s="1315"/>
      <c r="AA6" s="1016">
        <f ca="1">SUMIF(Posting!$B1:$F17316,"Meezan Bank Head Office",Posting!$F1:$F17316)</f>
        <v>19830000</v>
      </c>
      <c r="AC6" s="1314" t="s">
        <v>2612</v>
      </c>
      <c r="AD6" s="1315"/>
      <c r="AE6" s="1315"/>
      <c r="AF6" s="931">
        <f ca="1">AF5-AF4</f>
        <v>39162545.815737337</v>
      </c>
      <c r="AJ6" s="1314" t="s">
        <v>2612</v>
      </c>
      <c r="AK6" s="1315"/>
      <c r="AL6" s="1315"/>
      <c r="AM6" s="931">
        <f>AM5-AM4</f>
        <v>15703108.030833334</v>
      </c>
    </row>
    <row r="7" spans="2:41" ht="18.75" x14ac:dyDescent="0.3">
      <c r="B7" s="1314"/>
      <c r="C7" s="1315"/>
      <c r="D7" s="1315"/>
      <c r="E7" s="931"/>
      <c r="G7" s="1314"/>
      <c r="H7" s="1315"/>
      <c r="I7" s="1315"/>
      <c r="J7" s="931"/>
      <c r="M7" s="1314" t="s">
        <v>2612</v>
      </c>
      <c r="N7" s="1315"/>
      <c r="O7" s="1315"/>
      <c r="P7" s="931">
        <f ca="1">P6-P5</f>
        <v>6615946.8709677421</v>
      </c>
      <c r="R7" s="1314" t="s">
        <v>2612</v>
      </c>
      <c r="S7" s="1315"/>
      <c r="T7" s="1315"/>
      <c r="U7" s="931">
        <f ca="1">U6-U5</f>
        <v>-10650262</v>
      </c>
      <c r="X7" s="1314" t="s">
        <v>2612</v>
      </c>
      <c r="Y7" s="1315"/>
      <c r="Z7" s="1315"/>
      <c r="AA7" s="931">
        <f ca="1">AA6-AA5</f>
        <v>6795075</v>
      </c>
      <c r="AC7" s="1314"/>
      <c r="AD7" s="1315"/>
      <c r="AE7" s="1315"/>
      <c r="AF7" s="931"/>
      <c r="AJ7" s="1314"/>
      <c r="AK7" s="1315"/>
      <c r="AL7" s="1315"/>
      <c r="AM7" s="931"/>
    </row>
    <row r="8" spans="2:41" ht="19.5" thickBot="1" x14ac:dyDescent="0.35">
      <c r="B8" s="1300" t="s">
        <v>11038</v>
      </c>
      <c r="C8" s="1279"/>
      <c r="D8" s="1279"/>
      <c r="E8" s="931"/>
      <c r="G8" s="1300" t="s">
        <v>11038</v>
      </c>
      <c r="H8" s="1279"/>
      <c r="I8" s="1279"/>
      <c r="J8" s="931"/>
      <c r="M8" s="1314"/>
      <c r="N8" s="1315"/>
      <c r="O8" s="1315"/>
      <c r="P8" s="931"/>
      <c r="R8" s="1314"/>
      <c r="S8" s="1315"/>
      <c r="T8" s="1315"/>
      <c r="U8" s="931"/>
      <c r="X8" s="1314"/>
      <c r="Y8" s="1315"/>
      <c r="Z8" s="1315"/>
      <c r="AA8" s="931"/>
      <c r="AC8" s="1300" t="s">
        <v>11038</v>
      </c>
      <c r="AD8" s="1279"/>
      <c r="AE8" s="1279"/>
      <c r="AF8" s="931"/>
      <c r="AJ8" s="1314" t="s">
        <v>9494</v>
      </c>
      <c r="AK8" s="1315"/>
      <c r="AL8" s="1315"/>
      <c r="AM8" s="931">
        <v>300000</v>
      </c>
    </row>
    <row r="9" spans="2:41" ht="21.75" thickBot="1" x14ac:dyDescent="0.4">
      <c r="B9" s="1314" t="s">
        <v>9496</v>
      </c>
      <c r="C9" s="1315"/>
      <c r="D9" s="1315"/>
      <c r="E9" s="932">
        <v>820900</v>
      </c>
      <c r="G9" s="1314" t="s">
        <v>9496</v>
      </c>
      <c r="H9" s="1315"/>
      <c r="I9" s="1315"/>
      <c r="J9" s="932">
        <v>500000</v>
      </c>
      <c r="M9" s="1297" t="s">
        <v>11392</v>
      </c>
      <c r="N9" s="1298"/>
      <c r="O9" s="1298"/>
      <c r="P9" s="1299"/>
      <c r="R9" s="1297" t="s">
        <v>11392</v>
      </c>
      <c r="S9" s="1298"/>
      <c r="T9" s="1298"/>
      <c r="U9" s="1299"/>
      <c r="X9" s="1297" t="s">
        <v>11392</v>
      </c>
      <c r="Y9" s="1298"/>
      <c r="Z9" s="1298"/>
      <c r="AA9" s="1299"/>
      <c r="AC9" s="1314" t="s">
        <v>9496</v>
      </c>
      <c r="AD9" s="1315"/>
      <c r="AE9" s="1315"/>
      <c r="AF9" s="932">
        <v>526260</v>
      </c>
      <c r="AJ9" s="1314" t="s">
        <v>9495</v>
      </c>
      <c r="AK9" s="1315"/>
      <c r="AL9" s="1315"/>
      <c r="AM9" s="931">
        <v>526260</v>
      </c>
    </row>
    <row r="10" spans="2:41" s="928" customFormat="1" ht="19.5" thickBot="1" x14ac:dyDescent="0.35">
      <c r="B10" s="1314"/>
      <c r="C10" s="1315"/>
      <c r="D10" s="1315"/>
      <c r="E10" s="932"/>
      <c r="G10" s="1314"/>
      <c r="H10" s="1315"/>
      <c r="I10" s="1315"/>
      <c r="J10" s="932"/>
      <c r="M10" s="1314" t="s">
        <v>9492</v>
      </c>
      <c r="N10" s="1315"/>
      <c r="O10" s="1315"/>
      <c r="P10" s="1021">
        <f ca="1">SUMIF(Posting!$B19934:$E50871,"Saifee Hospital",Posting!$E19934:$E50871)</f>
        <v>0</v>
      </c>
      <c r="R10" s="1314" t="s">
        <v>9492</v>
      </c>
      <c r="S10" s="1315"/>
      <c r="T10" s="1315"/>
      <c r="U10" s="1021">
        <f ca="1">SUMIF(Posting!$B17317:$E19932,"Saifee Hospital",Posting!$E17317:$E19932)</f>
        <v>2187330</v>
      </c>
      <c r="X10" s="1314" t="s">
        <v>9492</v>
      </c>
      <c r="Y10" s="1315"/>
      <c r="Z10" s="1315"/>
      <c r="AA10" s="1021">
        <f ca="1">SUMIF(Posting!$B1:$E17316,"Saifee Hospital",Posting!$E1:$E17316)</f>
        <v>1591330</v>
      </c>
      <c r="AC10" s="1314"/>
      <c r="AD10" s="1315"/>
      <c r="AE10" s="1315"/>
      <c r="AF10" s="932"/>
      <c r="AJ10" s="1314" t="s">
        <v>9496</v>
      </c>
      <c r="AK10" s="1315"/>
      <c r="AL10" s="1315"/>
      <c r="AM10" s="932">
        <v>1314656</v>
      </c>
    </row>
    <row r="11" spans="2:41" ht="18.75" x14ac:dyDescent="0.3">
      <c r="B11" s="1300" t="s">
        <v>2612</v>
      </c>
      <c r="C11" s="1279"/>
      <c r="D11" s="1279"/>
      <c r="E11" s="931">
        <f>E9+E6</f>
        <v>-10711707.59946236</v>
      </c>
      <c r="G11" s="1300" t="s">
        <v>2612</v>
      </c>
      <c r="H11" s="1279"/>
      <c r="I11" s="1279"/>
      <c r="J11" s="931">
        <f ca="1">J9+J6</f>
        <v>85549176.385159969</v>
      </c>
      <c r="M11" s="1314" t="s">
        <v>9493</v>
      </c>
      <c r="N11" s="1315"/>
      <c r="O11" s="1315"/>
      <c r="P11" s="1016">
        <f ca="1">SUMIF(Posting!$B19934:$F50871,"Saifee Hospital",Posting!$F19934:$F50871)</f>
        <v>0</v>
      </c>
      <c r="R11" s="1314" t="s">
        <v>9493</v>
      </c>
      <c r="S11" s="1315"/>
      <c r="T11" s="1315"/>
      <c r="U11" s="1016">
        <f ca="1">SUMIF(Posting!$B17317:$F19932,"Saifee Hospital",Posting!$F17317:$F19932)</f>
        <v>3724000</v>
      </c>
      <c r="X11" s="1314" t="s">
        <v>9493</v>
      </c>
      <c r="Y11" s="1315"/>
      <c r="Z11" s="1315"/>
      <c r="AA11" s="1016">
        <f ca="1">SUMIF(Posting!$B1:$F17316,"Saifee Hospital",Posting!$F1:$F17316)</f>
        <v>2434251</v>
      </c>
      <c r="AC11" s="1300" t="s">
        <v>2612</v>
      </c>
      <c r="AD11" s="1279"/>
      <c r="AE11" s="1279"/>
      <c r="AF11" s="931">
        <f ca="1">AF9+AF6</f>
        <v>39688805.815737337</v>
      </c>
      <c r="AJ11" s="1314" t="s">
        <v>2614</v>
      </c>
      <c r="AK11" s="1315"/>
      <c r="AL11" s="1315"/>
      <c r="AM11" s="931">
        <f>AM6-AM8-AM9+AM10</f>
        <v>16191504.030833334</v>
      </c>
    </row>
    <row r="12" spans="2:41" ht="21" x14ac:dyDescent="0.35">
      <c r="B12" s="1308"/>
      <c r="C12" s="1309"/>
      <c r="D12" s="1310"/>
      <c r="E12" s="931"/>
      <c r="G12" s="1308"/>
      <c r="H12" s="1309"/>
      <c r="I12" s="1310"/>
      <c r="J12" s="931"/>
      <c r="M12" s="1314" t="s">
        <v>2612</v>
      </c>
      <c r="N12" s="1315"/>
      <c r="O12" s="1315"/>
      <c r="P12" s="931">
        <f ca="1">P11-P10</f>
        <v>0</v>
      </c>
      <c r="R12" s="1314" t="s">
        <v>2612</v>
      </c>
      <c r="S12" s="1315"/>
      <c r="T12" s="1315"/>
      <c r="U12" s="931">
        <f ca="1">U11-U10</f>
        <v>1536670</v>
      </c>
      <c r="X12" s="1314" t="s">
        <v>2612</v>
      </c>
      <c r="Y12" s="1315"/>
      <c r="Z12" s="1315"/>
      <c r="AA12" s="931">
        <f ca="1">AA11-AA10</f>
        <v>842921</v>
      </c>
      <c r="AC12" s="1308"/>
      <c r="AD12" s="1309"/>
      <c r="AE12" s="1310"/>
      <c r="AF12" s="931"/>
      <c r="AJ12" s="1322" t="s">
        <v>9497</v>
      </c>
      <c r="AK12" s="1323"/>
      <c r="AL12" s="1323"/>
      <c r="AM12" s="935">
        <v>2434251</v>
      </c>
    </row>
    <row r="13" spans="2:41" s="968" customFormat="1" ht="21.75" thickBot="1" x14ac:dyDescent="0.4">
      <c r="B13" s="1311" t="s">
        <v>11037</v>
      </c>
      <c r="C13" s="1312"/>
      <c r="D13" s="1313"/>
      <c r="E13" s="931"/>
      <c r="G13" s="1311" t="s">
        <v>11037</v>
      </c>
      <c r="H13" s="1312"/>
      <c r="I13" s="1313"/>
      <c r="J13" s="931"/>
      <c r="M13" s="1300"/>
      <c r="N13" s="1279"/>
      <c r="O13" s="1279"/>
      <c r="P13" s="931"/>
      <c r="R13" s="1300"/>
      <c r="S13" s="1279"/>
      <c r="T13" s="1279"/>
      <c r="U13" s="931"/>
      <c r="X13" s="1300"/>
      <c r="Y13" s="1279"/>
      <c r="Z13" s="1279"/>
      <c r="AA13" s="931"/>
      <c r="AC13" s="1311" t="s">
        <v>11037</v>
      </c>
      <c r="AD13" s="1312"/>
      <c r="AE13" s="1313"/>
      <c r="AF13" s="931"/>
      <c r="AJ13" s="1303" t="s">
        <v>2614</v>
      </c>
      <c r="AK13" s="1304"/>
      <c r="AL13" s="1304"/>
      <c r="AM13" s="967">
        <f>AM11-AM12</f>
        <v>13757253.030833334</v>
      </c>
    </row>
    <row r="14" spans="2:41" ht="18.75" x14ac:dyDescent="0.3">
      <c r="B14" s="1308" t="s">
        <v>9494</v>
      </c>
      <c r="C14" s="1309"/>
      <c r="D14" s="1310"/>
      <c r="E14" s="931">
        <v>600000</v>
      </c>
      <c r="G14" s="1308" t="s">
        <v>9494</v>
      </c>
      <c r="H14" s="1309"/>
      <c r="I14" s="1310"/>
      <c r="J14" s="931">
        <v>600000</v>
      </c>
      <c r="M14" s="1308"/>
      <c r="N14" s="1309"/>
      <c r="O14" s="1310"/>
      <c r="P14" s="931"/>
      <c r="R14" s="1308"/>
      <c r="S14" s="1309"/>
      <c r="T14" s="1310"/>
      <c r="U14" s="931"/>
      <c r="X14" s="1308"/>
      <c r="Y14" s="1309"/>
      <c r="Z14" s="1310"/>
      <c r="AA14" s="931"/>
      <c r="AC14" s="1308" t="s">
        <v>9494</v>
      </c>
      <c r="AD14" s="1309"/>
      <c r="AE14" s="1310"/>
      <c r="AF14" s="931">
        <v>300000</v>
      </c>
      <c r="AJ14" s="933"/>
      <c r="AK14" s="933"/>
      <c r="AL14" s="933"/>
      <c r="AM14" s="934"/>
    </row>
    <row r="15" spans="2:41" ht="18.75" x14ac:dyDescent="0.3">
      <c r="B15" s="1308" t="s">
        <v>9495</v>
      </c>
      <c r="C15" s="1309"/>
      <c r="D15" s="1310"/>
      <c r="E15" s="931"/>
      <c r="F15" s="301"/>
      <c r="G15" s="1308" t="s">
        <v>9495</v>
      </c>
      <c r="H15" s="1309"/>
      <c r="I15" s="1310"/>
      <c r="J15" s="931">
        <v>845422</v>
      </c>
      <c r="K15" s="301"/>
      <c r="L15" s="301"/>
      <c r="Q15" s="301"/>
      <c r="V15" s="301"/>
      <c r="W15" s="301"/>
      <c r="AB15" s="301"/>
      <c r="AC15" s="1308" t="s">
        <v>9495</v>
      </c>
      <c r="AD15" s="1309"/>
      <c r="AE15" s="1310"/>
      <c r="AF15" s="931">
        <v>500000</v>
      </c>
      <c r="AG15" s="301"/>
      <c r="AH15" s="301"/>
      <c r="AI15" s="301"/>
      <c r="AJ15" s="933"/>
      <c r="AK15" s="933"/>
      <c r="AL15" s="933"/>
      <c r="AM15" s="934"/>
    </row>
    <row r="16" spans="2:41" ht="18.75" x14ac:dyDescent="0.3">
      <c r="B16" s="1308" t="s">
        <v>12715</v>
      </c>
      <c r="C16" s="1309"/>
      <c r="D16" s="1310"/>
      <c r="E16" s="931"/>
      <c r="F16" s="301"/>
      <c r="G16" s="1308"/>
      <c r="H16" s="1309"/>
      <c r="I16" s="1310"/>
      <c r="J16" s="931"/>
      <c r="K16" s="301"/>
      <c r="L16" s="301"/>
      <c r="Q16" s="301"/>
      <c r="V16" s="301"/>
      <c r="W16" s="301"/>
      <c r="AB16" s="301"/>
      <c r="AC16" s="1308" t="s">
        <v>11040</v>
      </c>
      <c r="AD16" s="1309"/>
      <c r="AE16" s="1310"/>
      <c r="AF16" s="1047">
        <v>0</v>
      </c>
      <c r="AG16" s="301"/>
      <c r="AH16" s="301"/>
      <c r="AI16" s="301"/>
      <c r="AJ16" s="933"/>
      <c r="AK16" s="933"/>
      <c r="AL16" s="933"/>
      <c r="AM16" s="934"/>
    </row>
    <row r="17" spans="2:39" ht="21" x14ac:dyDescent="0.35">
      <c r="B17" s="1301"/>
      <c r="C17" s="1302"/>
      <c r="D17" s="1302"/>
      <c r="E17" s="1025"/>
      <c r="F17" s="301"/>
      <c r="G17" s="1301"/>
      <c r="H17" s="1302"/>
      <c r="I17" s="1302"/>
      <c r="J17" s="1025"/>
      <c r="K17" s="301"/>
      <c r="L17" s="301"/>
      <c r="P17" s="3">
        <f ca="1">P12+P7</f>
        <v>6615946.8709677421</v>
      </c>
      <c r="Q17" s="301"/>
      <c r="U17" s="3">
        <f ca="1">U12+U7</f>
        <v>-9113592</v>
      </c>
      <c r="V17" s="301"/>
      <c r="W17" s="301"/>
      <c r="AA17" s="3">
        <f ca="1">AA12+AA7</f>
        <v>7637996</v>
      </c>
      <c r="AB17" s="301"/>
      <c r="AC17" s="1301" t="s">
        <v>11393</v>
      </c>
      <c r="AD17" s="1302"/>
      <c r="AE17" s="1302"/>
      <c r="AF17" s="1025">
        <v>3707947</v>
      </c>
      <c r="AG17" s="301"/>
      <c r="AH17" s="301"/>
      <c r="AI17" s="301"/>
      <c r="AJ17" s="1079"/>
      <c r="AK17" s="933"/>
      <c r="AL17" s="933"/>
      <c r="AM17" s="934"/>
    </row>
    <row r="18" spans="2:39" ht="21" x14ac:dyDescent="0.35">
      <c r="B18" s="1301"/>
      <c r="C18" s="1302"/>
      <c r="D18" s="1302"/>
      <c r="E18" s="1025"/>
      <c r="F18" s="301"/>
      <c r="G18" s="1301"/>
      <c r="H18" s="1302"/>
      <c r="I18" s="1302"/>
      <c r="J18" s="1025"/>
      <c r="K18" s="301"/>
      <c r="L18" s="301"/>
      <c r="M18" s="3"/>
      <c r="P18" s="3"/>
      <c r="Q18" s="301"/>
      <c r="R18" s="3"/>
      <c r="U18" s="3"/>
      <c r="V18" s="301"/>
      <c r="W18" s="301"/>
      <c r="AB18" s="301"/>
      <c r="AC18" s="1301"/>
      <c r="AD18" s="1302"/>
      <c r="AE18" s="1302"/>
      <c r="AF18" s="1025"/>
      <c r="AG18" s="301"/>
      <c r="AH18" s="301"/>
      <c r="AI18" s="301"/>
      <c r="AJ18" s="933"/>
      <c r="AK18" s="933"/>
      <c r="AL18" s="933"/>
      <c r="AM18" s="934"/>
    </row>
    <row r="19" spans="2:39" ht="19.5" thickBot="1" x14ac:dyDescent="0.35">
      <c r="B19" s="1300"/>
      <c r="C19" s="1279"/>
      <c r="D19" s="1279"/>
      <c r="E19" s="1026"/>
      <c r="F19" s="301"/>
      <c r="G19" s="1300"/>
      <c r="H19" s="1279"/>
      <c r="I19" s="1279"/>
      <c r="J19" s="1026"/>
      <c r="K19" s="301"/>
      <c r="L19" s="301"/>
      <c r="P19" s="3"/>
      <c r="Q19" s="301"/>
      <c r="U19" s="3"/>
      <c r="V19" s="301"/>
      <c r="W19" s="301"/>
      <c r="AB19" s="301"/>
      <c r="AC19" s="1300"/>
      <c r="AD19" s="1279"/>
      <c r="AE19" s="1279"/>
      <c r="AF19" s="1026"/>
      <c r="AG19" s="301"/>
      <c r="AH19" s="301"/>
      <c r="AI19" s="301"/>
      <c r="AJ19" s="933"/>
      <c r="AK19" s="933"/>
      <c r="AL19" s="933"/>
      <c r="AM19" s="934"/>
    </row>
    <row r="20" spans="2:39" ht="21" x14ac:dyDescent="0.35">
      <c r="B20" s="1300" t="s">
        <v>11039</v>
      </c>
      <c r="C20" s="1279"/>
      <c r="D20" s="1279"/>
      <c r="E20" s="1025">
        <f>SUM(E14:E19)</f>
        <v>600000</v>
      </c>
      <c r="G20" s="1300" t="s">
        <v>11039</v>
      </c>
      <c r="H20" s="1279"/>
      <c r="I20" s="1279"/>
      <c r="J20" s="1025">
        <f>SUM(J14:J19)</f>
        <v>1445422</v>
      </c>
      <c r="P20" s="3"/>
      <c r="U20" s="3">
        <f ca="1">AA17+U17+P17</f>
        <v>5140350.8709677421</v>
      </c>
      <c r="AA20" s="3"/>
      <c r="AC20" s="1300" t="s">
        <v>11039</v>
      </c>
      <c r="AD20" s="1279"/>
      <c r="AE20" s="1279"/>
      <c r="AF20" s="1025">
        <f>SUM(AF14:AF19)</f>
        <v>4507947</v>
      </c>
      <c r="AJ20" s="1305" t="s">
        <v>9498</v>
      </c>
      <c r="AK20" s="1306"/>
      <c r="AL20" s="1306"/>
      <c r="AM20" s="1307"/>
    </row>
    <row r="21" spans="2:39" s="928" customFormat="1" ht="21" x14ac:dyDescent="0.35">
      <c r="B21" s="1301"/>
      <c r="C21" s="1302"/>
      <c r="D21" s="1302"/>
      <c r="E21" s="1025"/>
      <c r="G21" s="1301"/>
      <c r="H21" s="1302"/>
      <c r="I21" s="1302"/>
      <c r="J21" s="1025"/>
      <c r="M21"/>
      <c r="N21"/>
      <c r="O21"/>
      <c r="P21" s="3"/>
      <c r="R21"/>
      <c r="S21"/>
      <c r="T21"/>
      <c r="U21" s="3"/>
      <c r="X21"/>
      <c r="Y21"/>
      <c r="Z21"/>
      <c r="AA21"/>
      <c r="AC21" s="1301"/>
      <c r="AD21" s="1302"/>
      <c r="AE21" s="1302"/>
      <c r="AF21" s="1025"/>
      <c r="AJ21" s="969" t="s">
        <v>9500</v>
      </c>
      <c r="AK21" s="965" t="s">
        <v>4750</v>
      </c>
      <c r="AL21" s="965" t="s">
        <v>1201</v>
      </c>
      <c r="AM21" s="971" t="s">
        <v>1893</v>
      </c>
    </row>
    <row r="22" spans="2:39" s="928" customFormat="1" ht="21.75" thickBot="1" x14ac:dyDescent="0.4">
      <c r="B22" s="1303" t="s">
        <v>2614</v>
      </c>
      <c r="C22" s="1304"/>
      <c r="D22" s="1304"/>
      <c r="E22" s="967">
        <f>E11-E20</f>
        <v>-11311707.59946236</v>
      </c>
      <c r="G22" s="1303" t="s">
        <v>2614</v>
      </c>
      <c r="H22" s="1304"/>
      <c r="I22" s="1304"/>
      <c r="J22" s="967">
        <f ca="1">J11-J20</f>
        <v>84103754.385159969</v>
      </c>
      <c r="M22"/>
      <c r="N22"/>
      <c r="O22"/>
      <c r="P22"/>
      <c r="R22"/>
      <c r="S22"/>
      <c r="T22"/>
      <c r="U22"/>
      <c r="X22"/>
      <c r="Y22"/>
      <c r="Z22"/>
      <c r="AA22"/>
      <c r="AC22" s="1303" t="s">
        <v>2614</v>
      </c>
      <c r="AD22" s="1304"/>
      <c r="AE22" s="1304"/>
      <c r="AF22" s="967">
        <f ca="1">AF11-AF20</f>
        <v>35180858.815737337</v>
      </c>
      <c r="AJ22" s="938" t="s">
        <v>9501</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05" t="s">
        <v>9498</v>
      </c>
      <c r="C24" s="1306"/>
      <c r="D24" s="1306"/>
      <c r="E24" s="1307"/>
      <c r="G24" s="1305" t="s">
        <v>9498</v>
      </c>
      <c r="H24" s="1306"/>
      <c r="I24" s="1306"/>
      <c r="J24" s="1307"/>
      <c r="M24"/>
      <c r="N24"/>
      <c r="O24"/>
      <c r="P24"/>
      <c r="R24"/>
      <c r="S24"/>
      <c r="T24"/>
      <c r="U24"/>
      <c r="X24"/>
      <c r="Y24"/>
      <c r="Z24"/>
      <c r="AA24"/>
      <c r="AC24" s="1305" t="s">
        <v>9498</v>
      </c>
      <c r="AD24" s="1306"/>
      <c r="AE24" s="1306"/>
      <c r="AF24" s="1307"/>
      <c r="AJ24" s="936" t="s">
        <v>9502</v>
      </c>
      <c r="AK24" s="940">
        <f>Receiving!I109</f>
        <v>4531000</v>
      </c>
      <c r="AL24" s="940">
        <f>Receiving!N109</f>
        <v>4531779</v>
      </c>
      <c r="AM24" s="941">
        <f>Receiving!D109</f>
        <v>4677000</v>
      </c>
    </row>
    <row r="25" spans="2:39" ht="38.25" thickBot="1" x14ac:dyDescent="0.3">
      <c r="B25" s="969" t="s">
        <v>9500</v>
      </c>
      <c r="C25" s="748" t="s">
        <v>4750</v>
      </c>
      <c r="D25" s="748" t="s">
        <v>1201</v>
      </c>
      <c r="E25" s="970" t="s">
        <v>1893</v>
      </c>
      <c r="G25" s="969" t="s">
        <v>9500</v>
      </c>
      <c r="H25" s="748" t="s">
        <v>4750</v>
      </c>
      <c r="I25" s="748" t="s">
        <v>1201</v>
      </c>
      <c r="J25" s="970" t="s">
        <v>1893</v>
      </c>
      <c r="AC25" s="969" t="s">
        <v>9500</v>
      </c>
      <c r="AD25" s="965" t="s">
        <v>4750</v>
      </c>
      <c r="AE25" s="965" t="s">
        <v>1201</v>
      </c>
      <c r="AF25" s="971" t="s">
        <v>1893</v>
      </c>
      <c r="AJ25" s="937" t="s">
        <v>9503</v>
      </c>
      <c r="AK25" s="1038" t="s">
        <v>2622</v>
      </c>
      <c r="AL25" s="1038" t="s">
        <v>2622</v>
      </c>
      <c r="AM25" s="1039">
        <f t="shared" ref="AM25" si="0">AM23-AM24</f>
        <v>466.03048333339393</v>
      </c>
    </row>
    <row r="26" spans="2:39" ht="18.75" x14ac:dyDescent="0.25">
      <c r="B26" s="938" t="s">
        <v>9501</v>
      </c>
      <c r="C26" s="944">
        <v>0.33</v>
      </c>
      <c r="D26" s="944">
        <v>0.33</v>
      </c>
      <c r="E26" s="945">
        <v>0.34</v>
      </c>
      <c r="G26" s="938" t="s">
        <v>9501</v>
      </c>
      <c r="H26" s="944">
        <v>0.33</v>
      </c>
      <c r="I26" s="944">
        <v>0.33</v>
      </c>
      <c r="J26" s="945">
        <v>0.34</v>
      </c>
      <c r="AC26" s="969" t="s">
        <v>9501</v>
      </c>
      <c r="AD26" s="1027">
        <v>0.33</v>
      </c>
      <c r="AE26" s="1027">
        <v>0.33</v>
      </c>
      <c r="AF26" s="1028">
        <v>0.34</v>
      </c>
    </row>
    <row r="27" spans="2:39" ht="18.75" x14ac:dyDescent="0.25">
      <c r="B27" s="938" t="s">
        <v>4590</v>
      </c>
      <c r="C27" s="939">
        <f>C26*E22</f>
        <v>-3732863.5078225792</v>
      </c>
      <c r="D27" s="939">
        <f>D26*E22</f>
        <v>-3732863.5078225792</v>
      </c>
      <c r="E27" s="932">
        <f>E26*E22</f>
        <v>-3845980.5838172026</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9502</v>
      </c>
      <c r="C28" s="940"/>
      <c r="D28" s="940"/>
      <c r="E28" s="941"/>
      <c r="G28" s="936" t="s">
        <v>9502</v>
      </c>
      <c r="H28" s="940">
        <f>Receiving!I169</f>
        <v>1191200</v>
      </c>
      <c r="I28" s="940">
        <f>Receiving!N169</f>
        <v>0</v>
      </c>
      <c r="J28" s="941">
        <f>Receiving!D169</f>
        <v>0</v>
      </c>
      <c r="AC28" s="936" t="s">
        <v>9502</v>
      </c>
      <c r="AD28" s="940">
        <f>Receiving!I139</f>
        <v>11609683</v>
      </c>
      <c r="AE28" s="940">
        <f>Receiving!N139</f>
        <v>11500000</v>
      </c>
      <c r="AF28" s="941">
        <f>Receiving!D139</f>
        <v>11965000</v>
      </c>
    </row>
    <row r="29" spans="2:39" ht="38.25" thickBot="1" x14ac:dyDescent="0.3">
      <c r="B29" s="937" t="s">
        <v>9503</v>
      </c>
      <c r="C29" s="942">
        <f>C27-C28</f>
        <v>-3732863.5078225792</v>
      </c>
      <c r="D29" s="942">
        <f t="shared" ref="D29:E29" si="1">D27-D28</f>
        <v>-3732863.5078225792</v>
      </c>
      <c r="E29" s="943">
        <f t="shared" si="1"/>
        <v>-3845980.5838172026</v>
      </c>
      <c r="G29" s="937" t="s">
        <v>9503</v>
      </c>
      <c r="H29" s="942">
        <f ca="1">H27-H28</f>
        <v>26563038.947102793</v>
      </c>
      <c r="I29" s="942">
        <f t="shared" ref="I29:J29" ca="1" si="2">I27-I28</f>
        <v>27754238.947102793</v>
      </c>
      <c r="J29" s="943">
        <f t="shared" ca="1" si="2"/>
        <v>28595276.490954392</v>
      </c>
      <c r="AC29" s="937" t="s">
        <v>9503</v>
      </c>
      <c r="AD29" s="942">
        <f ca="1">AD27-AD28</f>
        <v>0.40919332206249237</v>
      </c>
      <c r="AE29" s="942">
        <f t="shared" ref="AE29" ca="1" si="3">AE27-AE28</f>
        <v>109683.40919332206</v>
      </c>
      <c r="AF29" s="943">
        <f t="shared" ref="AF29" ca="1" si="4">AF27-AF28</f>
        <v>-3508.0026493053883</v>
      </c>
    </row>
    <row r="31" spans="2:39" x14ac:dyDescent="0.25">
      <c r="C31" s="1078"/>
      <c r="H31" s="1078"/>
      <c r="J31" s="1078"/>
    </row>
    <row r="32" spans="2:39" x14ac:dyDescent="0.25">
      <c r="C32" s="1078"/>
      <c r="H32" s="1078"/>
      <c r="J32" s="3"/>
      <c r="AD32" s="1078"/>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36" t="s">
        <v>5473</v>
      </c>
      <c r="B1" s="1336"/>
      <c r="C1" s="1336"/>
      <c r="D1" s="1336"/>
      <c r="E1" s="1336"/>
      <c r="F1" s="1336"/>
      <c r="G1" s="1336"/>
      <c r="H1" s="1336"/>
      <c r="I1" s="1336"/>
      <c r="J1" s="1336"/>
    </row>
    <row r="2" spans="1:13" x14ac:dyDescent="0.25">
      <c r="A2" s="1336"/>
      <c r="B2" s="1336"/>
      <c r="C2" s="1336"/>
      <c r="D2" s="1336"/>
      <c r="E2" s="1336"/>
      <c r="F2" s="1336"/>
      <c r="G2" s="1336"/>
      <c r="H2" s="1336"/>
      <c r="I2" s="1336"/>
      <c r="J2" s="1336"/>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35" t="s">
        <v>5482</v>
      </c>
      <c r="B11" s="1335"/>
      <c r="C11" s="1335"/>
      <c r="D11" s="1335"/>
    </row>
    <row r="12" spans="1:13" x14ac:dyDescent="0.25">
      <c r="A12" s="360" t="s">
        <v>5157</v>
      </c>
      <c r="B12" s="360" t="s">
        <v>938</v>
      </c>
      <c r="C12" s="360" t="s">
        <v>1201</v>
      </c>
      <c r="D12" s="360" t="s">
        <v>1893</v>
      </c>
      <c r="E12" s="3"/>
      <c r="G12" s="1337" t="s">
        <v>5483</v>
      </c>
      <c r="H12" s="1338"/>
      <c r="I12" s="1339"/>
      <c r="J12" s="370">
        <f>H9+I9+J9</f>
        <v>9658438.778794989</v>
      </c>
    </row>
    <row r="13" spans="1:13" x14ac:dyDescent="0.25">
      <c r="A13" s="2" t="s">
        <v>5158</v>
      </c>
      <c r="B13" s="15">
        <v>9323439</v>
      </c>
      <c r="C13" s="15">
        <v>9323439</v>
      </c>
      <c r="D13" s="15">
        <v>9605968</v>
      </c>
      <c r="G13" s="1337" t="s">
        <v>5484</v>
      </c>
      <c r="H13" s="1338"/>
      <c r="I13" s="1339"/>
      <c r="J13" s="370">
        <f>J31</f>
        <v>5549996</v>
      </c>
    </row>
    <row r="14" spans="1:13" x14ac:dyDescent="0.25">
      <c r="A14" s="2" t="s">
        <v>5159</v>
      </c>
      <c r="B14" s="15">
        <v>7575873</v>
      </c>
      <c r="C14" s="15">
        <v>7575873</v>
      </c>
      <c r="D14" s="15">
        <v>7805445</v>
      </c>
      <c r="G14" s="1337" t="s">
        <v>5485</v>
      </c>
      <c r="H14" s="1338"/>
      <c r="I14" s="1339"/>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40" t="s">
        <v>5486</v>
      </c>
      <c r="G18" s="1340"/>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35" t="s">
        <v>5490</v>
      </c>
      <c r="J22" s="1335"/>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41" t="s">
        <v>7875</v>
      </c>
      <c r="B40" s="1242"/>
      <c r="C40" s="1242"/>
      <c r="D40" s="1242"/>
      <c r="E40" s="1242"/>
      <c r="F40" s="1242"/>
      <c r="G40" s="1242"/>
      <c r="H40" s="1242"/>
      <c r="I40" s="1242"/>
      <c r="J40" s="1242"/>
      <c r="K40" s="1243"/>
    </row>
    <row r="41" spans="1:12" ht="15.75" thickBot="1" x14ac:dyDescent="0.3">
      <c r="A41" s="1247"/>
      <c r="B41" s="1248"/>
      <c r="C41" s="1248"/>
      <c r="D41" s="1248"/>
      <c r="E41" s="1248"/>
      <c r="F41" s="1248"/>
      <c r="G41" s="1248"/>
      <c r="H41" s="1248"/>
      <c r="I41" s="1248"/>
      <c r="J41" s="1248"/>
      <c r="K41" s="1249"/>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41" t="s">
        <v>7167</v>
      </c>
      <c r="B51" s="1242"/>
      <c r="C51" s="1242"/>
      <c r="D51" s="1242"/>
      <c r="E51" s="1242"/>
      <c r="F51" s="1242"/>
      <c r="G51" s="1242"/>
      <c r="H51" s="1242"/>
      <c r="I51" s="1242"/>
      <c r="J51" s="1242"/>
      <c r="K51" s="1243"/>
    </row>
    <row r="52" spans="1:14" ht="15.75" thickBot="1" x14ac:dyDescent="0.3">
      <c r="A52" s="1247"/>
      <c r="B52" s="1248"/>
      <c r="C52" s="1248"/>
      <c r="D52" s="1248"/>
      <c r="E52" s="1248"/>
      <c r="F52" s="1248"/>
      <c r="G52" s="1248"/>
      <c r="H52" s="1248"/>
      <c r="I52" s="1248"/>
      <c r="J52" s="1248"/>
      <c r="K52" s="1249"/>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44" t="s">
        <v>7168</v>
      </c>
      <c r="B59" s="1245"/>
      <c r="C59" s="1245"/>
      <c r="D59" s="1245"/>
      <c r="E59" s="1245"/>
      <c r="F59" s="1245"/>
      <c r="G59" s="1245"/>
      <c r="H59" s="1245"/>
      <c r="I59" s="1245"/>
      <c r="J59" s="1245"/>
      <c r="K59" s="1245"/>
      <c r="L59" s="964"/>
      <c r="M59" s="964"/>
    </row>
    <row r="60" spans="1:14" ht="15.75" customHeight="1" x14ac:dyDescent="0.25">
      <c r="A60" s="1333"/>
      <c r="B60" s="1334"/>
      <c r="C60" s="1334"/>
      <c r="D60" s="1334"/>
      <c r="E60" s="1334"/>
      <c r="F60" s="1334"/>
      <c r="G60" s="1334"/>
      <c r="H60" s="1334"/>
      <c r="I60" s="1334"/>
      <c r="J60" s="1334"/>
      <c r="K60" s="1334"/>
      <c r="L60" s="964"/>
      <c r="M60" s="964"/>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30" t="s">
        <v>10396</v>
      </c>
      <c r="F66" s="1331"/>
      <c r="G66" s="1332"/>
      <c r="H66" s="368"/>
      <c r="I66" s="283">
        <v>811417</v>
      </c>
      <c r="J66" s="283">
        <v>811417</v>
      </c>
      <c r="K66" s="283">
        <v>811417</v>
      </c>
      <c r="L66" s="3"/>
      <c r="M66" s="3"/>
    </row>
    <row r="67" spans="1:20" x14ac:dyDescent="0.25">
      <c r="L67" s="3"/>
    </row>
    <row r="68" spans="1:20" s="928" customFormat="1" ht="21.75" customHeight="1" x14ac:dyDescent="0.25">
      <c r="G68" s="946"/>
      <c r="H68" s="961" t="s">
        <v>10397</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41" t="s">
        <v>8162</v>
      </c>
      <c r="B74" s="1242"/>
      <c r="C74" s="1242"/>
      <c r="D74" s="1242"/>
      <c r="E74" s="1242"/>
      <c r="F74" s="1242"/>
      <c r="G74" s="1242"/>
      <c r="H74" s="1242"/>
      <c r="I74" s="1242"/>
      <c r="J74" s="1242"/>
      <c r="K74" s="1242"/>
      <c r="L74" s="1243"/>
    </row>
    <row r="75" spans="1:20" ht="15.75" customHeight="1" thickBot="1" x14ac:dyDescent="0.3">
      <c r="A75" s="1247"/>
      <c r="B75" s="1248"/>
      <c r="C75" s="1248"/>
      <c r="D75" s="1248"/>
      <c r="E75" s="1248"/>
      <c r="F75" s="1248"/>
      <c r="G75" s="1248"/>
      <c r="H75" s="1248"/>
      <c r="I75" s="1248"/>
      <c r="J75" s="1248"/>
      <c r="K75" s="1248"/>
      <c r="L75" s="1249"/>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27" t="s">
        <v>10495</v>
      </c>
      <c r="D82" s="1328"/>
      <c r="E82" s="1328"/>
      <c r="F82" s="1328"/>
      <c r="G82" s="1328"/>
      <c r="H82" s="1329"/>
      <c r="I82" s="975"/>
      <c r="J82" s="975">
        <f>19830000/3</f>
        <v>6610000</v>
      </c>
      <c r="K82" s="975">
        <f>19830000/3</f>
        <v>6610000</v>
      </c>
      <c r="L82" s="975">
        <f>19830000/3</f>
        <v>6610000</v>
      </c>
      <c r="M82" s="947"/>
    </row>
    <row r="83" spans="1:17" x14ac:dyDescent="0.25">
      <c r="M83" s="3"/>
    </row>
    <row r="84" spans="1:17" s="928" customFormat="1" ht="26.25" customHeight="1" x14ac:dyDescent="0.25">
      <c r="C84" s="1327" t="s">
        <v>10533</v>
      </c>
      <c r="D84" s="1328"/>
      <c r="E84" s="1328"/>
      <c r="F84" s="1328"/>
      <c r="G84" s="1328"/>
      <c r="H84" s="1329"/>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10397</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41" t="s">
        <v>10398</v>
      </c>
      <c r="B89" s="1242"/>
      <c r="C89" s="1242"/>
      <c r="D89" s="1242"/>
      <c r="E89" s="1242"/>
      <c r="F89" s="1242"/>
      <c r="G89" s="1242"/>
      <c r="H89" s="1242"/>
      <c r="I89" s="1242"/>
      <c r="J89" s="1242"/>
      <c r="K89" s="1243"/>
      <c r="L89" s="3"/>
      <c r="M89" s="3"/>
    </row>
    <row r="90" spans="1:17" ht="15.75" thickBot="1" x14ac:dyDescent="0.3">
      <c r="A90" s="1247"/>
      <c r="B90" s="1248"/>
      <c r="C90" s="1248"/>
      <c r="D90" s="1248"/>
      <c r="E90" s="1248"/>
      <c r="F90" s="1248"/>
      <c r="G90" s="1248"/>
      <c r="H90" s="1248"/>
      <c r="I90" s="1248"/>
      <c r="J90" s="1248"/>
      <c r="K90" s="1249"/>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1" t="s">
        <v>2610</v>
      </c>
      <c r="B2" s="1351"/>
      <c r="C2" s="1351"/>
      <c r="D2" s="1351"/>
      <c r="E2" s="1351"/>
      <c r="F2" s="1351"/>
      <c r="G2" s="1351"/>
      <c r="H2" s="1351"/>
      <c r="I2" s="1351"/>
      <c r="J2" s="1351"/>
      <c r="K2" s="1351"/>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49">
        <v>28459027</v>
      </c>
      <c r="B4" s="1349">
        <v>35457479</v>
      </c>
      <c r="C4" s="1349">
        <f>B4-A4</f>
        <v>6998452</v>
      </c>
      <c r="D4" s="1349" t="s">
        <v>2618</v>
      </c>
      <c r="E4" s="225"/>
      <c r="F4" s="225"/>
      <c r="G4" s="225"/>
      <c r="H4" s="1349">
        <f>C4</f>
        <v>6998452</v>
      </c>
      <c r="I4" s="1349">
        <f>H4*25%</f>
        <v>1749613</v>
      </c>
      <c r="J4" s="1349">
        <f>H4*25%</f>
        <v>1749613</v>
      </c>
      <c r="K4" s="1349">
        <f>H4*50%</f>
        <v>3499226</v>
      </c>
    </row>
    <row r="5" spans="1:11" ht="21" customHeight="1" x14ac:dyDescent="0.25">
      <c r="A5" s="1349"/>
      <c r="B5" s="1349"/>
      <c r="C5" s="1349"/>
      <c r="D5" s="1349"/>
      <c r="E5" s="225"/>
      <c r="F5" s="225"/>
      <c r="G5" s="225"/>
      <c r="H5" s="1349"/>
      <c r="I5" s="1349"/>
      <c r="J5" s="1349"/>
      <c r="K5" s="1349"/>
    </row>
    <row r="6" spans="1:11" ht="15.75" x14ac:dyDescent="0.25">
      <c r="A6" s="1350" t="s">
        <v>2619</v>
      </c>
      <c r="B6" s="1350"/>
      <c r="C6" s="1350"/>
      <c r="D6" s="1350"/>
      <c r="E6" s="1350"/>
      <c r="F6" s="1350"/>
      <c r="G6" s="1350"/>
      <c r="H6" s="1350"/>
      <c r="I6" s="186" t="s">
        <v>158</v>
      </c>
      <c r="J6" s="186" t="s">
        <v>2620</v>
      </c>
      <c r="K6" s="186" t="s">
        <v>2620</v>
      </c>
    </row>
    <row r="7" spans="1:11" ht="15.75" x14ac:dyDescent="0.25">
      <c r="A7" s="1350" t="s">
        <v>2621</v>
      </c>
      <c r="B7" s="1350"/>
      <c r="C7" s="1350"/>
      <c r="D7" s="1350"/>
      <c r="E7" s="1350"/>
      <c r="F7" s="1350"/>
      <c r="G7" s="1350"/>
      <c r="H7" s="1350"/>
      <c r="I7" s="186" t="s">
        <v>2622</v>
      </c>
      <c r="J7" s="187">
        <f>J4</f>
        <v>1749613</v>
      </c>
      <c r="K7" s="187">
        <f>K4</f>
        <v>3499226</v>
      </c>
    </row>
    <row r="9" spans="1:11" ht="18" x14ac:dyDescent="0.25">
      <c r="A9" s="1351" t="s">
        <v>2623</v>
      </c>
      <c r="B9" s="1351"/>
      <c r="C9" s="1351"/>
      <c r="D9" s="1351"/>
      <c r="E9" s="1351"/>
      <c r="F9" s="1351"/>
      <c r="G9" s="1351"/>
      <c r="H9" s="1351"/>
      <c r="I9" s="1351"/>
      <c r="J9" s="1351"/>
      <c r="K9" s="1351"/>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49">
        <v>42596884</v>
      </c>
      <c r="B11" s="1349">
        <v>51367818</v>
      </c>
      <c r="C11" s="1349">
        <f>B11-A11</f>
        <v>8770934</v>
      </c>
      <c r="D11" s="1349" t="s">
        <v>2618</v>
      </c>
      <c r="E11" s="225"/>
      <c r="F11" s="225"/>
      <c r="G11" s="225"/>
      <c r="H11" s="1349">
        <f>C11</f>
        <v>8770934</v>
      </c>
      <c r="I11" s="1349">
        <f>H11*25%</f>
        <v>2192733.5</v>
      </c>
      <c r="J11" s="1349">
        <f>H11*25%</f>
        <v>2192733.5</v>
      </c>
      <c r="K11" s="1349">
        <f>H11*50%</f>
        <v>4385467</v>
      </c>
    </row>
    <row r="12" spans="1:11" ht="12.75" customHeight="1" x14ac:dyDescent="0.25">
      <c r="A12" s="1349"/>
      <c r="B12" s="1349"/>
      <c r="C12" s="1349"/>
      <c r="D12" s="1349"/>
      <c r="E12" s="225"/>
      <c r="F12" s="225"/>
      <c r="G12" s="225"/>
      <c r="H12" s="1349"/>
      <c r="I12" s="1349"/>
      <c r="J12" s="1349"/>
      <c r="K12" s="1349"/>
    </row>
    <row r="13" spans="1:11" ht="15.75" x14ac:dyDescent="0.25">
      <c r="A13" s="1350" t="s">
        <v>2624</v>
      </c>
      <c r="B13" s="1350"/>
      <c r="C13" s="1350"/>
      <c r="D13" s="1350"/>
      <c r="E13" s="1350"/>
      <c r="F13" s="1350"/>
      <c r="G13" s="1350"/>
      <c r="H13" s="1350"/>
      <c r="I13" s="186" t="s">
        <v>158</v>
      </c>
      <c r="J13" s="188">
        <v>84775</v>
      </c>
      <c r="K13" s="186" t="s">
        <v>2620</v>
      </c>
    </row>
    <row r="14" spans="1:11" ht="15.75" x14ac:dyDescent="0.25">
      <c r="A14" s="1350" t="s">
        <v>2621</v>
      </c>
      <c r="B14" s="1350"/>
      <c r="C14" s="1350"/>
      <c r="D14" s="1350"/>
      <c r="E14" s="1350"/>
      <c r="F14" s="1350"/>
      <c r="G14" s="1350"/>
      <c r="H14" s="1350"/>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51" t="s">
        <v>2625</v>
      </c>
      <c r="B17" s="1351"/>
      <c r="C17" s="1351"/>
      <c r="D17" s="1351"/>
      <c r="E17" s="1351"/>
      <c r="F17" s="1351"/>
      <c r="G17" s="1351"/>
      <c r="H17" s="1351"/>
      <c r="I17" s="1351"/>
      <c r="J17" s="1351"/>
      <c r="K17" s="1351"/>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49">
        <v>91625888</v>
      </c>
      <c r="B19" s="1349">
        <v>130688607</v>
      </c>
      <c r="C19" s="1349">
        <f>B19-A19</f>
        <v>39062719</v>
      </c>
      <c r="D19" s="1349">
        <v>7500000</v>
      </c>
      <c r="E19" s="225"/>
      <c r="F19" s="225"/>
      <c r="G19" s="225"/>
      <c r="H19" s="1349">
        <f>C19</f>
        <v>39062719</v>
      </c>
      <c r="I19" s="1349">
        <f>H19*25%</f>
        <v>9765679.75</v>
      </c>
      <c r="J19" s="1349">
        <f>H19*25%</f>
        <v>9765679.75</v>
      </c>
      <c r="K19" s="1349">
        <f>H19*50%</f>
        <v>19531359.5</v>
      </c>
    </row>
    <row r="20" spans="1:11" ht="12.75" customHeight="1" x14ac:dyDescent="0.25">
      <c r="A20" s="1349"/>
      <c r="B20" s="1349"/>
      <c r="C20" s="1349"/>
      <c r="D20" s="1349"/>
      <c r="E20" s="225"/>
      <c r="F20" s="225"/>
      <c r="G20" s="225"/>
      <c r="H20" s="1349"/>
      <c r="I20" s="1349"/>
      <c r="J20" s="1349"/>
      <c r="K20" s="1349"/>
    </row>
    <row r="21" spans="1:11" ht="15.75" x14ac:dyDescent="0.25">
      <c r="A21" s="1350" t="s">
        <v>2624</v>
      </c>
      <c r="B21" s="1350"/>
      <c r="C21" s="1350"/>
      <c r="D21" s="1350"/>
      <c r="E21" s="1350"/>
      <c r="F21" s="1350"/>
      <c r="G21" s="1350"/>
      <c r="H21" s="1350"/>
      <c r="I21" s="188">
        <v>13000000</v>
      </c>
      <c r="J21" s="186"/>
      <c r="K21" s="186"/>
    </row>
    <row r="22" spans="1:11" ht="15.75" x14ac:dyDescent="0.25">
      <c r="A22" s="1350" t="s">
        <v>2621</v>
      </c>
      <c r="B22" s="1350"/>
      <c r="C22" s="1350"/>
      <c r="D22" s="1350"/>
      <c r="E22" s="1350"/>
      <c r="F22" s="1350"/>
      <c r="G22" s="1350"/>
      <c r="H22" s="1350"/>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44" t="s">
        <v>2635</v>
      </c>
      <c r="B36" s="1344"/>
      <c r="C36" s="1344"/>
      <c r="D36" s="1344"/>
      <c r="E36" s="1344"/>
      <c r="F36" s="1344"/>
      <c r="G36" s="1344"/>
      <c r="H36" s="1344"/>
      <c r="I36" s="1344"/>
      <c r="J36" s="1344"/>
      <c r="K36" s="1344"/>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53">
        <f>'Main Summary'!$AK$73</f>
        <v>31688154.002880182</v>
      </c>
      <c r="B38" s="1353">
        <f>'Main Summary'!$AL$73</f>
        <v>37164776</v>
      </c>
      <c r="C38" s="1353">
        <f>B38-A38</f>
        <v>5476621.9971198179</v>
      </c>
      <c r="D38" s="1353">
        <v>6000000</v>
      </c>
      <c r="E38" s="1356"/>
      <c r="F38" s="1356"/>
      <c r="G38" s="1353">
        <v>300000</v>
      </c>
      <c r="H38" s="1353">
        <f>C38-D38-G38</f>
        <v>-823378.00288018212</v>
      </c>
      <c r="I38" s="1353">
        <f>H38*33%</f>
        <v>-271714.74095046014</v>
      </c>
      <c r="J38" s="1353">
        <f>H38*33%</f>
        <v>-271714.74095046014</v>
      </c>
      <c r="K38" s="1353">
        <f>H38*34%</f>
        <v>-279948.52097926196</v>
      </c>
    </row>
    <row r="39" spans="1:13" ht="16.899999999999999" customHeight="1" x14ac:dyDescent="0.25">
      <c r="A39" s="1353"/>
      <c r="B39" s="1353"/>
      <c r="C39" s="1353"/>
      <c r="D39" s="1353"/>
      <c r="E39" s="1357"/>
      <c r="F39" s="1357"/>
      <c r="G39" s="1353"/>
      <c r="H39" s="1353"/>
      <c r="I39" s="1353"/>
      <c r="J39" s="1353"/>
      <c r="K39" s="1353"/>
    </row>
    <row r="40" spans="1:13" ht="16.5" x14ac:dyDescent="0.25">
      <c r="A40" s="1355" t="s">
        <v>2636</v>
      </c>
      <c r="B40" s="1355"/>
      <c r="C40" s="1355"/>
      <c r="D40" s="1355"/>
      <c r="E40" s="1355"/>
      <c r="F40" s="1355"/>
      <c r="G40" s="1355"/>
      <c r="H40" s="1355"/>
      <c r="I40" s="231">
        <v>3234320</v>
      </c>
      <c r="J40" s="231"/>
      <c r="K40" s="231"/>
    </row>
    <row r="41" spans="1:13" ht="16.5" x14ac:dyDescent="0.25">
      <c r="A41" s="1355" t="s">
        <v>2864</v>
      </c>
      <c r="B41" s="1355"/>
      <c r="C41" s="1355"/>
      <c r="D41" s="1355"/>
      <c r="E41" s="1355"/>
      <c r="F41" s="1355"/>
      <c r="G41" s="1355"/>
      <c r="H41" s="1355"/>
      <c r="I41" s="231"/>
      <c r="J41" s="231">
        <v>1676486</v>
      </c>
      <c r="K41" s="231">
        <v>6090000</v>
      </c>
    </row>
    <row r="42" spans="1:13" ht="16.5" x14ac:dyDescent="0.25">
      <c r="A42" s="1355" t="s">
        <v>2637</v>
      </c>
      <c r="B42" s="1355"/>
      <c r="C42" s="1355"/>
      <c r="D42" s="1355"/>
      <c r="E42" s="1355"/>
      <c r="F42" s="1355"/>
      <c r="G42" s="1355"/>
      <c r="H42" s="1355"/>
      <c r="I42" s="231">
        <v>1568356</v>
      </c>
      <c r="J42" s="231"/>
      <c r="K42" s="231"/>
    </row>
    <row r="43" spans="1:13" ht="16.5" x14ac:dyDescent="0.25">
      <c r="A43" s="1354" t="s">
        <v>2638</v>
      </c>
      <c r="B43" s="1354"/>
      <c r="C43" s="1354"/>
      <c r="D43" s="1354"/>
      <c r="E43" s="1354"/>
      <c r="F43" s="1354"/>
      <c r="G43" s="1354"/>
      <c r="H43" s="1354"/>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52" t="s">
        <v>2773</v>
      </c>
      <c r="B45" s="1352"/>
      <c r="C45" s="1352"/>
      <c r="D45" s="1352"/>
      <c r="E45" s="1352"/>
      <c r="F45" s="1352"/>
      <c r="G45" s="1352"/>
      <c r="H45" s="1352"/>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44" t="s">
        <v>3293</v>
      </c>
      <c r="B49" s="1344"/>
      <c r="C49" s="1344"/>
      <c r="D49" s="1344"/>
      <c r="E49" s="1344"/>
      <c r="F49" s="1344"/>
      <c r="G49" s="1344"/>
      <c r="H49" s="1344"/>
      <c r="I49" s="1344"/>
      <c r="J49" s="1344"/>
      <c r="K49" s="1344"/>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45">
        <f>'Main Summary'!AD19</f>
        <v>113012540.90419273</v>
      </c>
      <c r="B51" s="1345">
        <f>'Main Summary'!AE19</f>
        <v>164353252</v>
      </c>
      <c r="C51" s="1345">
        <f>B51-A51</f>
        <v>51340711.095807269</v>
      </c>
      <c r="D51" s="1345">
        <v>7000000</v>
      </c>
      <c r="E51" s="1347">
        <f>15000000+6000000</f>
        <v>21000000</v>
      </c>
      <c r="F51" s="344"/>
      <c r="G51" s="1345">
        <v>500000</v>
      </c>
      <c r="H51" s="1345">
        <f>C51-D51-G51-E51</f>
        <v>22840711.095807269</v>
      </c>
      <c r="I51" s="1345">
        <f>H51*33%</f>
        <v>7537434.661616399</v>
      </c>
      <c r="J51" s="1345">
        <f>H51*33%</f>
        <v>7537434.661616399</v>
      </c>
      <c r="K51" s="1345">
        <f>H51*34%</f>
        <v>7765841.7725744722</v>
      </c>
    </row>
    <row r="52" spans="1:13" ht="16.899999999999999" customHeight="1" x14ac:dyDescent="0.25">
      <c r="A52" s="1345"/>
      <c r="B52" s="1345"/>
      <c r="C52" s="1345"/>
      <c r="D52" s="1345"/>
      <c r="E52" s="1348"/>
      <c r="F52" s="345"/>
      <c r="G52" s="1345"/>
      <c r="H52" s="1345"/>
      <c r="I52" s="1345"/>
      <c r="J52" s="1345"/>
      <c r="K52" s="1345"/>
    </row>
    <row r="53" spans="1:13" ht="15.75" x14ac:dyDescent="0.25">
      <c r="A53" s="1346" t="s">
        <v>2636</v>
      </c>
      <c r="B53" s="1346"/>
      <c r="C53" s="1346"/>
      <c r="D53" s="1346"/>
      <c r="E53" s="1346"/>
      <c r="F53" s="1346"/>
      <c r="G53" s="1346"/>
      <c r="H53" s="1346"/>
      <c r="I53" s="225"/>
      <c r="J53" s="225"/>
      <c r="K53" s="225"/>
      <c r="M53" s="1">
        <v>1682985</v>
      </c>
    </row>
    <row r="54" spans="1:13" ht="15.75" x14ac:dyDescent="0.25">
      <c r="A54" s="1346" t="s">
        <v>2864</v>
      </c>
      <c r="B54" s="1346"/>
      <c r="C54" s="1346"/>
      <c r="D54" s="1346"/>
      <c r="E54" s="1346"/>
      <c r="F54" s="1346"/>
      <c r="G54" s="1346"/>
      <c r="H54" s="1346"/>
      <c r="I54" s="225">
        <f>450000+3000000+1300000+200000+6000000</f>
        <v>10950000</v>
      </c>
      <c r="J54" s="225">
        <f>3800000+300000+1500000+89000+1000000+1300000</f>
        <v>7989000</v>
      </c>
      <c r="K54" s="225">
        <f>150000+500000+500000+5000000</f>
        <v>6150000</v>
      </c>
      <c r="M54" s="1">
        <v>26656</v>
      </c>
    </row>
    <row r="55" spans="1:13" ht="15.75" x14ac:dyDescent="0.25">
      <c r="A55" s="1346" t="s">
        <v>4274</v>
      </c>
      <c r="B55" s="1346"/>
      <c r="C55" s="1346"/>
      <c r="D55" s="1346"/>
      <c r="E55" s="1346"/>
      <c r="F55" s="1346"/>
      <c r="G55" s="1346"/>
      <c r="H55" s="1346"/>
      <c r="I55" s="225"/>
      <c r="J55" s="225">
        <v>493250</v>
      </c>
      <c r="K55" s="225"/>
      <c r="M55" s="1">
        <v>7143</v>
      </c>
    </row>
    <row r="56" spans="1:13" ht="15.75" x14ac:dyDescent="0.25">
      <c r="A56" s="1342" t="s">
        <v>2638</v>
      </c>
      <c r="B56" s="1342"/>
      <c r="C56" s="1342"/>
      <c r="D56" s="1342"/>
      <c r="E56" s="1342"/>
      <c r="F56" s="1342"/>
      <c r="G56" s="1342"/>
      <c r="H56" s="1342"/>
      <c r="I56" s="263">
        <f>I51-I53-I54-I55</f>
        <v>-3412565.338383601</v>
      </c>
      <c r="J56" s="263">
        <f>J51+J55-J54</f>
        <v>41684.661616398953</v>
      </c>
      <c r="K56" s="263">
        <f>K51-K53-K54-K55</f>
        <v>1615841.7725744722</v>
      </c>
      <c r="M56" s="1">
        <v>7257</v>
      </c>
    </row>
    <row r="57" spans="1:13" ht="15.75" x14ac:dyDescent="0.25">
      <c r="A57" s="1343" t="s">
        <v>2773</v>
      </c>
      <c r="B57" s="1343"/>
      <c r="C57" s="1343"/>
      <c r="D57" s="1343"/>
      <c r="E57" s="1343"/>
      <c r="F57" s="1343"/>
      <c r="G57" s="1343"/>
      <c r="H57" s="1343"/>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44" t="s">
        <v>3669</v>
      </c>
      <c r="B61" s="1344"/>
      <c r="C61" s="1344"/>
      <c r="D61" s="1344"/>
      <c r="E61" s="1344"/>
      <c r="F61" s="1344"/>
      <c r="G61" s="1344"/>
      <c r="H61" s="1344"/>
      <c r="I61" s="1344"/>
      <c r="J61" s="1344"/>
      <c r="K61" s="1344"/>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45">
        <f>'Main Summary'!Z19</f>
        <v>138622950.11069509</v>
      </c>
      <c r="B63" s="1345">
        <f>'Main Summary'!AA19</f>
        <v>174948764</v>
      </c>
      <c r="C63" s="1345">
        <f>B63-A63</f>
        <v>36325813.889304906</v>
      </c>
      <c r="D63" s="1345">
        <v>2000000</v>
      </c>
      <c r="E63" s="1347">
        <v>4500000</v>
      </c>
      <c r="F63" s="1347">
        <v>889800</v>
      </c>
      <c r="G63" s="1345">
        <v>500000</v>
      </c>
      <c r="H63" s="1345">
        <f>C63-D63-G63-E63-F63</f>
        <v>28436013.889304906</v>
      </c>
      <c r="I63" s="1345">
        <f>H63*33%</f>
        <v>9383884.5834706202</v>
      </c>
      <c r="J63" s="1345">
        <f>H63*33%</f>
        <v>9383884.5834706202</v>
      </c>
      <c r="K63" s="1345">
        <f>H63*34%</f>
        <v>9668244.7223636694</v>
      </c>
    </row>
    <row r="64" spans="1:13" ht="15" customHeight="1" x14ac:dyDescent="0.25">
      <c r="A64" s="1345"/>
      <c r="B64" s="1345"/>
      <c r="C64" s="1345"/>
      <c r="D64" s="1345"/>
      <c r="E64" s="1348"/>
      <c r="F64" s="1348"/>
      <c r="G64" s="1345"/>
      <c r="H64" s="1345"/>
      <c r="I64" s="1345"/>
      <c r="J64" s="1345"/>
      <c r="K64" s="1345"/>
    </row>
    <row r="65" spans="1:18" ht="27" customHeight="1" x14ac:dyDescent="0.25">
      <c r="A65" s="1346" t="s">
        <v>2864</v>
      </c>
      <c r="B65" s="1346"/>
      <c r="C65" s="1346"/>
      <c r="D65" s="1346"/>
      <c r="E65" s="1346"/>
      <c r="F65" s="1346"/>
      <c r="G65" s="1346"/>
      <c r="H65" s="1346"/>
      <c r="I65" s="225">
        <f>'old Sharing details'!H30</f>
        <v>20909127</v>
      </c>
      <c r="J65" s="225">
        <f>'old Sharing details'!H65</f>
        <v>20630910</v>
      </c>
      <c r="K65" s="225">
        <f>'old Sharing details'!D125</f>
        <v>17742859</v>
      </c>
    </row>
    <row r="66" spans="1:18" ht="27" customHeight="1" x14ac:dyDescent="0.25">
      <c r="A66" s="1342" t="s">
        <v>2638</v>
      </c>
      <c r="B66" s="1342"/>
      <c r="C66" s="1342"/>
      <c r="D66" s="1342"/>
      <c r="E66" s="1342"/>
      <c r="F66" s="1342"/>
      <c r="G66" s="1342"/>
      <c r="H66" s="1342"/>
      <c r="I66" s="263">
        <f>I63-I65</f>
        <v>-11525242.41652938</v>
      </c>
      <c r="J66" s="263">
        <f t="shared" ref="J66:K66" si="0">J63-J65</f>
        <v>-11247025.41652938</v>
      </c>
      <c r="K66" s="263">
        <f t="shared" si="0"/>
        <v>-8074614.2776363306</v>
      </c>
    </row>
    <row r="67" spans="1:18" ht="15.75" x14ac:dyDescent="0.25">
      <c r="A67" s="1343" t="s">
        <v>2773</v>
      </c>
      <c r="B67" s="1343"/>
      <c r="C67" s="1343"/>
      <c r="D67" s="1343"/>
      <c r="E67" s="1343"/>
      <c r="F67" s="1343"/>
      <c r="G67" s="1343"/>
      <c r="H67" s="1343"/>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58" t="s">
        <v>5163</v>
      </c>
      <c r="B69" s="1358"/>
      <c r="C69" s="1358"/>
      <c r="D69" s="1358"/>
      <c r="E69" s="283">
        <v>3118282</v>
      </c>
      <c r="M69"/>
      <c r="N69" s="1">
        <v>4629646</v>
      </c>
      <c r="O69" s="1">
        <v>7330193</v>
      </c>
      <c r="P69" s="1">
        <v>1850440</v>
      </c>
      <c r="R69" s="1"/>
    </row>
    <row r="70" spans="1:18" x14ac:dyDescent="0.25">
      <c r="A70" s="1358" t="s">
        <v>5161</v>
      </c>
      <c r="B70" s="1358"/>
      <c r="C70" s="1358"/>
      <c r="D70" s="1358"/>
      <c r="E70" s="15">
        <v>1000000</v>
      </c>
      <c r="M70"/>
      <c r="N70" s="3"/>
      <c r="R70" s="1"/>
    </row>
    <row r="71" spans="1:18" ht="26.25" x14ac:dyDescent="0.25">
      <c r="A71" s="1358" t="s">
        <v>5162</v>
      </c>
      <c r="B71" s="1358"/>
      <c r="C71" s="1358"/>
      <c r="D71" s="135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41" t="s">
        <v>4711</v>
      </c>
      <c r="O73" s="1341"/>
      <c r="P73" s="1341"/>
    </row>
    <row r="74" spans="1:18" x14ac:dyDescent="0.25">
      <c r="A74">
        <f>139220029+2000000</f>
        <v>141220029</v>
      </c>
      <c r="B74" s="3">
        <f>B63-A74</f>
        <v>33728735</v>
      </c>
      <c r="M74"/>
      <c r="N74" s="1341"/>
      <c r="O74" s="1341"/>
      <c r="P74" s="1341"/>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3" t="s">
        <v>1766</v>
      </c>
      <c r="D1" s="1133"/>
      <c r="E1" s="1133"/>
    </row>
    <row r="2" spans="1:8" x14ac:dyDescent="0.25">
      <c r="C2" s="1133"/>
      <c r="D2" s="1133"/>
      <c r="E2" s="1133"/>
    </row>
    <row r="3" spans="1:8" x14ac:dyDescent="0.25">
      <c r="C3" s="1296" t="s">
        <v>4712</v>
      </c>
      <c r="D3" s="1296"/>
      <c r="E3" s="1296"/>
    </row>
    <row r="4" spans="1:8" x14ac:dyDescent="0.25">
      <c r="C4" s="1296"/>
      <c r="D4" s="1296"/>
      <c r="E4" s="1296"/>
    </row>
    <row r="6" spans="1:8" ht="14.45" customHeight="1" x14ac:dyDescent="0.25">
      <c r="A6" s="1359" t="s">
        <v>1893</v>
      </c>
      <c r="B6" s="1360"/>
      <c r="C6" s="1360"/>
      <c r="D6" s="1361"/>
      <c r="E6" s="1368" t="s">
        <v>4750</v>
      </c>
      <c r="F6" s="1368"/>
      <c r="G6" s="1368"/>
      <c r="H6" s="1368"/>
    </row>
    <row r="7" spans="1:8" ht="14.45" customHeight="1" x14ac:dyDescent="0.25">
      <c r="A7" s="1362"/>
      <c r="B7" s="1363"/>
      <c r="C7" s="1363"/>
      <c r="D7" s="1364"/>
      <c r="E7" s="1368"/>
      <c r="F7" s="1368"/>
      <c r="G7" s="1368"/>
      <c r="H7" s="1368"/>
    </row>
    <row r="8" spans="1:8" ht="14.45" customHeight="1" x14ac:dyDescent="0.25">
      <c r="A8" s="1365"/>
      <c r="B8" s="1366"/>
      <c r="C8" s="1366"/>
      <c r="D8" s="1367"/>
      <c r="E8" s="1368"/>
      <c r="F8" s="1368"/>
      <c r="G8" s="1368"/>
      <c r="H8" s="1368"/>
    </row>
    <row r="9" spans="1:8" ht="27" thickBot="1" x14ac:dyDescent="0.3">
      <c r="A9" s="1273" t="s">
        <v>4589</v>
      </c>
      <c r="B9" s="1274"/>
      <c r="C9" s="1274"/>
      <c r="D9" s="1275"/>
      <c r="E9" s="1276" t="s">
        <v>4589</v>
      </c>
      <c r="F9" s="1277"/>
      <c r="G9" s="1277"/>
      <c r="H9" s="1278"/>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80" t="s">
        <v>4595</v>
      </c>
      <c r="F30" s="1280"/>
      <c r="G30" s="1281"/>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82" t="s">
        <v>4747</v>
      </c>
      <c r="F37" s="1277"/>
      <c r="G37" s="1277"/>
      <c r="H37" s="1278"/>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79" t="s">
        <v>4595</v>
      </c>
      <c r="B54" s="1279"/>
      <c r="C54" s="1279"/>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72" t="s">
        <v>4599</v>
      </c>
      <c r="B58" s="1373"/>
      <c r="C58" s="1373"/>
      <c r="D58" s="1373"/>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79" t="s">
        <v>4595</v>
      </c>
      <c r="F65" s="1279"/>
      <c r="G65" s="1279"/>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78" t="s">
        <v>4744</v>
      </c>
      <c r="F73" s="1378"/>
      <c r="G73" s="1378"/>
      <c r="H73" s="1378"/>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79" t="s">
        <v>4595</v>
      </c>
      <c r="F87" s="1380"/>
      <c r="G87" s="1381"/>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74" t="s">
        <v>4595</v>
      </c>
      <c r="B102" s="1312"/>
      <c r="C102" s="1313"/>
      <c r="D102" s="313">
        <f>SUM(D60:D101)</f>
        <v>8325000</v>
      </c>
    </row>
    <row r="104" spans="1:4" ht="15.75" thickBot="1" x14ac:dyDescent="0.3">
      <c r="D104" s="49"/>
    </row>
    <row r="105" spans="1:4" ht="21.75" thickBot="1" x14ac:dyDescent="0.3">
      <c r="A105" s="1375" t="s">
        <v>4596</v>
      </c>
      <c r="B105" s="1376"/>
      <c r="C105" s="1376"/>
      <c r="D105" s="1377"/>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11" t="s">
        <v>4595</v>
      </c>
      <c r="B124" s="1312"/>
      <c r="C124" s="1313"/>
      <c r="D124" s="320">
        <f>SUM(D107:D123)</f>
        <v>3665720</v>
      </c>
    </row>
    <row r="125" spans="1:4" ht="19.5" thickBot="1" x14ac:dyDescent="0.35">
      <c r="A125" s="1369" t="s">
        <v>4616</v>
      </c>
      <c r="B125" s="1370"/>
      <c r="C125" s="1371"/>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2024-09-18T13:34:44Z</dcterms:modified>
</cp:coreProperties>
</file>