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28"/>
  <workbookPr/>
  <mc:AlternateContent xmlns:mc="http://schemas.openxmlformats.org/markup-compatibility/2006">
    <mc:Choice Requires="x15">
      <x15ac:absPath xmlns:x15ac="http://schemas.microsoft.com/office/spreadsheetml/2010/11/ac" url="D:\Pioneer\Running projects\BAF Head Office\"/>
    </mc:Choice>
  </mc:AlternateContent>
  <xr:revisionPtr revIDLastSave="0" documentId="13_ncr:1_{0A965532-B811-49EC-B703-4A5C781F6910}" xr6:coauthVersionLast="47" xr6:coauthVersionMax="47" xr10:uidLastSave="{00000000-0000-0000-0000-000000000000}"/>
  <bookViews>
    <workbookView xWindow="-120" yWindow="-120" windowWidth="29040" windowHeight="15840" activeTab="1" xr2:uid="{00000000-000D-0000-FFFF-FFFF00000000}"/>
  </bookViews>
  <sheets>
    <sheet name="Project comp" sheetId="8" r:id="rId1"/>
    <sheet name="Invocice" sheetId="7" r:id="rId2"/>
    <sheet name="Summary" sheetId="3" r:id="rId3"/>
    <sheet name="Air Handling Unit" sheetId="1" r:id="rId4"/>
    <sheet name="Fresh Air Unit" sheetId="5" r:id="rId5"/>
    <sheet name="Fan Coil Unit (Elevator n BMS)" sheetId="4" r:id="rId6"/>
    <sheet name="Chillers" sheetId="2" r:id="rId7"/>
    <sheet name="Cooling Towers" sheetId="6" r:id="rId8"/>
  </sheets>
  <definedNames>
    <definedName name="_xlnm.Print_Area" localSheetId="6">Chillers!$A$1:$I$19</definedName>
    <definedName name="_xlnm.Print_Area" localSheetId="1">Invocice!$A$1:$D$42</definedName>
    <definedName name="_xlnm.Print_Area" localSheetId="0">'Project comp'!$A$1:$E$34</definedName>
    <definedName name="_xlnm.Print_Area" localSheetId="2">Summary!$A$1:$E$36</definedName>
    <definedName name="_xlnm.Print_Titles" localSheetId="3">'Air Handling Unit'!$1:$2</definedName>
    <definedName name="_xlnm.Print_Titles" localSheetId="6">Chillers!$1:$2</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52" i="7" l="1"/>
  <c r="G39" i="7"/>
  <c r="G38" i="7"/>
  <c r="G37" i="7"/>
  <c r="H21" i="6"/>
  <c r="H18" i="2"/>
  <c r="H25" i="1"/>
  <c r="D28" i="7"/>
  <c r="D30" i="7" s="1"/>
  <c r="D32" i="7"/>
  <c r="H44" i="7"/>
  <c r="H45" i="7" s="1"/>
  <c r="H46" i="7" s="1"/>
  <c r="D34" i="7" l="1"/>
  <c r="C45" i="7"/>
  <c r="C44" i="7"/>
  <c r="D44" i="7"/>
  <c r="D46" i="7"/>
  <c r="D48" i="7" l="1"/>
  <c r="E29" i="3" l="1"/>
  <c r="C19" i="3" l="1"/>
  <c r="D19" i="3"/>
  <c r="E19" i="3" s="1"/>
  <c r="C20" i="3"/>
  <c r="D20" i="3"/>
  <c r="E20" i="3" s="1"/>
  <c r="C21" i="3"/>
  <c r="D21" i="3"/>
  <c r="C22" i="3" l="1"/>
  <c r="C23" i="3" s="1"/>
  <c r="C24" i="3" s="1"/>
  <c r="C26" i="3" s="1"/>
  <c r="E21" i="3"/>
  <c r="E22" i="3" s="1"/>
  <c r="D22" i="3"/>
  <c r="I22" i="1"/>
  <c r="H22" i="1"/>
  <c r="G22" i="1"/>
  <c r="H14" i="6"/>
  <c r="G4" i="6"/>
  <c r="H4" i="6"/>
  <c r="I4" i="6" s="1"/>
  <c r="G5" i="6"/>
  <c r="H5" i="6"/>
  <c r="G6" i="6"/>
  <c r="H6" i="6"/>
  <c r="I6" i="6" s="1"/>
  <c r="G7" i="6"/>
  <c r="H7" i="6"/>
  <c r="G8" i="6"/>
  <c r="H8" i="6"/>
  <c r="G9" i="6"/>
  <c r="H9" i="6"/>
  <c r="G10" i="6"/>
  <c r="H10" i="6"/>
  <c r="I10" i="6" s="1"/>
  <c r="G11" i="6"/>
  <c r="H11" i="6"/>
  <c r="G12" i="6"/>
  <c r="H12" i="6"/>
  <c r="I12" i="6" s="1"/>
  <c r="G13" i="6"/>
  <c r="I13" i="6" s="1"/>
  <c r="H13" i="6"/>
  <c r="G14" i="6"/>
  <c r="I14" i="6"/>
  <c r="G15" i="6"/>
  <c r="I15" i="6" s="1"/>
  <c r="H15" i="6"/>
  <c r="G16" i="6"/>
  <c r="H16" i="6"/>
  <c r="G17" i="6"/>
  <c r="H17" i="6"/>
  <c r="G4" i="1"/>
  <c r="H4" i="1"/>
  <c r="G5" i="1"/>
  <c r="H5" i="1"/>
  <c r="I5" i="1" s="1"/>
  <c r="G6" i="1"/>
  <c r="H6" i="1"/>
  <c r="G7" i="1"/>
  <c r="H7" i="1"/>
  <c r="G8" i="1"/>
  <c r="H8" i="1"/>
  <c r="G9" i="1"/>
  <c r="H9" i="1"/>
  <c r="G10" i="1"/>
  <c r="H10" i="1"/>
  <c r="G11" i="1"/>
  <c r="H11" i="1"/>
  <c r="G12" i="1"/>
  <c r="H12" i="1"/>
  <c r="G13" i="1"/>
  <c r="H13" i="1"/>
  <c r="G14" i="1"/>
  <c r="H14" i="1"/>
  <c r="G15" i="1"/>
  <c r="H15" i="1"/>
  <c r="G16" i="1"/>
  <c r="H16" i="1"/>
  <c r="G17" i="1"/>
  <c r="H17" i="1"/>
  <c r="G18" i="1"/>
  <c r="H18" i="1"/>
  <c r="G19" i="1"/>
  <c r="H19" i="1"/>
  <c r="G20" i="1"/>
  <c r="H20" i="1"/>
  <c r="G21" i="1"/>
  <c r="H21" i="1"/>
  <c r="H3" i="1"/>
  <c r="G3" i="1"/>
  <c r="H3" i="6"/>
  <c r="G3" i="6"/>
  <c r="G5" i="2"/>
  <c r="H5" i="2"/>
  <c r="I5" i="2" s="1"/>
  <c r="G6" i="2"/>
  <c r="H6" i="2"/>
  <c r="G7" i="2"/>
  <c r="H7" i="2"/>
  <c r="I7" i="2" s="1"/>
  <c r="G8" i="2"/>
  <c r="I8" i="2" s="1"/>
  <c r="H8" i="2"/>
  <c r="G9" i="2"/>
  <c r="H9" i="2"/>
  <c r="I9" i="2" s="1"/>
  <c r="G10" i="2"/>
  <c r="H10" i="2"/>
  <c r="I10" i="2" s="1"/>
  <c r="G11" i="2"/>
  <c r="H11" i="2"/>
  <c r="I11" i="2"/>
  <c r="G12" i="2"/>
  <c r="I12" i="2" s="1"/>
  <c r="H12" i="2"/>
  <c r="G13" i="2"/>
  <c r="H13" i="2"/>
  <c r="I13" i="2" s="1"/>
  <c r="G14" i="2"/>
  <c r="H14" i="2"/>
  <c r="I14" i="2"/>
  <c r="H4" i="2"/>
  <c r="G4" i="2"/>
  <c r="I4" i="2" s="1"/>
  <c r="F11" i="4"/>
  <c r="F12" i="4" s="1"/>
  <c r="F15" i="5"/>
  <c r="F14" i="5"/>
  <c r="C43" i="3" l="1"/>
  <c r="C42" i="3"/>
  <c r="C39" i="3"/>
  <c r="D23" i="3"/>
  <c r="D24" i="3" s="1"/>
  <c r="E23" i="3"/>
  <c r="E24" i="3" s="1"/>
  <c r="H15" i="2"/>
  <c r="G15" i="2"/>
  <c r="G16" i="2" s="1"/>
  <c r="G17" i="2" s="1"/>
  <c r="G19" i="2" s="1"/>
  <c r="I17" i="6"/>
  <c r="I16" i="6"/>
  <c r="I11" i="6"/>
  <c r="H18" i="6"/>
  <c r="I9" i="6"/>
  <c r="G18" i="6"/>
  <c r="G19" i="6" s="1"/>
  <c r="I7" i="6"/>
  <c r="I5" i="6"/>
  <c r="I8" i="6"/>
  <c r="I17" i="1"/>
  <c r="I13" i="1"/>
  <c r="I12" i="1"/>
  <c r="I10" i="1"/>
  <c r="H23" i="1"/>
  <c r="H24" i="1" s="1"/>
  <c r="I4" i="1"/>
  <c r="I3" i="1"/>
  <c r="I21" i="1"/>
  <c r="I20" i="1"/>
  <c r="I18" i="1"/>
  <c r="I15" i="1"/>
  <c r="I9" i="1"/>
  <c r="I7" i="1"/>
  <c r="I19" i="1"/>
  <c r="I8" i="1"/>
  <c r="I6" i="1"/>
  <c r="I16" i="1"/>
  <c r="I14" i="1"/>
  <c r="I11" i="1"/>
  <c r="I3" i="6"/>
  <c r="I6" i="2"/>
  <c r="F5" i="4"/>
  <c r="F6" i="4"/>
  <c r="F7" i="4"/>
  <c r="F8" i="4"/>
  <c r="F9" i="4"/>
  <c r="F4" i="4"/>
  <c r="F4" i="5"/>
  <c r="F5" i="5"/>
  <c r="F6" i="5"/>
  <c r="F7" i="5"/>
  <c r="F8" i="5"/>
  <c r="F9" i="5"/>
  <c r="F10" i="5"/>
  <c r="F11" i="5"/>
  <c r="F12" i="5"/>
  <c r="F3" i="5"/>
  <c r="D25" i="3" l="1"/>
  <c r="D26" i="3" s="1"/>
  <c r="H16" i="2"/>
  <c r="H17" i="2" s="1"/>
  <c r="H19" i="6"/>
  <c r="H20" i="6" s="1"/>
  <c r="H22" i="6" s="1"/>
  <c r="I18" i="6"/>
  <c r="G20" i="6"/>
  <c r="G22" i="6" s="1"/>
  <c r="G23" i="1"/>
  <c r="G24" i="1" s="1"/>
  <c r="G26" i="1" s="1"/>
  <c r="H26" i="1"/>
  <c r="I25" i="1"/>
  <c r="I15" i="2"/>
  <c r="I16" i="2" s="1"/>
  <c r="F10" i="4"/>
  <c r="F13" i="5"/>
  <c r="E25" i="3" l="1"/>
  <c r="E26" i="3" s="1"/>
  <c r="C46" i="3"/>
  <c r="D39" i="3"/>
  <c r="C45" i="3"/>
  <c r="C48" i="3" s="1"/>
  <c r="C50" i="3" s="1"/>
  <c r="C52" i="3" s="1"/>
  <c r="H19" i="2"/>
  <c r="I18" i="2"/>
  <c r="I21" i="6"/>
  <c r="I23" i="1"/>
  <c r="I24" i="1" s="1"/>
  <c r="I26" i="1" s="1"/>
  <c r="I19" i="6"/>
  <c r="I20" i="6" s="1"/>
  <c r="I17" i="2"/>
  <c r="I19" i="2" l="1"/>
  <c r="I22" i="6"/>
</calcChain>
</file>

<file path=xl/sharedStrings.xml><?xml version="1.0" encoding="utf-8"?>
<sst xmlns="http://schemas.openxmlformats.org/spreadsheetml/2006/main" count="246" uniqueCount="137">
  <si>
    <t>S.NO</t>
  </si>
  <si>
    <t>DESCRIPTION</t>
  </si>
  <si>
    <t>Qty</t>
  </si>
  <si>
    <t>Unit</t>
  </si>
  <si>
    <t>Chilled water line supply &amp; return aslo anti fungus paint &amp; another paint with EPS thermocol insulation.</t>
  </si>
  <si>
    <t>AHU belt replacement make continental</t>
  </si>
  <si>
    <t xml:space="preserve">Nut Bolts, Washers, Screws &amp; Ribits Need Stainless Steel required . </t>
  </si>
  <si>
    <t>Evaporator Coil descaling internal and external with epoxy paint.</t>
  </si>
  <si>
    <t xml:space="preserve">supply &amp; installation of  alluminium air filter </t>
  </si>
  <si>
    <t>Nos</t>
  </si>
  <si>
    <t>Job</t>
  </si>
  <si>
    <t>job</t>
  </si>
  <si>
    <t>Sub Total Amount Rs</t>
  </si>
  <si>
    <t>S.No</t>
  </si>
  <si>
    <t>Description</t>
  </si>
  <si>
    <t>Total Amount</t>
  </si>
  <si>
    <t xml:space="preserve"> Overhauling, Repairing &amp; Replacement</t>
  </si>
  <si>
    <t xml:space="preserve"> of Air Handling Units</t>
  </si>
  <si>
    <t>Replacement of motor bearing, Make SKF &amp; motor foundation &amp; belt guard safety cover</t>
  </si>
  <si>
    <t>Drain pipe UPVC size 1.5''</t>
  </si>
  <si>
    <t>5TH FLOOR FRESH AIR UNIT</t>
  </si>
  <si>
    <t>Evaporator Coil descaling internal and external</t>
  </si>
  <si>
    <t xml:space="preserve">globe valve,moterized valve &amp; strainer descalling of chilled water line </t>
  </si>
  <si>
    <t>Gate valve 2.5''old valve removing  and new valve installation make HATTERSLEY OR GALA with flenges  EPS thermocol insulation,fabric,anti fungus paint with almunium cladding .</t>
  </si>
  <si>
    <t>FAHU room oil base mate finish NIPPON paint.</t>
  </si>
  <si>
    <t xml:space="preserve">supply &amp; installation of complete filter frame,bag filter &amp; alluminium air filter </t>
  </si>
  <si>
    <t xml:space="preserve">Replacement of motor bearing, Make SKF </t>
  </si>
  <si>
    <t>BMS room oil base mate finish NIPPON paint.</t>
  </si>
  <si>
    <t>Upper hot water distribution basin with new showering box fiber material need &amp; lower cool basin &amp; fan stack frame &amp; metal fan guard replaced with fiber coating 3 layer apply &amp; fiber material minor repairing required.</t>
  </si>
  <si>
    <t>Schneider Motorized Butterfly valve 8" Outlet side need to be change with flenges.</t>
  </si>
  <si>
    <t>Schneider Motorized Butterfly valve 6" Inlet side need to be change with flenges.</t>
  </si>
  <si>
    <t>Cooling towers Pipeline header inlet &amp; outlet 12'' Washing required.</t>
  </si>
  <si>
    <t>Sft.</t>
  </si>
  <si>
    <t>Chiller / compressor  foundation &amp; heat exchanger cleaning from duct &amp; rust and painting 2 coat of primer and 2 coat of epoxy.</t>
  </si>
  <si>
    <t xml:space="preserve">Providing and installation of Stainer 12" dia for main Condenssor water with flange, nut bolt, gaskte etc complete in all respect
Make HATTERSLEY OR GALA </t>
  </si>
  <si>
    <t xml:space="preserve">Removal of existing 8" dia gate valve including supply / installation of 8" dia Gate valve with related fittings inluding insulation and cladding.
make HATTERSLEY OR GALA </t>
  </si>
  <si>
    <t>Primary / Secondary Chilled and condenser water  pumps ball bearings (Make: SKF) Mechanical Seal (Jhon Crane)
Pump shaft coupler (imported)
replace with new including related work complete in all respect</t>
  </si>
  <si>
    <t>Supply and installation of Automatic Air Vent Brass 1" with related fittings for chilled water system
make HATTERSLEY</t>
  </si>
  <si>
    <t>Water cooled Chillers Conddenssor descaling with chemical and brushing complete in all respect.</t>
  </si>
  <si>
    <t>Overhauling of cooling tower gear box / motor replaced existing ball bearing with new and provide grease nipple for lubricant complete in all respect.</t>
  </si>
  <si>
    <t>Gate valve brass 2" need to be change make HATTERSLEY OR GALA.</t>
  </si>
  <si>
    <t>Hydroplast showering pipe fittings joints leakage repairing with fiber coating 3 layer apply</t>
  </si>
  <si>
    <t>Hydroplast Butterfly valve 4" replaced with flange</t>
  </si>
  <si>
    <t>Float ball valve stainless steel 1.5" need to be change.</t>
  </si>
  <si>
    <t xml:space="preserve">Nut Bolts, Washers, Screws &amp; Rivits Need Stainless Steel required . </t>
  </si>
  <si>
    <t>Chilled water line supply &amp; return also anti fungus paint &amp; another paint with EPS thermocol insulation.</t>
  </si>
  <si>
    <t>Removal of existing insulation from inside the AHU including supply and installation of aluminum faced EPDM foam insulation complete in all respect.</t>
  </si>
  <si>
    <t>Cleaning / paint AHU from outer area with primer and finished with oil paint.</t>
  </si>
  <si>
    <t>Set</t>
  </si>
  <si>
    <t>Supply &amp; installation of filter frame &amp; aluminum filter complete in all respect.</t>
  </si>
  <si>
    <t xml:space="preserve">Door hinges &amp; lock replaced with new if required </t>
  </si>
  <si>
    <t>Exisitng condensate Drain pipe replaced with new UPVC 1.5'' dia including U-trap and insulation complete in all respect.</t>
  </si>
  <si>
    <t>Supply of SS Nut, Bolts, Washers, Screws &amp; Rivits</t>
  </si>
  <si>
    <t>Removal of existing isolator including supply and installation of new newpron isolators according AHU unit weight.</t>
  </si>
  <si>
    <t>Metal structure of AHU such as M.s channel foundation floor columns and other supports rusted part to be replaced with new and paint primer 2 coat and epoxy 2 coat complete in all respect.</t>
  </si>
  <si>
    <t>Overhauling of AHU motor ball bearing replaced with new (Make SKF) including setting of motor foundation repaired if required and fix belt guard properly.</t>
  </si>
  <si>
    <t>Supply and installation of Water proof light for enternal area AHU of approx 40 watt.</t>
  </si>
  <si>
    <t>Descaling of AHU chilled water coil complete in all respect</t>
  </si>
  <si>
    <t>AHU Blower including louvor and blower housing paint with 2 coat primer &amp; 2 coat epoxy complete in all respect.</t>
  </si>
  <si>
    <t>AHU Chilled water coil channel frame around the coil clean with rust and dust and vanished with epoxy paint as required</t>
  </si>
  <si>
    <t>Supply and installation of flexible duct connector in AHU room including replaced fiber glass insulation in AHU room including supply and installation of canvas cloth with anti fungus paint .</t>
  </si>
  <si>
    <t>Cleaning / descalling of chilled water line, Gate valve Globe valve, strainer motorized valve complete in all respect.</t>
  </si>
  <si>
    <t>Chilled water supply / return line damaged insulation repleced with new including AHU room all chilled water line fix new canvas cloth and anti fungus paint complete in all respect.</t>
  </si>
  <si>
    <t>AHU exisitng V-belt replaced with new (Make: Continental)</t>
  </si>
  <si>
    <r>
      <rPr>
        <b/>
        <sz val="12"/>
        <rFont val="Calibri"/>
        <family val="2"/>
        <scheme val="minor"/>
      </rPr>
      <t xml:space="preserve">AHU blower repaire or replaced </t>
    </r>
    <r>
      <rPr>
        <sz val="12"/>
        <color theme="1"/>
        <rFont val="Calibri"/>
        <family val="2"/>
        <scheme val="minor"/>
      </rPr>
      <t>including balancing of blower and shaft polish and alignment, replace pillow block bearing with new (make SKF) including provide grease niple for lubrication. (And test with grease gun).</t>
    </r>
  </si>
  <si>
    <t>Air Handling Unit - 3rd Floor (A/B)</t>
  </si>
  <si>
    <t>Chillers (Rooftop Plantroom)</t>
  </si>
  <si>
    <t>Cooling Towers (Rooftop)</t>
  </si>
  <si>
    <t xml:space="preserve">Nos </t>
  </si>
  <si>
    <t>FAN COIL UNITS OF ELEVATOR &amp; BMS ROOM - 5TH FLOOR (TOTAL 04 NOS)</t>
  </si>
  <si>
    <t>Supply and installation of booster pumps (a set of two pumps) for cooling tower and chilled water system with 2Hp motor and VFD drive and related material</t>
  </si>
  <si>
    <t>Existing Booster Pump Overhauling (Optional)</t>
  </si>
  <si>
    <t>Cleaning and descaling of Condenssor water header 12" dia with related material complete in all respect (04 Nos Header)</t>
  </si>
  <si>
    <t xml:space="preserve">Dismantle of cooling tower structure frame and other metal accessories removed &amp; galvanized hot dipped (90-110 Micron) and re-installed in all respect. </t>
  </si>
  <si>
    <t>Providing and installation of New Fan fiber blade, New hub in aluminum material with alignment of gear box.</t>
  </si>
  <si>
    <t>Replacement of Complete new PVC fills (1150x3= Total 3450 Fills in 3 CT) with new fills foundation fiber metarial &amp; louvers required as per approved sample.</t>
  </si>
  <si>
    <t xml:space="preserve">Job </t>
  </si>
  <si>
    <t xml:space="preserve">Bitumen paint with enamel paint (GOBIS) for Cooling tower foundation steel beams /girders outside area walk way platform and complete m/s pipe with pipe foundation. </t>
  </si>
  <si>
    <t xml:space="preserve">Harnessing / Dressing of Electrical wires proper dress up upvc pipe fitting. </t>
  </si>
  <si>
    <t>COOLING TOWERS (ROOFTOP)</t>
  </si>
  <si>
    <t>CHILLERS (ROOFTOP PLANT ROOM)</t>
  </si>
  <si>
    <t>Per Unit Amount</t>
  </si>
  <si>
    <t>Removal of existing Gate valve  including supply and isntallation of Gate valve as per AHU line size  (make HATTERSLEY OR GALA) with flanges, nut bolt gasket, insulation, fabric, anti fungus paint complete in all respect.</t>
  </si>
  <si>
    <t>Discount 05%</t>
  </si>
  <si>
    <t>Total Amount after Discount</t>
  </si>
  <si>
    <t>Discount 5%</t>
  </si>
  <si>
    <t>Total After Discount</t>
  </si>
  <si>
    <t>Material Rate</t>
  </si>
  <si>
    <t>Material Amount</t>
  </si>
  <si>
    <t>Labour Rate</t>
  </si>
  <si>
    <t>Labour Amount</t>
  </si>
  <si>
    <t>SST 13%</t>
  </si>
  <si>
    <t>Total After SST</t>
  </si>
  <si>
    <t xml:space="preserve">SubTotal Amount </t>
  </si>
  <si>
    <t>03 Chillers, 06Nos circuit of Botzer Compressors, Existing Oil removed and supply and re-fill up new Oil (BSE170) Germany 210 Ltr including repaired of leakages, replacement of dryer core &amp; dryer, top-up Freon complete in respect.</t>
  </si>
  <si>
    <t>Less 5.5% on Material Amount</t>
  </si>
  <si>
    <t>Less 5/118% on material amount due to Unregistered</t>
  </si>
  <si>
    <t>Less 11% on Labour</t>
  </si>
  <si>
    <t>Less 20% on SST</t>
  </si>
  <si>
    <t>Total Deductins</t>
  </si>
  <si>
    <t>Net Payable</t>
  </si>
  <si>
    <t>Received on 08 March 24</t>
  </si>
  <si>
    <t>NIL</t>
  </si>
  <si>
    <t>Received adhoc 30%</t>
  </si>
  <si>
    <t>Received adhoc 40%</t>
  </si>
  <si>
    <t>Remaining amount</t>
  </si>
  <si>
    <t>FINAL BILL OF OVERHAULING, AND REPAIRING OF AIR HANDLING UNITS (AHU) 3rd Floor (A/B) BA BUILDING KARACHI</t>
  </si>
  <si>
    <t>FINAL BILL OF REPAIRING AND REPLACEMENT AND MAINTENANCE WORKS OF CHILLERS AND COOLING TOWERS OVERHAULING OF BA BUILDING KARACHI</t>
  </si>
  <si>
    <t>SUMMARY OF FINAL BILL</t>
  </si>
  <si>
    <t>Date</t>
  </si>
  <si>
    <t>Invoice #</t>
  </si>
  <si>
    <t>M/S Bank Al-Falah Limited Pakistan</t>
  </si>
  <si>
    <t>NTN #</t>
  </si>
  <si>
    <t>4312149-7</t>
  </si>
  <si>
    <t>NTN # 0698202-6</t>
  </si>
  <si>
    <t>Attn: Mr. Waseem</t>
  </si>
  <si>
    <t>Invoice</t>
  </si>
  <si>
    <t>i</t>
  </si>
  <si>
    <t xml:space="preserve">Total Cost of Work </t>
  </si>
  <si>
    <t>ii</t>
  </si>
  <si>
    <t>a</t>
  </si>
  <si>
    <t>Material (Supply) 70%</t>
  </si>
  <si>
    <t>b</t>
  </si>
  <si>
    <t>Labour (Services) 30%</t>
  </si>
  <si>
    <t>c</t>
  </si>
  <si>
    <t xml:space="preserve">Total Payable Amount </t>
  </si>
  <si>
    <t>for PIONEER SERVICES</t>
  </si>
  <si>
    <t>Tax on material 5.5% &amp; on lab 11%</t>
  </si>
  <si>
    <t>20%  SRB on Lab</t>
  </si>
  <si>
    <t>Summary of Final Bill against Purchased Order # 269526</t>
  </si>
  <si>
    <t>Add 15% SST (Services):</t>
  </si>
  <si>
    <t>Claimed amount 30%</t>
  </si>
  <si>
    <t>29 July 2024</t>
  </si>
  <si>
    <t>Add SST 15%</t>
  </si>
  <si>
    <t>BANK AL-FALAH HEAD OFFICE I I CHUDRIGAR ROAD KARACHI</t>
  </si>
  <si>
    <t>Received on 11 sept 24</t>
  </si>
  <si>
    <t>retention remaining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</si>
</sst>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_(* #,##0.00_);_(* \(#,##0.00\);_(* &quot;-&quot;??_);_(@_)"/>
    <numFmt numFmtId="165" formatCode="_(* #,##0_);_(* \(#,##0\);_(* &quot;-&quot;??_);_(@_)"/>
    <numFmt numFmtId="166" formatCode="_-* #,##0.0_-;\-* #,##0.0_-;_-* &quot;-&quot;?_-;_-@_-"/>
  </numFmts>
  <fonts count="21" x14ac:knownFonts="1">
    <font>
      <sz val="11"/>
      <color theme="1"/>
      <name val="Calibri"/>
      <family val="2"/>
      <scheme val="minor"/>
    </font>
    <font>
      <b/>
      <sz val="14"/>
      <color theme="1"/>
      <name val="Calibri"/>
      <family val="2"/>
      <scheme val="minor"/>
    </font>
    <font>
      <sz val="11"/>
      <color theme="1"/>
      <name val="Calibri"/>
      <family val="2"/>
      <scheme val="minor"/>
    </font>
    <font>
      <sz val="12"/>
      <color theme="1"/>
      <name val="Calibri"/>
      <family val="2"/>
      <scheme val="minor"/>
    </font>
    <font>
      <b/>
      <sz val="12"/>
      <color theme="1"/>
      <name val="Calibri"/>
      <family val="2"/>
      <scheme val="minor"/>
    </font>
    <font>
      <sz val="14"/>
      <color theme="1"/>
      <name val="Calibri"/>
      <family val="2"/>
      <scheme val="minor"/>
    </font>
    <font>
      <b/>
      <sz val="14"/>
      <name val="Calibri"/>
      <family val="2"/>
      <scheme val="minor"/>
    </font>
    <font>
      <sz val="14"/>
      <name val="Calibri"/>
      <family val="2"/>
      <scheme val="minor"/>
    </font>
    <font>
      <sz val="12"/>
      <name val="Calibri"/>
      <family val="2"/>
      <scheme val="minor"/>
    </font>
    <font>
      <b/>
      <u/>
      <sz val="22"/>
      <name val="Calibri"/>
      <family val="2"/>
      <scheme val="minor"/>
    </font>
    <font>
      <b/>
      <sz val="16"/>
      <color theme="1"/>
      <name val="Calibri"/>
      <family val="2"/>
      <scheme val="minor"/>
    </font>
    <font>
      <b/>
      <sz val="12"/>
      <name val="Calibri"/>
      <family val="2"/>
      <scheme val="minor"/>
    </font>
    <font>
      <sz val="13"/>
      <color theme="1"/>
      <name val="Calibri"/>
      <family val="2"/>
      <scheme val="minor"/>
    </font>
    <font>
      <i/>
      <sz val="12"/>
      <color theme="1"/>
      <name val="Calibri"/>
      <family val="2"/>
      <scheme val="minor"/>
    </font>
    <font>
      <b/>
      <u/>
      <sz val="20"/>
      <name val="Calibri"/>
      <family val="2"/>
      <scheme val="minor"/>
    </font>
    <font>
      <b/>
      <u/>
      <sz val="26"/>
      <name val="Calibri"/>
      <family val="2"/>
      <scheme val="minor"/>
    </font>
    <font>
      <sz val="11"/>
      <name val="Tahoma"/>
      <family val="2"/>
    </font>
    <font>
      <b/>
      <sz val="12"/>
      <name val="MS Sans Serif"/>
    </font>
    <font>
      <b/>
      <sz val="18"/>
      <color theme="1"/>
      <name val="Calibri"/>
      <family val="2"/>
      <scheme val="minor"/>
    </font>
    <font>
      <sz val="16"/>
      <color theme="1"/>
      <name val="Calibri"/>
      <family val="2"/>
      <scheme val="minor"/>
    </font>
    <font>
      <b/>
      <u/>
      <sz val="14"/>
      <color theme="1"/>
      <name val="Calibri"/>
      <family val="2"/>
      <scheme val="minor"/>
    </font>
  </fonts>
  <fills count="6">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theme="0" tint="-0.249977111117893"/>
        <bgColor indexed="64"/>
      </patternFill>
    </fill>
    <fill>
      <patternFill patternType="solid">
        <fgColor theme="2" tint="-9.9978637043366805E-2"/>
        <bgColor indexed="64"/>
      </patternFill>
    </fill>
  </fills>
  <borders count="33">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thin">
        <color indexed="64"/>
      </top>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right style="thin">
        <color indexed="64"/>
      </right>
      <top style="medium">
        <color indexed="64"/>
      </top>
      <bottom style="medium">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s>
  <cellStyleXfs count="2">
    <xf numFmtId="0" fontId="0" fillId="0" borderId="0"/>
    <xf numFmtId="164" fontId="2" fillId="0" borderId="0" applyFont="0" applyFill="0" applyBorder="0" applyAlignment="0" applyProtection="0"/>
  </cellStyleXfs>
  <cellXfs count="161">
    <xf numFmtId="0" fontId="0" fillId="0" borderId="0" xfId="0"/>
    <xf numFmtId="0" fontId="3" fillId="0" borderId="0" xfId="0" applyFont="1"/>
    <xf numFmtId="0" fontId="4" fillId="0" borderId="6" xfId="0" applyFont="1" applyBorder="1" applyAlignment="1">
      <alignment horizontal="center" vertical="center"/>
    </xf>
    <xf numFmtId="0" fontId="3" fillId="0" borderId="6" xfId="0" applyFont="1" applyBorder="1" applyAlignment="1">
      <alignment horizontal="center" vertical="center"/>
    </xf>
    <xf numFmtId="0" fontId="3" fillId="0" borderId="0" xfId="0" applyFont="1" applyAlignment="1">
      <alignment vertical="center"/>
    </xf>
    <xf numFmtId="0" fontId="3" fillId="0" borderId="0" xfId="0" applyFont="1" applyAlignment="1">
      <alignment horizontal="center" vertical="center"/>
    </xf>
    <xf numFmtId="0" fontId="4" fillId="2" borderId="4" xfId="0" applyFont="1" applyFill="1" applyBorder="1" applyAlignment="1">
      <alignment horizontal="center" vertical="center"/>
    </xf>
    <xf numFmtId="0" fontId="4" fillId="2" borderId="1" xfId="0" applyFont="1" applyFill="1" applyBorder="1" applyAlignment="1">
      <alignment horizontal="center" vertical="center"/>
    </xf>
    <xf numFmtId="165" fontId="3" fillId="0" borderId="6" xfId="1" applyNumberFormat="1" applyFont="1" applyBorder="1" applyAlignment="1">
      <alignment horizontal="right" vertical="center"/>
    </xf>
    <xf numFmtId="0" fontId="0" fillId="0" borderId="0" xfId="0" applyAlignment="1">
      <alignment horizontal="center" vertical="center"/>
    </xf>
    <xf numFmtId="0" fontId="3" fillId="0" borderId="9" xfId="0" applyFont="1" applyBorder="1" applyAlignment="1">
      <alignment horizontal="center" vertical="center"/>
    </xf>
    <xf numFmtId="0" fontId="3" fillId="0" borderId="8" xfId="0" applyFont="1" applyBorder="1" applyAlignment="1">
      <alignment horizontal="center" vertical="center"/>
    </xf>
    <xf numFmtId="0" fontId="6" fillId="0" borderId="0" xfId="0" applyFont="1" applyAlignment="1">
      <alignment vertical="center"/>
    </xf>
    <xf numFmtId="0" fontId="7" fillId="0" borderId="0" xfId="0" applyFont="1" applyAlignment="1">
      <alignment vertical="center"/>
    </xf>
    <xf numFmtId="0" fontId="6" fillId="0" borderId="0" xfId="0" applyFont="1" applyAlignment="1">
      <alignment horizontal="right" vertical="center"/>
    </xf>
    <xf numFmtId="0" fontId="6" fillId="0" borderId="0" xfId="0" applyFont="1" applyAlignment="1">
      <alignment horizontal="left" vertical="center"/>
    </xf>
    <xf numFmtId="15" fontId="8" fillId="0" borderId="0" xfId="0" applyNumberFormat="1" applyFont="1" applyAlignment="1">
      <alignment horizontal="right" vertical="center"/>
    </xf>
    <xf numFmtId="0" fontId="7" fillId="0" borderId="0" xfId="0" applyFont="1" applyAlignment="1">
      <alignment horizontal="right" vertical="center"/>
    </xf>
    <xf numFmtId="0" fontId="7" fillId="0" borderId="0" xfId="0" applyFont="1" applyAlignment="1">
      <alignment horizontal="center" vertical="center"/>
    </xf>
    <xf numFmtId="0" fontId="9" fillId="0" borderId="0" xfId="0" applyFont="1" applyAlignment="1">
      <alignment horizontal="center" vertical="center"/>
    </xf>
    <xf numFmtId="0" fontId="3" fillId="0" borderId="6" xfId="0" applyFont="1" applyBorder="1" applyAlignment="1">
      <alignment horizontal="left" vertical="center" wrapText="1"/>
    </xf>
    <xf numFmtId="165" fontId="3" fillId="0" borderId="0" xfId="0" applyNumberFormat="1" applyFont="1" applyAlignment="1">
      <alignment vertical="center"/>
    </xf>
    <xf numFmtId="0" fontId="3" fillId="3" borderId="6" xfId="0" applyFont="1" applyFill="1" applyBorder="1" applyAlignment="1">
      <alignment horizontal="left" vertical="center" wrapText="1"/>
    </xf>
    <xf numFmtId="0" fontId="0" fillId="0" borderId="0" xfId="0" applyAlignment="1">
      <alignment vertical="center"/>
    </xf>
    <xf numFmtId="165" fontId="0" fillId="0" borderId="0" xfId="0" applyNumberFormat="1" applyAlignment="1">
      <alignment vertical="center"/>
    </xf>
    <xf numFmtId="0" fontId="4" fillId="2" borderId="3" xfId="0" applyFont="1" applyFill="1" applyBorder="1" applyAlignment="1">
      <alignment horizontal="center" vertical="center" wrapText="1"/>
    </xf>
    <xf numFmtId="0" fontId="7" fillId="0" borderId="0" xfId="0" applyFont="1" applyAlignment="1">
      <alignment horizontal="left" vertical="center"/>
    </xf>
    <xf numFmtId="0" fontId="9" fillId="0" borderId="0" xfId="0" applyFont="1" applyAlignment="1">
      <alignment horizontal="left" vertical="center"/>
    </xf>
    <xf numFmtId="0" fontId="0" fillId="0" borderId="0" xfId="0" applyAlignment="1">
      <alignment horizontal="left" vertical="center"/>
    </xf>
    <xf numFmtId="0" fontId="4" fillId="2" borderId="4" xfId="0" applyFont="1" applyFill="1" applyBorder="1" applyAlignment="1">
      <alignment horizontal="left" vertical="center"/>
    </xf>
    <xf numFmtId="0" fontId="3" fillId="0" borderId="0" xfId="0" applyFont="1" applyAlignment="1">
      <alignment horizontal="left"/>
    </xf>
    <xf numFmtId="0" fontId="5" fillId="0" borderId="8" xfId="0" applyFont="1" applyBorder="1" applyAlignment="1">
      <alignment horizontal="center" vertical="center"/>
    </xf>
    <xf numFmtId="0" fontId="5" fillId="0" borderId="7" xfId="0" applyFont="1" applyBorder="1" applyAlignment="1">
      <alignment horizontal="left" vertical="center" wrapText="1"/>
    </xf>
    <xf numFmtId="0" fontId="5" fillId="0" borderId="13" xfId="0" applyFont="1" applyBorder="1" applyAlignment="1">
      <alignment horizontal="left" vertical="center"/>
    </xf>
    <xf numFmtId="0" fontId="3" fillId="0" borderId="17" xfId="0" applyFont="1" applyBorder="1" applyAlignment="1">
      <alignment horizontal="center" vertical="center"/>
    </xf>
    <xf numFmtId="0" fontId="3" fillId="0" borderId="19" xfId="0" applyFont="1" applyBorder="1" applyAlignment="1">
      <alignment horizontal="center" vertical="center"/>
    </xf>
    <xf numFmtId="0" fontId="3" fillId="0" borderId="7" xfId="0" applyFont="1" applyBorder="1" applyAlignment="1">
      <alignment horizontal="center" vertical="center"/>
    </xf>
    <xf numFmtId="0" fontId="3" fillId="3" borderId="8" xfId="0" applyFont="1" applyFill="1" applyBorder="1" applyAlignment="1">
      <alignment horizontal="left" vertical="center" wrapText="1"/>
    </xf>
    <xf numFmtId="0" fontId="4" fillId="2" borderId="4" xfId="0" applyFont="1" applyFill="1" applyBorder="1" applyAlignment="1">
      <alignment horizontal="center" vertical="center" wrapText="1"/>
    </xf>
    <xf numFmtId="0" fontId="3" fillId="0" borderId="16" xfId="0" applyFont="1" applyBorder="1" applyAlignment="1">
      <alignment horizontal="center" vertical="center" wrapText="1"/>
    </xf>
    <xf numFmtId="0" fontId="3" fillId="3" borderId="17" xfId="0" applyFont="1" applyFill="1" applyBorder="1" applyAlignment="1">
      <alignment horizontal="left" vertical="center" wrapText="1"/>
    </xf>
    <xf numFmtId="165" fontId="3" fillId="0" borderId="24" xfId="1" applyNumberFormat="1" applyFont="1" applyBorder="1" applyAlignment="1">
      <alignment horizontal="right" vertical="center"/>
    </xf>
    <xf numFmtId="0" fontId="3" fillId="0" borderId="18" xfId="0" applyFont="1" applyBorder="1" applyAlignment="1">
      <alignment horizontal="center" vertical="center" wrapText="1"/>
    </xf>
    <xf numFmtId="0" fontId="3" fillId="0" borderId="25" xfId="0" applyFont="1" applyBorder="1" applyAlignment="1">
      <alignment horizontal="center" vertical="center" wrapText="1"/>
    </xf>
    <xf numFmtId="0" fontId="3" fillId="3" borderId="26" xfId="0" applyFont="1" applyFill="1" applyBorder="1" applyAlignment="1">
      <alignment horizontal="left" vertical="center" wrapText="1"/>
    </xf>
    <xf numFmtId="0" fontId="3" fillId="0" borderId="26" xfId="0" applyFont="1" applyBorder="1" applyAlignment="1">
      <alignment horizontal="center" vertical="center"/>
    </xf>
    <xf numFmtId="0" fontId="3" fillId="0" borderId="20" xfId="0" applyFont="1" applyBorder="1" applyAlignment="1">
      <alignment horizontal="center" vertical="center"/>
    </xf>
    <xf numFmtId="165" fontId="1" fillId="2" borderId="4" xfId="0" applyNumberFormat="1" applyFont="1" applyFill="1" applyBorder="1" applyAlignment="1">
      <alignment vertical="center"/>
    </xf>
    <xf numFmtId="0" fontId="1" fillId="2" borderId="2" xfId="0" applyFont="1" applyFill="1" applyBorder="1" applyAlignment="1">
      <alignment horizontal="center" vertical="center"/>
    </xf>
    <xf numFmtId="0" fontId="1" fillId="2" borderId="11" xfId="0" applyFont="1" applyFill="1" applyBorder="1" applyAlignment="1">
      <alignment horizontal="center" vertical="center"/>
    </xf>
    <xf numFmtId="0" fontId="3" fillId="0" borderId="27" xfId="0" applyFont="1" applyBorder="1" applyAlignment="1">
      <alignment horizontal="center" vertical="center" wrapText="1"/>
    </xf>
    <xf numFmtId="165" fontId="3" fillId="0" borderId="28" xfId="1" applyNumberFormat="1" applyFont="1" applyBorder="1" applyAlignment="1">
      <alignment horizontal="right" vertical="center"/>
    </xf>
    <xf numFmtId="0" fontId="3" fillId="0" borderId="26" xfId="0" applyFont="1" applyBorder="1" applyAlignment="1">
      <alignment horizontal="left" vertical="center" wrapText="1"/>
    </xf>
    <xf numFmtId="0" fontId="5" fillId="0" borderId="7" xfId="0" applyFont="1" applyBorder="1" applyAlignment="1">
      <alignment horizontal="left" vertical="center"/>
    </xf>
    <xf numFmtId="165" fontId="1" fillId="2" borderId="12" xfId="0" applyNumberFormat="1" applyFont="1" applyFill="1" applyBorder="1" applyAlignment="1">
      <alignment vertical="center"/>
    </xf>
    <xf numFmtId="165" fontId="3" fillId="0" borderId="14" xfId="1" applyNumberFormat="1" applyFont="1" applyBorder="1" applyAlignment="1">
      <alignment horizontal="center" vertical="center"/>
    </xf>
    <xf numFmtId="165" fontId="3" fillId="0" borderId="15" xfId="1" applyNumberFormat="1" applyFont="1" applyBorder="1" applyAlignment="1">
      <alignment horizontal="center" vertical="center"/>
    </xf>
    <xf numFmtId="165" fontId="3" fillId="0" borderId="23" xfId="1" applyNumberFormat="1" applyFont="1" applyBorder="1" applyAlignment="1">
      <alignment horizontal="center" vertical="center"/>
    </xf>
    <xf numFmtId="165" fontId="3" fillId="0" borderId="24" xfId="1" applyNumberFormat="1" applyFont="1" applyBorder="1" applyAlignment="1">
      <alignment horizontal="center" vertical="center"/>
    </xf>
    <xf numFmtId="165" fontId="1" fillId="2" borderId="6" xfId="0" applyNumberFormat="1" applyFont="1" applyFill="1" applyBorder="1" applyAlignment="1">
      <alignment vertical="center"/>
    </xf>
    <xf numFmtId="165" fontId="0" fillId="0" borderId="0" xfId="0" applyNumberFormat="1"/>
    <xf numFmtId="166" fontId="0" fillId="0" borderId="0" xfId="0" applyNumberFormat="1" applyAlignment="1">
      <alignment vertical="center"/>
    </xf>
    <xf numFmtId="3" fontId="3" fillId="0" borderId="6" xfId="0" applyNumberFormat="1" applyFont="1" applyBorder="1" applyAlignment="1">
      <alignment horizontal="center" vertical="center"/>
    </xf>
    <xf numFmtId="165" fontId="3" fillId="0" borderId="6" xfId="1" applyNumberFormat="1" applyFont="1" applyBorder="1" applyAlignment="1">
      <alignment horizontal="center" vertical="center"/>
    </xf>
    <xf numFmtId="3" fontId="3" fillId="3" borderId="6" xfId="0" applyNumberFormat="1" applyFont="1" applyFill="1" applyBorder="1" applyAlignment="1">
      <alignment horizontal="center" vertical="center"/>
    </xf>
    <xf numFmtId="165" fontId="1" fillId="2" borderId="6" xfId="0" applyNumberFormat="1" applyFont="1" applyFill="1" applyBorder="1" applyAlignment="1">
      <alignment horizontal="center" vertical="center"/>
    </xf>
    <xf numFmtId="165" fontId="5" fillId="0" borderId="6" xfId="1" applyNumberFormat="1" applyFont="1" applyBorder="1" applyAlignment="1">
      <alignment horizontal="right" vertical="center"/>
    </xf>
    <xf numFmtId="165" fontId="5" fillId="0" borderId="6" xfId="1" applyNumberFormat="1" applyFont="1" applyBorder="1" applyAlignment="1">
      <alignment horizontal="left" vertical="center"/>
    </xf>
    <xf numFmtId="0" fontId="5" fillId="0" borderId="10" xfId="0" applyFont="1" applyBorder="1" applyAlignment="1">
      <alignment horizontal="center" vertical="center"/>
    </xf>
    <xf numFmtId="165" fontId="5" fillId="0" borderId="10" xfId="1" applyNumberFormat="1" applyFont="1" applyBorder="1" applyAlignment="1">
      <alignment horizontal="left" vertical="center"/>
    </xf>
    <xf numFmtId="165" fontId="5" fillId="0" borderId="10" xfId="1" applyNumberFormat="1" applyFont="1" applyBorder="1" applyAlignment="1">
      <alignment horizontal="right" vertical="center"/>
    </xf>
    <xf numFmtId="0" fontId="1" fillId="0" borderId="6" xfId="0" applyFont="1" applyBorder="1" applyAlignment="1">
      <alignment horizontal="center" vertical="center"/>
    </xf>
    <xf numFmtId="165" fontId="10" fillId="0" borderId="6" xfId="1" applyNumberFormat="1" applyFont="1" applyFill="1" applyBorder="1" applyAlignment="1">
      <alignment horizontal="center" vertical="center"/>
    </xf>
    <xf numFmtId="0" fontId="0" fillId="0" borderId="6" xfId="0" applyBorder="1" applyAlignment="1">
      <alignment horizontal="center" vertical="center"/>
    </xf>
    <xf numFmtId="165" fontId="1" fillId="0" borderId="6" xfId="0" applyNumberFormat="1" applyFont="1" applyBorder="1" applyAlignment="1">
      <alignment horizontal="center" vertical="center"/>
    </xf>
    <xf numFmtId="165" fontId="1" fillId="0" borderId="6" xfId="0" applyNumberFormat="1" applyFont="1" applyBorder="1" applyAlignment="1">
      <alignment vertical="center"/>
    </xf>
    <xf numFmtId="0" fontId="1" fillId="0" borderId="6" xfId="0" applyFont="1" applyBorder="1" applyAlignment="1">
      <alignment horizontal="right" vertical="center"/>
    </xf>
    <xf numFmtId="0" fontId="1" fillId="0" borderId="6" xfId="0" applyFont="1" applyBorder="1" applyAlignment="1">
      <alignment horizontal="center" vertical="center" wrapText="1"/>
    </xf>
    <xf numFmtId="165" fontId="1" fillId="2" borderId="8" xfId="0" applyNumberFormat="1" applyFont="1" applyFill="1" applyBorder="1" applyAlignment="1">
      <alignment vertical="center"/>
    </xf>
    <xf numFmtId="0" fontId="4" fillId="2" borderId="6" xfId="0" applyFont="1" applyFill="1" applyBorder="1" applyAlignment="1">
      <alignment horizontal="center" vertical="center"/>
    </xf>
    <xf numFmtId="0" fontId="4" fillId="2" borderId="6" xfId="0" applyFont="1" applyFill="1" applyBorder="1" applyAlignment="1">
      <alignment horizontal="center" vertical="center" wrapText="1"/>
    </xf>
    <xf numFmtId="0" fontId="8" fillId="0" borderId="6" xfId="0" applyFont="1" applyBorder="1" applyAlignment="1">
      <alignment horizontal="left" vertical="center" wrapText="1"/>
    </xf>
    <xf numFmtId="0" fontId="4" fillId="5" borderId="6" xfId="0" applyFont="1" applyFill="1" applyBorder="1" applyAlignment="1">
      <alignment vertical="center"/>
    </xf>
    <xf numFmtId="0" fontId="3" fillId="0" borderId="6" xfId="0" applyFont="1" applyBorder="1" applyAlignment="1">
      <alignment vertical="center"/>
    </xf>
    <xf numFmtId="0" fontId="3" fillId="0" borderId="6" xfId="0" applyFont="1" applyBorder="1" applyAlignment="1">
      <alignment vertical="center" wrapText="1"/>
    </xf>
    <xf numFmtId="0" fontId="4" fillId="4" borderId="6" xfId="0" applyFont="1" applyFill="1" applyBorder="1" applyAlignment="1">
      <alignment vertical="center"/>
    </xf>
    <xf numFmtId="0" fontId="4" fillId="0" borderId="6" xfId="0" applyFont="1" applyBorder="1" applyAlignment="1">
      <alignment vertical="center"/>
    </xf>
    <xf numFmtId="0" fontId="8" fillId="0" borderId="0" xfId="0" applyFont="1" applyAlignment="1">
      <alignment vertical="center"/>
    </xf>
    <xf numFmtId="165" fontId="0" fillId="0" borderId="0" xfId="1" applyNumberFormat="1" applyFont="1" applyAlignment="1">
      <alignment horizontal="left" vertical="center"/>
    </xf>
    <xf numFmtId="165" fontId="0" fillId="0" borderId="0" xfId="1" applyNumberFormat="1" applyFont="1" applyAlignment="1">
      <alignment horizontal="center" vertical="center"/>
    </xf>
    <xf numFmtId="43" fontId="0" fillId="0" borderId="0" xfId="0" applyNumberFormat="1"/>
    <xf numFmtId="165" fontId="0" fillId="0" borderId="0" xfId="0" applyNumberFormat="1" applyAlignment="1">
      <alignment horizontal="left" vertical="center"/>
    </xf>
    <xf numFmtId="0" fontId="1" fillId="0" borderId="7" xfId="0" applyFont="1" applyBorder="1" applyAlignment="1">
      <alignment horizontal="right" vertical="center"/>
    </xf>
    <xf numFmtId="0" fontId="1" fillId="0" borderId="30" xfId="0" applyFont="1" applyBorder="1" applyAlignment="1">
      <alignment vertical="center"/>
    </xf>
    <xf numFmtId="0" fontId="1" fillId="0" borderId="31" xfId="0" applyFont="1" applyBorder="1" applyAlignment="1">
      <alignment vertical="center"/>
    </xf>
    <xf numFmtId="0" fontId="12" fillId="0" borderId="6" xfId="0" applyFont="1" applyBorder="1" applyAlignment="1">
      <alignment vertical="center"/>
    </xf>
    <xf numFmtId="14" fontId="12" fillId="0" borderId="6" xfId="1" quotePrefix="1" applyNumberFormat="1" applyFont="1" applyBorder="1" applyAlignment="1">
      <alignment horizontal="right"/>
    </xf>
    <xf numFmtId="0" fontId="5" fillId="0" borderId="0" xfId="0" applyFont="1"/>
    <xf numFmtId="165" fontId="12" fillId="0" borderId="6" xfId="1" quotePrefix="1" applyNumberFormat="1" applyFont="1" applyBorder="1" applyAlignment="1">
      <alignment horizontal="right" vertical="center"/>
    </xf>
    <xf numFmtId="0" fontId="12" fillId="0" borderId="6" xfId="0" applyFont="1" applyBorder="1" applyAlignment="1">
      <alignment horizontal="right"/>
    </xf>
    <xf numFmtId="0" fontId="12" fillId="0" borderId="0" xfId="0" applyFont="1" applyAlignment="1">
      <alignment horizontal="right" vertical="center"/>
    </xf>
    <xf numFmtId="0" fontId="12" fillId="0" borderId="0" xfId="0" applyFont="1" applyAlignment="1">
      <alignment horizontal="right"/>
    </xf>
    <xf numFmtId="0" fontId="9" fillId="0" borderId="0" xfId="0" applyFont="1" applyAlignment="1">
      <alignment horizontal="center" vertical="center" wrapText="1"/>
    </xf>
    <xf numFmtId="0" fontId="5" fillId="0" borderId="6" xfId="0" applyFont="1" applyBorder="1" applyAlignment="1">
      <alignment horizontal="center" vertical="center"/>
    </xf>
    <xf numFmtId="165" fontId="5" fillId="0" borderId="6" xfId="1" applyNumberFormat="1" applyFont="1" applyBorder="1" applyAlignment="1">
      <alignment horizontal="center" vertical="center"/>
    </xf>
    <xf numFmtId="165" fontId="1" fillId="0" borderId="6" xfId="1" applyNumberFormat="1" applyFont="1" applyBorder="1" applyAlignment="1">
      <alignment horizontal="center" vertical="center"/>
    </xf>
    <xf numFmtId="165" fontId="5" fillId="0" borderId="6" xfId="1" applyNumberFormat="1" applyFont="1" applyBorder="1" applyAlignment="1">
      <alignment vertical="center"/>
    </xf>
    <xf numFmtId="164" fontId="0" fillId="0" borderId="0" xfId="0" applyNumberFormat="1"/>
    <xf numFmtId="165" fontId="10" fillId="0" borderId="6" xfId="1" applyNumberFormat="1" applyFont="1" applyBorder="1" applyAlignment="1">
      <alignment horizontal="center" vertical="center"/>
    </xf>
    <xf numFmtId="165" fontId="0" fillId="0" borderId="0" xfId="1" applyNumberFormat="1" applyFont="1" applyAlignment="1">
      <alignment vertical="center"/>
    </xf>
    <xf numFmtId="10" fontId="0" fillId="0" borderId="0" xfId="0" applyNumberFormat="1" applyAlignment="1">
      <alignment horizontal="center" vertical="center"/>
    </xf>
    <xf numFmtId="38" fontId="17" fillId="0" borderId="0" xfId="1" applyNumberFormat="1" applyFont="1" applyAlignment="1">
      <alignment horizontal="center" vertical="center"/>
    </xf>
    <xf numFmtId="0" fontId="18" fillId="0" borderId="0" xfId="0" applyFont="1" applyAlignment="1">
      <alignment horizontal="left" vertical="center"/>
    </xf>
    <xf numFmtId="164" fontId="0" fillId="0" borderId="0" xfId="0" applyNumberFormat="1" applyAlignment="1">
      <alignment horizontal="center" vertical="center"/>
    </xf>
    <xf numFmtId="165" fontId="0" fillId="0" borderId="0" xfId="0" applyNumberFormat="1" applyAlignment="1">
      <alignment horizontal="center" vertical="center"/>
    </xf>
    <xf numFmtId="0" fontId="7" fillId="0" borderId="0" xfId="0" applyFont="1" applyAlignment="1">
      <alignment horizontal="left" vertical="center" wrapText="1"/>
    </xf>
    <xf numFmtId="15" fontId="0" fillId="0" borderId="0" xfId="0" applyNumberFormat="1" applyAlignment="1">
      <alignment horizontal="right" vertical="center"/>
    </xf>
    <xf numFmtId="0" fontId="1" fillId="0" borderId="0" xfId="0" applyFont="1" applyAlignment="1">
      <alignment horizontal="center" vertical="center"/>
    </xf>
    <xf numFmtId="0" fontId="5" fillId="0" borderId="0" xfId="0" applyFont="1" applyAlignment="1">
      <alignment horizontal="center" vertical="center"/>
    </xf>
    <xf numFmtId="0" fontId="5" fillId="0" borderId="0" xfId="0" applyFont="1" applyAlignment="1">
      <alignment horizontal="right" vertical="center"/>
    </xf>
    <xf numFmtId="0" fontId="19" fillId="0" borderId="0" xfId="0" applyFont="1" applyAlignment="1">
      <alignment horizontal="left" vertical="center"/>
    </xf>
    <xf numFmtId="0" fontId="0" fillId="0" borderId="0" xfId="0" applyAlignment="1">
      <alignment horizontal="right" vertical="center"/>
    </xf>
    <xf numFmtId="0" fontId="20" fillId="0" borderId="0" xfId="0" applyFont="1" applyAlignment="1">
      <alignment horizontal="center" vertical="top"/>
    </xf>
    <xf numFmtId="0" fontId="9" fillId="0" borderId="0" xfId="0" applyFont="1" applyAlignment="1">
      <alignment horizontal="center" vertical="center"/>
    </xf>
    <xf numFmtId="0" fontId="7" fillId="0" borderId="0" xfId="0" applyFont="1" applyAlignment="1">
      <alignment horizontal="left" vertical="center" wrapText="1"/>
    </xf>
    <xf numFmtId="0" fontId="5" fillId="0" borderId="0" xfId="0" applyFont="1" applyAlignment="1">
      <alignment horizontal="left" vertical="center" wrapText="1"/>
    </xf>
    <xf numFmtId="0" fontId="1" fillId="0" borderId="0" xfId="0" applyFont="1" applyAlignment="1">
      <alignment horizontal="center" vertical="center"/>
    </xf>
    <xf numFmtId="0" fontId="10" fillId="0" borderId="0" xfId="0" applyFont="1" applyAlignment="1">
      <alignment horizontal="left" vertical="center"/>
    </xf>
    <xf numFmtId="0" fontId="5" fillId="0" borderId="7" xfId="0" applyFont="1" applyBorder="1" applyAlignment="1">
      <alignment horizontal="right" vertical="center"/>
    </xf>
    <xf numFmtId="0" fontId="5" fillId="0" borderId="31" xfId="0" applyFont="1" applyBorder="1" applyAlignment="1">
      <alignment horizontal="right" vertical="center"/>
    </xf>
    <xf numFmtId="0" fontId="3" fillId="0" borderId="0" xfId="0" applyFont="1" applyAlignment="1">
      <alignment horizontal="left" vertical="center"/>
    </xf>
    <xf numFmtId="0" fontId="13" fillId="0" borderId="0" xfId="0" applyFont="1" applyAlignment="1">
      <alignment horizontal="left"/>
    </xf>
    <xf numFmtId="0" fontId="14" fillId="0" borderId="0" xfId="0" applyFont="1" applyAlignment="1">
      <alignment horizontal="center" vertical="center"/>
    </xf>
    <xf numFmtId="0" fontId="15" fillId="0" borderId="0" xfId="0" applyFont="1" applyAlignment="1">
      <alignment horizontal="center" vertical="center"/>
    </xf>
    <xf numFmtId="0" fontId="9" fillId="0" borderId="0" xfId="0" applyFont="1" applyAlignment="1">
      <alignment horizontal="center" vertical="center" wrapText="1"/>
    </xf>
    <xf numFmtId="0" fontId="1" fillId="0" borderId="7" xfId="0" applyFont="1" applyBorder="1" applyAlignment="1">
      <alignment horizontal="center" vertical="center"/>
    </xf>
    <xf numFmtId="0" fontId="1" fillId="0" borderId="31" xfId="0" applyFont="1" applyBorder="1" applyAlignment="1">
      <alignment horizontal="center" vertical="center"/>
    </xf>
    <xf numFmtId="0" fontId="5" fillId="0" borderId="7" xfId="0" applyFont="1" applyBorder="1" applyAlignment="1">
      <alignment horizontal="center" vertical="center"/>
    </xf>
    <xf numFmtId="0" fontId="5" fillId="0" borderId="31" xfId="0" applyFont="1" applyBorder="1" applyAlignment="1">
      <alignment horizontal="center" vertical="center"/>
    </xf>
    <xf numFmtId="0" fontId="16" fillId="0" borderId="9" xfId="0" applyFont="1" applyBorder="1" applyAlignment="1">
      <alignment horizontal="center" vertical="center"/>
    </xf>
    <xf numFmtId="0" fontId="16" fillId="0" borderId="32" xfId="0" applyFont="1" applyBorder="1" applyAlignment="1">
      <alignment horizontal="center" vertical="center"/>
    </xf>
    <xf numFmtId="0" fontId="1" fillId="0" borderId="7" xfId="0" applyFont="1" applyBorder="1" applyAlignment="1">
      <alignment horizontal="right" vertical="center"/>
    </xf>
    <xf numFmtId="0" fontId="1" fillId="0" borderId="31" xfId="0" applyFont="1" applyBorder="1" applyAlignment="1">
      <alignment horizontal="right" vertical="center"/>
    </xf>
    <xf numFmtId="0" fontId="18" fillId="0" borderId="0" xfId="0" applyFont="1" applyAlignment="1">
      <alignment horizontal="left" vertical="center"/>
    </xf>
    <xf numFmtId="0" fontId="0" fillId="0" borderId="0" xfId="0" applyAlignment="1">
      <alignment horizontal="left" vertical="center"/>
    </xf>
    <xf numFmtId="0" fontId="1" fillId="0" borderId="0" xfId="0" applyFont="1" applyAlignment="1">
      <alignment horizontal="left" vertical="center"/>
    </xf>
    <xf numFmtId="0" fontId="1" fillId="2" borderId="6" xfId="0" applyFont="1" applyFill="1" applyBorder="1" applyAlignment="1">
      <alignment horizontal="center" vertical="center"/>
    </xf>
    <xf numFmtId="0" fontId="1" fillId="2" borderId="6" xfId="0" applyFont="1" applyFill="1" applyBorder="1" applyAlignment="1">
      <alignment horizontal="center" vertical="center" wrapText="1"/>
    </xf>
    <xf numFmtId="0" fontId="1" fillId="2" borderId="8" xfId="0" applyFont="1" applyFill="1" applyBorder="1" applyAlignment="1">
      <alignment horizontal="center" vertical="center"/>
    </xf>
    <xf numFmtId="0" fontId="1" fillId="4" borderId="20" xfId="0" applyFont="1" applyFill="1" applyBorder="1" applyAlignment="1">
      <alignment horizontal="left" vertical="center" wrapText="1"/>
    </xf>
    <xf numFmtId="0" fontId="1" fillId="4" borderId="21" xfId="0" applyFont="1" applyFill="1" applyBorder="1" applyAlignment="1">
      <alignment horizontal="left" vertical="center" wrapText="1"/>
    </xf>
    <xf numFmtId="0" fontId="1" fillId="4" borderId="22" xfId="0" applyFont="1" applyFill="1" applyBorder="1" applyAlignment="1">
      <alignment horizontal="left" vertical="center" wrapText="1"/>
    </xf>
    <xf numFmtId="0" fontId="1" fillId="2" borderId="5" xfId="0" applyFont="1" applyFill="1" applyBorder="1" applyAlignment="1">
      <alignment horizontal="center" vertical="center"/>
    </xf>
    <xf numFmtId="0" fontId="1" fillId="2" borderId="11" xfId="0" applyFont="1" applyFill="1" applyBorder="1" applyAlignment="1">
      <alignment horizontal="center" vertical="center"/>
    </xf>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29" xfId="0" applyFont="1" applyFill="1" applyBorder="1" applyAlignment="1">
      <alignment horizontal="center" vertical="center"/>
    </xf>
    <xf numFmtId="0" fontId="4" fillId="4" borderId="1" xfId="0" applyFont="1" applyFill="1" applyBorder="1" applyAlignment="1">
      <alignment horizontal="left" vertical="center" wrapText="1"/>
    </xf>
    <xf numFmtId="0" fontId="4" fillId="4" borderId="2" xfId="0" applyFont="1" applyFill="1" applyBorder="1" applyAlignment="1">
      <alignment horizontal="left" vertical="center" wrapText="1"/>
    </xf>
    <xf numFmtId="0" fontId="4" fillId="4" borderId="3" xfId="0" applyFont="1" applyFill="1" applyBorder="1" applyAlignment="1">
      <alignment horizontal="left" vertical="center" wrapText="1"/>
    </xf>
    <xf numFmtId="0" fontId="4" fillId="2" borderId="6" xfId="0" applyFont="1" applyFill="1" applyBorder="1" applyAlignment="1">
      <alignment horizontal="center" vertical="center" wrapText="1"/>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11</xdr:col>
      <xdr:colOff>314325</xdr:colOff>
      <xdr:row>22</xdr:row>
      <xdr:rowOff>0</xdr:rowOff>
    </xdr:from>
    <xdr:to>
      <xdr:col>12</xdr:col>
      <xdr:colOff>432218</xdr:colOff>
      <xdr:row>24</xdr:row>
      <xdr:rowOff>179550</xdr:rowOff>
    </xdr:to>
    <xdr:pic>
      <xdr:nvPicPr>
        <xdr:cNvPr id="4" name="Picture 3">
          <a:extLst>
            <a:ext uri="{FF2B5EF4-FFF2-40B4-BE49-F238E27FC236}">
              <a16:creationId xmlns:a16="http://schemas.microsoft.com/office/drawing/2014/main" id="{4C1653C2-980C-4DA1-B592-87C7CDF2CEE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810875" y="6610350"/>
          <a:ext cx="727493" cy="5605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8</xdr:col>
      <xdr:colOff>257175</xdr:colOff>
      <xdr:row>1</xdr:row>
      <xdr:rowOff>123825</xdr:rowOff>
    </xdr:from>
    <xdr:to>
      <xdr:col>9</xdr:col>
      <xdr:colOff>496888</xdr:colOff>
      <xdr:row>5</xdr:row>
      <xdr:rowOff>92074</xdr:rowOff>
    </xdr:to>
    <xdr:pic>
      <xdr:nvPicPr>
        <xdr:cNvPr id="2" name="Picture 68">
          <a:extLst>
            <a:ext uri="{FF2B5EF4-FFF2-40B4-BE49-F238E27FC236}">
              <a16:creationId xmlns:a16="http://schemas.microsoft.com/office/drawing/2014/main" id="{CA9718F4-7499-4A60-9968-D5DDA902623D}"/>
            </a:ext>
          </a:extLst>
        </xdr:cNvPr>
        <xdr:cNvPicPr>
          <a:picLocks noChangeAspect="1" noChangeArrowheads="1"/>
        </xdr:cNvPicPr>
      </xdr:nvPicPr>
      <xdr:blipFill>
        <a:blip xmlns:r="http://schemas.openxmlformats.org/officeDocument/2006/relationships" r:embed="rId1"/>
        <a:srcRect/>
        <a:stretch>
          <a:fillRect/>
        </a:stretch>
      </xdr:blipFill>
      <xdr:spPr bwMode="auto">
        <a:xfrm>
          <a:off x="9401175" y="314325"/>
          <a:ext cx="944563" cy="730249"/>
        </a:xfrm>
        <a:prstGeom prst="rect">
          <a:avLst/>
        </a:prstGeom>
        <a:noFill/>
        <a:ln w="9525">
          <a:noFill/>
          <a:miter lim="800000"/>
          <a:headEnd/>
          <a:tailEnd/>
        </a:ln>
      </xdr:spPr>
    </xdr:pic>
    <xdr:clientData/>
  </xdr:twoCellAnchor>
  <xdr:twoCellAnchor>
    <xdr:from>
      <xdr:col>9</xdr:col>
      <xdr:colOff>507226</xdr:colOff>
      <xdr:row>2</xdr:row>
      <xdr:rowOff>34922</xdr:rowOff>
    </xdr:from>
    <xdr:to>
      <xdr:col>16</xdr:col>
      <xdr:colOff>600076</xdr:colOff>
      <xdr:row>5</xdr:row>
      <xdr:rowOff>145387</xdr:rowOff>
    </xdr:to>
    <xdr:sp macro="" textlink="">
      <xdr:nvSpPr>
        <xdr:cNvPr id="3" name="Text Box 69">
          <a:extLst>
            <a:ext uri="{FF2B5EF4-FFF2-40B4-BE49-F238E27FC236}">
              <a16:creationId xmlns:a16="http://schemas.microsoft.com/office/drawing/2014/main" id="{D82C2395-C28F-4A87-9976-57A667FF673B}"/>
            </a:ext>
          </a:extLst>
        </xdr:cNvPr>
        <xdr:cNvSpPr txBox="1">
          <a:spLocks noChangeArrowheads="1"/>
        </xdr:cNvSpPr>
      </xdr:nvSpPr>
      <xdr:spPr bwMode="auto">
        <a:xfrm>
          <a:off x="10356076" y="415922"/>
          <a:ext cx="4455300" cy="681965"/>
        </a:xfrm>
        <a:prstGeom prst="rect">
          <a:avLst/>
        </a:prstGeom>
        <a:solidFill>
          <a:srgbClr val="FFFFFF"/>
        </a:solidFill>
        <a:ln w="9525">
          <a:noFill/>
          <a:miter lim="800000"/>
          <a:headEnd/>
          <a:tailEnd/>
        </a:ln>
      </xdr:spPr>
      <xdr:txBody>
        <a:bodyPr vertOverflow="clip" wrap="square" lIns="91440" tIns="45720" rIns="91440" bIns="45720" anchor="t" upright="1"/>
        <a:lstStyle/>
        <a:p>
          <a:pPr algn="l" rtl="1">
            <a:defRPr sz="1000"/>
          </a:pPr>
          <a:r>
            <a:rPr lang="en-US" sz="4000" b="0" i="0" strike="noStrike">
              <a:solidFill>
                <a:srgbClr val="000000"/>
              </a:solidFill>
              <a:latin typeface="Book Antiqua"/>
            </a:rPr>
            <a:t>P</a:t>
          </a:r>
          <a:r>
            <a:rPr lang="en-US" sz="3300" b="0" i="0" strike="noStrike">
              <a:solidFill>
                <a:srgbClr val="000000"/>
              </a:solidFill>
              <a:latin typeface="Book Antiqua"/>
            </a:rPr>
            <a:t>IONEER </a:t>
          </a:r>
          <a:r>
            <a:rPr lang="en-US" sz="4000" b="0" i="0" strike="noStrike">
              <a:solidFill>
                <a:srgbClr val="000000"/>
              </a:solidFill>
              <a:latin typeface="Book Antiqua"/>
            </a:rPr>
            <a:t>S</a:t>
          </a:r>
          <a:r>
            <a:rPr lang="en-US" sz="3300" b="0" i="0" strike="noStrike">
              <a:solidFill>
                <a:srgbClr val="000000"/>
              </a:solidFill>
              <a:latin typeface="Book Antiqua"/>
            </a:rPr>
            <a:t>ERVICES</a:t>
          </a:r>
        </a:p>
        <a:p>
          <a:pPr algn="l" rtl="1">
            <a:defRPr sz="1000"/>
          </a:pPr>
          <a:endParaRPr lang="en-US" sz="3300" b="0" i="0" strike="noStrike">
            <a:solidFill>
              <a:srgbClr val="000000"/>
            </a:solidFill>
            <a:latin typeface="Book Antiqua"/>
          </a:endParaRPr>
        </a:p>
      </xdr:txBody>
    </xdr:sp>
    <xdr:clientData/>
  </xdr:twoCellAnchor>
  <xdr:twoCellAnchor editAs="oneCell">
    <xdr:from>
      <xdr:col>25</xdr:col>
      <xdr:colOff>47625</xdr:colOff>
      <xdr:row>37</xdr:row>
      <xdr:rowOff>47625</xdr:rowOff>
    </xdr:from>
    <xdr:to>
      <xdr:col>26</xdr:col>
      <xdr:colOff>165518</xdr:colOff>
      <xdr:row>39</xdr:row>
      <xdr:rowOff>122400</xdr:rowOff>
    </xdr:to>
    <xdr:pic>
      <xdr:nvPicPr>
        <xdr:cNvPr id="4" name="Picture 3">
          <a:extLst>
            <a:ext uri="{FF2B5EF4-FFF2-40B4-BE49-F238E27FC236}">
              <a16:creationId xmlns:a16="http://schemas.microsoft.com/office/drawing/2014/main" id="{0A5CBA9A-DA19-4EF4-87BE-E47D3681A415}"/>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9745325" y="8334375"/>
          <a:ext cx="727493" cy="56055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8</xdr:col>
      <xdr:colOff>57150</xdr:colOff>
      <xdr:row>6</xdr:row>
      <xdr:rowOff>161925</xdr:rowOff>
    </xdr:from>
    <xdr:to>
      <xdr:col>9</xdr:col>
      <xdr:colOff>392113</xdr:colOff>
      <xdr:row>10</xdr:row>
      <xdr:rowOff>130174</xdr:rowOff>
    </xdr:to>
    <xdr:pic>
      <xdr:nvPicPr>
        <xdr:cNvPr id="2" name="Picture 68">
          <a:extLst>
            <a:ext uri="{FF2B5EF4-FFF2-40B4-BE49-F238E27FC236}">
              <a16:creationId xmlns:a16="http://schemas.microsoft.com/office/drawing/2014/main" id="{5E2EC765-C570-483A-9289-71EC277B1AAA}"/>
            </a:ext>
          </a:extLst>
        </xdr:cNvPr>
        <xdr:cNvPicPr>
          <a:picLocks noChangeAspect="1" noChangeArrowheads="1"/>
        </xdr:cNvPicPr>
      </xdr:nvPicPr>
      <xdr:blipFill>
        <a:blip xmlns:r="http://schemas.openxmlformats.org/officeDocument/2006/relationships" r:embed="rId1"/>
        <a:srcRect/>
        <a:stretch>
          <a:fillRect/>
        </a:stretch>
      </xdr:blipFill>
      <xdr:spPr bwMode="auto">
        <a:xfrm>
          <a:off x="8905875" y="1304925"/>
          <a:ext cx="944563" cy="730249"/>
        </a:xfrm>
        <a:prstGeom prst="rect">
          <a:avLst/>
        </a:prstGeom>
        <a:noFill/>
        <a:ln w="9525">
          <a:noFill/>
          <a:miter lim="800000"/>
          <a:headEnd/>
          <a:tailEnd/>
        </a:ln>
      </xdr:spPr>
    </xdr:pic>
    <xdr:clientData/>
  </xdr:twoCellAnchor>
  <xdr:twoCellAnchor>
    <xdr:from>
      <xdr:col>9</xdr:col>
      <xdr:colOff>450075</xdr:colOff>
      <xdr:row>7</xdr:row>
      <xdr:rowOff>158747</xdr:rowOff>
    </xdr:from>
    <xdr:to>
      <xdr:col>18</xdr:col>
      <xdr:colOff>133350</xdr:colOff>
      <xdr:row>11</xdr:row>
      <xdr:rowOff>31087</xdr:rowOff>
    </xdr:to>
    <xdr:sp macro="" textlink="">
      <xdr:nvSpPr>
        <xdr:cNvPr id="3" name="Text Box 69">
          <a:extLst>
            <a:ext uri="{FF2B5EF4-FFF2-40B4-BE49-F238E27FC236}">
              <a16:creationId xmlns:a16="http://schemas.microsoft.com/office/drawing/2014/main" id="{AD0F0E0C-6206-4A11-847D-45B4E2882550}"/>
            </a:ext>
          </a:extLst>
        </xdr:cNvPr>
        <xdr:cNvSpPr txBox="1">
          <a:spLocks noChangeArrowheads="1"/>
        </xdr:cNvSpPr>
      </xdr:nvSpPr>
      <xdr:spPr bwMode="auto">
        <a:xfrm>
          <a:off x="9908400" y="1492247"/>
          <a:ext cx="5169675" cy="681965"/>
        </a:xfrm>
        <a:prstGeom prst="rect">
          <a:avLst/>
        </a:prstGeom>
        <a:solidFill>
          <a:srgbClr val="FFFFFF"/>
        </a:solidFill>
        <a:ln w="9525">
          <a:noFill/>
          <a:miter lim="800000"/>
          <a:headEnd/>
          <a:tailEnd/>
        </a:ln>
      </xdr:spPr>
      <xdr:txBody>
        <a:bodyPr vertOverflow="clip" wrap="square" lIns="91440" tIns="45720" rIns="91440" bIns="45720" anchor="t" upright="1"/>
        <a:lstStyle/>
        <a:p>
          <a:pPr algn="l" rtl="1">
            <a:defRPr sz="1000"/>
          </a:pPr>
          <a:r>
            <a:rPr lang="en-US" sz="4000" b="0" i="0" strike="noStrike">
              <a:solidFill>
                <a:srgbClr val="000000"/>
              </a:solidFill>
              <a:latin typeface="Book Antiqua"/>
            </a:rPr>
            <a:t>P</a:t>
          </a:r>
          <a:r>
            <a:rPr lang="en-US" sz="3300" b="0" i="0" strike="noStrike">
              <a:solidFill>
                <a:srgbClr val="000000"/>
              </a:solidFill>
              <a:latin typeface="Book Antiqua"/>
            </a:rPr>
            <a:t>IONEER </a:t>
          </a:r>
          <a:r>
            <a:rPr lang="en-US" sz="4000" b="0" i="0" strike="noStrike">
              <a:solidFill>
                <a:srgbClr val="000000"/>
              </a:solidFill>
              <a:latin typeface="Book Antiqua"/>
            </a:rPr>
            <a:t>S</a:t>
          </a:r>
          <a:r>
            <a:rPr lang="en-US" sz="3300" b="0" i="0" strike="noStrike">
              <a:solidFill>
                <a:srgbClr val="000000"/>
              </a:solidFill>
              <a:latin typeface="Book Antiqua"/>
            </a:rPr>
            <a:t>ERVICES</a:t>
          </a:r>
        </a:p>
        <a:p>
          <a:pPr algn="l" rtl="1">
            <a:defRPr sz="1000"/>
          </a:pPr>
          <a:endParaRPr lang="en-US" sz="3300" b="0" i="0" strike="noStrike">
            <a:solidFill>
              <a:srgbClr val="000000"/>
            </a:solidFill>
            <a:latin typeface="Book Antiqua"/>
          </a:endParaRPr>
        </a:p>
      </xdr:txBody>
    </xdr:sp>
    <xdr:clientData/>
  </xdr:twoCellAnchor>
  <xdr:twoCellAnchor editAs="oneCell">
    <xdr:from>
      <xdr:col>11</xdr:col>
      <xdr:colOff>314325</xdr:colOff>
      <xdr:row>25</xdr:row>
      <xdr:rowOff>66675</xdr:rowOff>
    </xdr:from>
    <xdr:to>
      <xdr:col>12</xdr:col>
      <xdr:colOff>432218</xdr:colOff>
      <xdr:row>26</xdr:row>
      <xdr:rowOff>284325</xdr:rowOff>
    </xdr:to>
    <xdr:pic>
      <xdr:nvPicPr>
        <xdr:cNvPr id="5" name="Picture 4">
          <a:extLst>
            <a:ext uri="{FF2B5EF4-FFF2-40B4-BE49-F238E27FC236}">
              <a16:creationId xmlns:a16="http://schemas.microsoft.com/office/drawing/2014/main" id="{51C06323-2C75-4BEB-8C72-7E67E7ADD2E4}"/>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0991850" y="8772525"/>
          <a:ext cx="727493" cy="56055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D04312-8B29-4B87-8305-FB8AC5C88198}">
  <dimension ref="A9:H31"/>
  <sheetViews>
    <sheetView showGridLines="0" topLeftCell="A32" zoomScaleNormal="100" workbookViewId="0">
      <selection activeCell="H21" sqref="H21"/>
    </sheetView>
  </sheetViews>
  <sheetFormatPr defaultRowHeight="15" x14ac:dyDescent="0.25"/>
  <cols>
    <col min="1" max="4" width="8.7109375" style="9" customWidth="1"/>
    <col min="5" max="5" width="60.85546875" style="28" customWidth="1"/>
    <col min="7" max="7" width="12.140625" bestFit="1" customWidth="1"/>
    <col min="8" max="8" width="11.5703125" bestFit="1" customWidth="1"/>
    <col min="257" max="257" width="6.28515625" customWidth="1"/>
    <col min="258" max="258" width="40.7109375" customWidth="1"/>
    <col min="259" max="259" width="17.42578125" customWidth="1"/>
    <col min="260" max="260" width="15.42578125" customWidth="1"/>
    <col min="261" max="261" width="18.28515625" customWidth="1"/>
    <col min="513" max="513" width="6.28515625" customWidth="1"/>
    <col min="514" max="514" width="40.7109375" customWidth="1"/>
    <col min="515" max="515" width="17.42578125" customWidth="1"/>
    <col min="516" max="516" width="15.42578125" customWidth="1"/>
    <col min="517" max="517" width="18.28515625" customWidth="1"/>
    <col min="769" max="769" width="6.28515625" customWidth="1"/>
    <col min="770" max="770" width="40.7109375" customWidth="1"/>
    <col min="771" max="771" width="17.42578125" customWidth="1"/>
    <col min="772" max="772" width="15.42578125" customWidth="1"/>
    <col min="773" max="773" width="18.28515625" customWidth="1"/>
    <col min="1025" max="1025" width="6.28515625" customWidth="1"/>
    <col min="1026" max="1026" width="40.7109375" customWidth="1"/>
    <col min="1027" max="1027" width="17.42578125" customWidth="1"/>
    <col min="1028" max="1028" width="15.42578125" customWidth="1"/>
    <col min="1029" max="1029" width="18.28515625" customWidth="1"/>
    <col min="1281" max="1281" width="6.28515625" customWidth="1"/>
    <col min="1282" max="1282" width="40.7109375" customWidth="1"/>
    <col min="1283" max="1283" width="17.42578125" customWidth="1"/>
    <col min="1284" max="1284" width="15.42578125" customWidth="1"/>
    <col min="1285" max="1285" width="18.28515625" customWidth="1"/>
    <col min="1537" max="1537" width="6.28515625" customWidth="1"/>
    <col min="1538" max="1538" width="40.7109375" customWidth="1"/>
    <col min="1539" max="1539" width="17.42578125" customWidth="1"/>
    <col min="1540" max="1540" width="15.42578125" customWidth="1"/>
    <col min="1541" max="1541" width="18.28515625" customWidth="1"/>
    <col min="1793" max="1793" width="6.28515625" customWidth="1"/>
    <col min="1794" max="1794" width="40.7109375" customWidth="1"/>
    <col min="1795" max="1795" width="17.42578125" customWidth="1"/>
    <col min="1796" max="1796" width="15.42578125" customWidth="1"/>
    <col min="1797" max="1797" width="18.28515625" customWidth="1"/>
    <col min="2049" max="2049" width="6.28515625" customWidth="1"/>
    <col min="2050" max="2050" width="40.7109375" customWidth="1"/>
    <col min="2051" max="2051" width="17.42578125" customWidth="1"/>
    <col min="2052" max="2052" width="15.42578125" customWidth="1"/>
    <col min="2053" max="2053" width="18.28515625" customWidth="1"/>
    <col min="2305" max="2305" width="6.28515625" customWidth="1"/>
    <col min="2306" max="2306" width="40.7109375" customWidth="1"/>
    <col min="2307" max="2307" width="17.42578125" customWidth="1"/>
    <col min="2308" max="2308" width="15.42578125" customWidth="1"/>
    <col min="2309" max="2309" width="18.28515625" customWidth="1"/>
    <col min="2561" max="2561" width="6.28515625" customWidth="1"/>
    <col min="2562" max="2562" width="40.7109375" customWidth="1"/>
    <col min="2563" max="2563" width="17.42578125" customWidth="1"/>
    <col min="2564" max="2564" width="15.42578125" customWidth="1"/>
    <col min="2565" max="2565" width="18.28515625" customWidth="1"/>
    <col min="2817" max="2817" width="6.28515625" customWidth="1"/>
    <col min="2818" max="2818" width="40.7109375" customWidth="1"/>
    <col min="2819" max="2819" width="17.42578125" customWidth="1"/>
    <col min="2820" max="2820" width="15.42578125" customWidth="1"/>
    <col min="2821" max="2821" width="18.28515625" customWidth="1"/>
    <col min="3073" max="3073" width="6.28515625" customWidth="1"/>
    <col min="3074" max="3074" width="40.7109375" customWidth="1"/>
    <col min="3075" max="3075" width="17.42578125" customWidth="1"/>
    <col min="3076" max="3076" width="15.42578125" customWidth="1"/>
    <col min="3077" max="3077" width="18.28515625" customWidth="1"/>
    <col min="3329" max="3329" width="6.28515625" customWidth="1"/>
    <col min="3330" max="3330" width="40.7109375" customWidth="1"/>
    <col min="3331" max="3331" width="17.42578125" customWidth="1"/>
    <col min="3332" max="3332" width="15.42578125" customWidth="1"/>
    <col min="3333" max="3333" width="18.28515625" customWidth="1"/>
    <col min="3585" max="3585" width="6.28515625" customWidth="1"/>
    <col min="3586" max="3586" width="40.7109375" customWidth="1"/>
    <col min="3587" max="3587" width="17.42578125" customWidth="1"/>
    <col min="3588" max="3588" width="15.42578125" customWidth="1"/>
    <col min="3589" max="3589" width="18.28515625" customWidth="1"/>
    <col min="3841" max="3841" width="6.28515625" customWidth="1"/>
    <col min="3842" max="3842" width="40.7109375" customWidth="1"/>
    <col min="3843" max="3843" width="17.42578125" customWidth="1"/>
    <col min="3844" max="3844" width="15.42578125" customWidth="1"/>
    <col min="3845" max="3845" width="18.28515625" customWidth="1"/>
    <col min="4097" max="4097" width="6.28515625" customWidth="1"/>
    <col min="4098" max="4098" width="40.7109375" customWidth="1"/>
    <col min="4099" max="4099" width="17.42578125" customWidth="1"/>
    <col min="4100" max="4100" width="15.42578125" customWidth="1"/>
    <col min="4101" max="4101" width="18.28515625" customWidth="1"/>
    <col min="4353" max="4353" width="6.28515625" customWidth="1"/>
    <col min="4354" max="4354" width="40.7109375" customWidth="1"/>
    <col min="4355" max="4355" width="17.42578125" customWidth="1"/>
    <col min="4356" max="4356" width="15.42578125" customWidth="1"/>
    <col min="4357" max="4357" width="18.28515625" customWidth="1"/>
    <col min="4609" max="4609" width="6.28515625" customWidth="1"/>
    <col min="4610" max="4610" width="40.7109375" customWidth="1"/>
    <col min="4611" max="4611" width="17.42578125" customWidth="1"/>
    <col min="4612" max="4612" width="15.42578125" customWidth="1"/>
    <col min="4613" max="4613" width="18.28515625" customWidth="1"/>
    <col min="4865" max="4865" width="6.28515625" customWidth="1"/>
    <col min="4866" max="4866" width="40.7109375" customWidth="1"/>
    <col min="4867" max="4867" width="17.42578125" customWidth="1"/>
    <col min="4868" max="4868" width="15.42578125" customWidth="1"/>
    <col min="4869" max="4869" width="18.28515625" customWidth="1"/>
    <col min="5121" max="5121" width="6.28515625" customWidth="1"/>
    <col min="5122" max="5122" width="40.7109375" customWidth="1"/>
    <col min="5123" max="5123" width="17.42578125" customWidth="1"/>
    <col min="5124" max="5124" width="15.42578125" customWidth="1"/>
    <col min="5125" max="5125" width="18.28515625" customWidth="1"/>
    <col min="5377" max="5377" width="6.28515625" customWidth="1"/>
    <col min="5378" max="5378" width="40.7109375" customWidth="1"/>
    <col min="5379" max="5379" width="17.42578125" customWidth="1"/>
    <col min="5380" max="5380" width="15.42578125" customWidth="1"/>
    <col min="5381" max="5381" width="18.28515625" customWidth="1"/>
    <col min="5633" max="5633" width="6.28515625" customWidth="1"/>
    <col min="5634" max="5634" width="40.7109375" customWidth="1"/>
    <col min="5635" max="5635" width="17.42578125" customWidth="1"/>
    <col min="5636" max="5636" width="15.42578125" customWidth="1"/>
    <col min="5637" max="5637" width="18.28515625" customWidth="1"/>
    <col min="5889" max="5889" width="6.28515625" customWidth="1"/>
    <col min="5890" max="5890" width="40.7109375" customWidth="1"/>
    <col min="5891" max="5891" width="17.42578125" customWidth="1"/>
    <col min="5892" max="5892" width="15.42578125" customWidth="1"/>
    <col min="5893" max="5893" width="18.28515625" customWidth="1"/>
    <col min="6145" max="6145" width="6.28515625" customWidth="1"/>
    <col min="6146" max="6146" width="40.7109375" customWidth="1"/>
    <col min="6147" max="6147" width="17.42578125" customWidth="1"/>
    <col min="6148" max="6148" width="15.42578125" customWidth="1"/>
    <col min="6149" max="6149" width="18.28515625" customWidth="1"/>
    <col min="6401" max="6401" width="6.28515625" customWidth="1"/>
    <col min="6402" max="6402" width="40.7109375" customWidth="1"/>
    <col min="6403" max="6403" width="17.42578125" customWidth="1"/>
    <col min="6404" max="6404" width="15.42578125" customWidth="1"/>
    <col min="6405" max="6405" width="18.28515625" customWidth="1"/>
    <col min="6657" max="6657" width="6.28515625" customWidth="1"/>
    <col min="6658" max="6658" width="40.7109375" customWidth="1"/>
    <col min="6659" max="6659" width="17.42578125" customWidth="1"/>
    <col min="6660" max="6660" width="15.42578125" customWidth="1"/>
    <col min="6661" max="6661" width="18.28515625" customWidth="1"/>
    <col min="6913" max="6913" width="6.28515625" customWidth="1"/>
    <col min="6914" max="6914" width="40.7109375" customWidth="1"/>
    <col min="6915" max="6915" width="17.42578125" customWidth="1"/>
    <col min="6916" max="6916" width="15.42578125" customWidth="1"/>
    <col min="6917" max="6917" width="18.28515625" customWidth="1"/>
    <col min="7169" max="7169" width="6.28515625" customWidth="1"/>
    <col min="7170" max="7170" width="40.7109375" customWidth="1"/>
    <col min="7171" max="7171" width="17.42578125" customWidth="1"/>
    <col min="7172" max="7172" width="15.42578125" customWidth="1"/>
    <col min="7173" max="7173" width="18.28515625" customWidth="1"/>
    <col min="7425" max="7425" width="6.28515625" customWidth="1"/>
    <col min="7426" max="7426" width="40.7109375" customWidth="1"/>
    <col min="7427" max="7427" width="17.42578125" customWidth="1"/>
    <col min="7428" max="7428" width="15.42578125" customWidth="1"/>
    <col min="7429" max="7429" width="18.28515625" customWidth="1"/>
    <col min="7681" max="7681" width="6.28515625" customWidth="1"/>
    <col min="7682" max="7682" width="40.7109375" customWidth="1"/>
    <col min="7683" max="7683" width="17.42578125" customWidth="1"/>
    <col min="7684" max="7684" width="15.42578125" customWidth="1"/>
    <col min="7685" max="7685" width="18.28515625" customWidth="1"/>
    <col min="7937" max="7937" width="6.28515625" customWidth="1"/>
    <col min="7938" max="7938" width="40.7109375" customWidth="1"/>
    <col min="7939" max="7939" width="17.42578125" customWidth="1"/>
    <col min="7940" max="7940" width="15.42578125" customWidth="1"/>
    <col min="7941" max="7941" width="18.28515625" customWidth="1"/>
    <col min="8193" max="8193" width="6.28515625" customWidth="1"/>
    <col min="8194" max="8194" width="40.7109375" customWidth="1"/>
    <col min="8195" max="8195" width="17.42578125" customWidth="1"/>
    <col min="8196" max="8196" width="15.42578125" customWidth="1"/>
    <col min="8197" max="8197" width="18.28515625" customWidth="1"/>
    <col min="8449" max="8449" width="6.28515625" customWidth="1"/>
    <col min="8450" max="8450" width="40.7109375" customWidth="1"/>
    <col min="8451" max="8451" width="17.42578125" customWidth="1"/>
    <col min="8452" max="8452" width="15.42578125" customWidth="1"/>
    <col min="8453" max="8453" width="18.28515625" customWidth="1"/>
    <col min="8705" max="8705" width="6.28515625" customWidth="1"/>
    <col min="8706" max="8706" width="40.7109375" customWidth="1"/>
    <col min="8707" max="8707" width="17.42578125" customWidth="1"/>
    <col min="8708" max="8708" width="15.42578125" customWidth="1"/>
    <col min="8709" max="8709" width="18.28515625" customWidth="1"/>
    <col min="8961" max="8961" width="6.28515625" customWidth="1"/>
    <col min="8962" max="8962" width="40.7109375" customWidth="1"/>
    <col min="8963" max="8963" width="17.42578125" customWidth="1"/>
    <col min="8964" max="8964" width="15.42578125" customWidth="1"/>
    <col min="8965" max="8965" width="18.28515625" customWidth="1"/>
    <col min="9217" max="9217" width="6.28515625" customWidth="1"/>
    <col min="9218" max="9218" width="40.7109375" customWidth="1"/>
    <col min="9219" max="9219" width="17.42578125" customWidth="1"/>
    <col min="9220" max="9220" width="15.42578125" customWidth="1"/>
    <col min="9221" max="9221" width="18.28515625" customWidth="1"/>
    <col min="9473" max="9473" width="6.28515625" customWidth="1"/>
    <col min="9474" max="9474" width="40.7109375" customWidth="1"/>
    <col min="9475" max="9475" width="17.42578125" customWidth="1"/>
    <col min="9476" max="9476" width="15.42578125" customWidth="1"/>
    <col min="9477" max="9477" width="18.28515625" customWidth="1"/>
    <col min="9729" max="9729" width="6.28515625" customWidth="1"/>
    <col min="9730" max="9730" width="40.7109375" customWidth="1"/>
    <col min="9731" max="9731" width="17.42578125" customWidth="1"/>
    <col min="9732" max="9732" width="15.42578125" customWidth="1"/>
    <col min="9733" max="9733" width="18.28515625" customWidth="1"/>
    <col min="9985" max="9985" width="6.28515625" customWidth="1"/>
    <col min="9986" max="9986" width="40.7109375" customWidth="1"/>
    <col min="9987" max="9987" width="17.42578125" customWidth="1"/>
    <col min="9988" max="9988" width="15.42578125" customWidth="1"/>
    <col min="9989" max="9989" width="18.28515625" customWidth="1"/>
    <col min="10241" max="10241" width="6.28515625" customWidth="1"/>
    <col min="10242" max="10242" width="40.7109375" customWidth="1"/>
    <col min="10243" max="10243" width="17.42578125" customWidth="1"/>
    <col min="10244" max="10244" width="15.42578125" customWidth="1"/>
    <col min="10245" max="10245" width="18.28515625" customWidth="1"/>
    <col min="10497" max="10497" width="6.28515625" customWidth="1"/>
    <col min="10498" max="10498" width="40.7109375" customWidth="1"/>
    <col min="10499" max="10499" width="17.42578125" customWidth="1"/>
    <col min="10500" max="10500" width="15.42578125" customWidth="1"/>
    <col min="10501" max="10501" width="18.28515625" customWidth="1"/>
    <col min="10753" max="10753" width="6.28515625" customWidth="1"/>
    <col min="10754" max="10754" width="40.7109375" customWidth="1"/>
    <col min="10755" max="10755" width="17.42578125" customWidth="1"/>
    <col min="10756" max="10756" width="15.42578125" customWidth="1"/>
    <col min="10757" max="10757" width="18.28515625" customWidth="1"/>
    <col min="11009" max="11009" width="6.28515625" customWidth="1"/>
    <col min="11010" max="11010" width="40.7109375" customWidth="1"/>
    <col min="11011" max="11011" width="17.42578125" customWidth="1"/>
    <col min="11012" max="11012" width="15.42578125" customWidth="1"/>
    <col min="11013" max="11013" width="18.28515625" customWidth="1"/>
    <col min="11265" max="11265" width="6.28515625" customWidth="1"/>
    <col min="11266" max="11266" width="40.7109375" customWidth="1"/>
    <col min="11267" max="11267" width="17.42578125" customWidth="1"/>
    <col min="11268" max="11268" width="15.42578125" customWidth="1"/>
    <col min="11269" max="11269" width="18.28515625" customWidth="1"/>
    <col min="11521" max="11521" width="6.28515625" customWidth="1"/>
    <col min="11522" max="11522" width="40.7109375" customWidth="1"/>
    <col min="11523" max="11523" width="17.42578125" customWidth="1"/>
    <col min="11524" max="11524" width="15.42578125" customWidth="1"/>
    <col min="11525" max="11525" width="18.28515625" customWidth="1"/>
    <col min="11777" max="11777" width="6.28515625" customWidth="1"/>
    <col min="11778" max="11778" width="40.7109375" customWidth="1"/>
    <col min="11779" max="11779" width="17.42578125" customWidth="1"/>
    <col min="11780" max="11780" width="15.42578125" customWidth="1"/>
    <col min="11781" max="11781" width="18.28515625" customWidth="1"/>
    <col min="12033" max="12033" width="6.28515625" customWidth="1"/>
    <col min="12034" max="12034" width="40.7109375" customWidth="1"/>
    <col min="12035" max="12035" width="17.42578125" customWidth="1"/>
    <col min="12036" max="12036" width="15.42578125" customWidth="1"/>
    <col min="12037" max="12037" width="18.28515625" customWidth="1"/>
    <col min="12289" max="12289" width="6.28515625" customWidth="1"/>
    <col min="12290" max="12290" width="40.7109375" customWidth="1"/>
    <col min="12291" max="12291" width="17.42578125" customWidth="1"/>
    <col min="12292" max="12292" width="15.42578125" customWidth="1"/>
    <col min="12293" max="12293" width="18.28515625" customWidth="1"/>
    <col min="12545" max="12545" width="6.28515625" customWidth="1"/>
    <col min="12546" max="12546" width="40.7109375" customWidth="1"/>
    <col min="12547" max="12547" width="17.42578125" customWidth="1"/>
    <col min="12548" max="12548" width="15.42578125" customWidth="1"/>
    <col min="12549" max="12549" width="18.28515625" customWidth="1"/>
    <col min="12801" max="12801" width="6.28515625" customWidth="1"/>
    <col min="12802" max="12802" width="40.7109375" customWidth="1"/>
    <col min="12803" max="12803" width="17.42578125" customWidth="1"/>
    <col min="12804" max="12804" width="15.42578125" customWidth="1"/>
    <col min="12805" max="12805" width="18.28515625" customWidth="1"/>
    <col min="13057" max="13057" width="6.28515625" customWidth="1"/>
    <col min="13058" max="13058" width="40.7109375" customWidth="1"/>
    <col min="13059" max="13059" width="17.42578125" customWidth="1"/>
    <col min="13060" max="13060" width="15.42578125" customWidth="1"/>
    <col min="13061" max="13061" width="18.28515625" customWidth="1"/>
    <col min="13313" max="13313" width="6.28515625" customWidth="1"/>
    <col min="13314" max="13314" width="40.7109375" customWidth="1"/>
    <col min="13315" max="13315" width="17.42578125" customWidth="1"/>
    <col min="13316" max="13316" width="15.42578125" customWidth="1"/>
    <col min="13317" max="13317" width="18.28515625" customWidth="1"/>
    <col min="13569" max="13569" width="6.28515625" customWidth="1"/>
    <col min="13570" max="13570" width="40.7109375" customWidth="1"/>
    <col min="13571" max="13571" width="17.42578125" customWidth="1"/>
    <col min="13572" max="13572" width="15.42578125" customWidth="1"/>
    <col min="13573" max="13573" width="18.28515625" customWidth="1"/>
    <col min="13825" max="13825" width="6.28515625" customWidth="1"/>
    <col min="13826" max="13826" width="40.7109375" customWidth="1"/>
    <col min="13827" max="13827" width="17.42578125" customWidth="1"/>
    <col min="13828" max="13828" width="15.42578125" customWidth="1"/>
    <col min="13829" max="13829" width="18.28515625" customWidth="1"/>
    <col min="14081" max="14081" width="6.28515625" customWidth="1"/>
    <col min="14082" max="14082" width="40.7109375" customWidth="1"/>
    <col min="14083" max="14083" width="17.42578125" customWidth="1"/>
    <col min="14084" max="14084" width="15.42578125" customWidth="1"/>
    <col min="14085" max="14085" width="18.28515625" customWidth="1"/>
    <col min="14337" max="14337" width="6.28515625" customWidth="1"/>
    <col min="14338" max="14338" width="40.7109375" customWidth="1"/>
    <col min="14339" max="14339" width="17.42578125" customWidth="1"/>
    <col min="14340" max="14340" width="15.42578125" customWidth="1"/>
    <col min="14341" max="14341" width="18.28515625" customWidth="1"/>
    <col min="14593" max="14593" width="6.28515625" customWidth="1"/>
    <col min="14594" max="14594" width="40.7109375" customWidth="1"/>
    <col min="14595" max="14595" width="17.42578125" customWidth="1"/>
    <col min="14596" max="14596" width="15.42578125" customWidth="1"/>
    <col min="14597" max="14597" width="18.28515625" customWidth="1"/>
    <col min="14849" max="14849" width="6.28515625" customWidth="1"/>
    <col min="14850" max="14850" width="40.7109375" customWidth="1"/>
    <col min="14851" max="14851" width="17.42578125" customWidth="1"/>
    <col min="14852" max="14852" width="15.42578125" customWidth="1"/>
    <col min="14853" max="14853" width="18.28515625" customWidth="1"/>
    <col min="15105" max="15105" width="6.28515625" customWidth="1"/>
    <col min="15106" max="15106" width="40.7109375" customWidth="1"/>
    <col min="15107" max="15107" width="17.42578125" customWidth="1"/>
    <col min="15108" max="15108" width="15.42578125" customWidth="1"/>
    <col min="15109" max="15109" width="18.28515625" customWidth="1"/>
    <col min="15361" max="15361" width="6.28515625" customWidth="1"/>
    <col min="15362" max="15362" width="40.7109375" customWidth="1"/>
    <col min="15363" max="15363" width="17.42578125" customWidth="1"/>
    <col min="15364" max="15364" width="15.42578125" customWidth="1"/>
    <col min="15365" max="15365" width="18.28515625" customWidth="1"/>
    <col min="15617" max="15617" width="6.28515625" customWidth="1"/>
    <col min="15618" max="15618" width="40.7109375" customWidth="1"/>
    <col min="15619" max="15619" width="17.42578125" customWidth="1"/>
    <col min="15620" max="15620" width="15.42578125" customWidth="1"/>
    <col min="15621" max="15621" width="18.28515625" customWidth="1"/>
    <col min="15873" max="15873" width="6.28515625" customWidth="1"/>
    <col min="15874" max="15874" width="40.7109375" customWidth="1"/>
    <col min="15875" max="15875" width="17.42578125" customWidth="1"/>
    <col min="15876" max="15876" width="15.42578125" customWidth="1"/>
    <col min="15877" max="15877" width="18.28515625" customWidth="1"/>
    <col min="16129" max="16129" width="6.28515625" customWidth="1"/>
    <col min="16130" max="16130" width="40.7109375" customWidth="1"/>
    <col min="16131" max="16131" width="17.42578125" customWidth="1"/>
    <col min="16132" max="16132" width="15.42578125" customWidth="1"/>
    <col min="16133" max="16133" width="18.28515625" customWidth="1"/>
  </cols>
  <sheetData>
    <row r="9" spans="1:5" ht="24" customHeight="1" x14ac:dyDescent="0.25">
      <c r="E9" s="116"/>
    </row>
    <row r="12" spans="1:5" s="13" customFormat="1" ht="33.75" customHeight="1" x14ac:dyDescent="0.25">
      <c r="A12" s="123"/>
      <c r="B12" s="123"/>
      <c r="C12" s="123"/>
      <c r="D12" s="123"/>
      <c r="E12" s="123"/>
    </row>
    <row r="13" spans="1:5" ht="18.75" x14ac:dyDescent="0.25">
      <c r="A13" s="122" t="s">
        <v>134</v>
      </c>
      <c r="B13" s="122"/>
      <c r="C13" s="122"/>
      <c r="D13" s="122"/>
      <c r="E13" s="122"/>
    </row>
    <row r="14" spans="1:5" s="13" customFormat="1" ht="18.75" x14ac:dyDescent="0.25">
      <c r="A14" s="124"/>
      <c r="B14" s="124"/>
      <c r="C14" s="124"/>
      <c r="D14" s="124"/>
      <c r="E14" s="124"/>
    </row>
    <row r="15" spans="1:5" x14ac:dyDescent="0.25">
      <c r="A15" s="124"/>
      <c r="B15" s="124"/>
      <c r="C15" s="124"/>
      <c r="D15" s="124"/>
      <c r="E15" s="124"/>
    </row>
    <row r="16" spans="1:5" s="13" customFormat="1" ht="28.5" customHeight="1" x14ac:dyDescent="0.25">
      <c r="A16" s="124"/>
      <c r="B16" s="124"/>
      <c r="C16" s="124"/>
      <c r="D16" s="124"/>
      <c r="E16" s="124"/>
    </row>
    <row r="17" spans="1:8" s="13" customFormat="1" ht="15.75" customHeight="1" x14ac:dyDescent="0.25">
      <c r="A17" s="115"/>
      <c r="B17" s="115"/>
      <c r="C17" s="115"/>
      <c r="D17" s="115"/>
      <c r="E17" s="115"/>
    </row>
    <row r="18" spans="1:8" s="13" customFormat="1" ht="28.5" customHeight="1" x14ac:dyDescent="0.25">
      <c r="A18" s="115"/>
      <c r="B18" s="115"/>
      <c r="C18" s="115"/>
      <c r="D18" s="115"/>
      <c r="E18" s="115"/>
    </row>
    <row r="19" spans="1:8" ht="37.15" customHeight="1" x14ac:dyDescent="0.25">
      <c r="A19" s="117"/>
      <c r="B19" s="126"/>
      <c r="C19" s="126"/>
      <c r="D19" s="126"/>
      <c r="E19" s="126"/>
    </row>
    <row r="20" spans="1:8" ht="70.5" customHeight="1" x14ac:dyDescent="0.25">
      <c r="A20" s="118"/>
      <c r="B20" s="125"/>
      <c r="C20" s="125"/>
      <c r="D20" s="125"/>
      <c r="E20" s="125"/>
    </row>
    <row r="21" spans="1:8" ht="44.25" customHeight="1" x14ac:dyDescent="0.25">
      <c r="A21" s="118"/>
      <c r="B21" s="125"/>
      <c r="C21" s="125"/>
      <c r="D21" s="125"/>
      <c r="E21" s="125"/>
    </row>
    <row r="22" spans="1:8" ht="76.5" customHeight="1" x14ac:dyDescent="0.25">
      <c r="A22" s="118"/>
      <c r="B22" s="125"/>
      <c r="C22" s="125"/>
      <c r="D22" s="125"/>
      <c r="E22" s="125"/>
    </row>
    <row r="23" spans="1:8" x14ac:dyDescent="0.25">
      <c r="H23" s="90"/>
    </row>
    <row r="26" spans="1:8" ht="21" x14ac:dyDescent="0.25">
      <c r="A26" s="127"/>
      <c r="B26" s="127"/>
      <c r="C26" s="127"/>
      <c r="E26" s="119"/>
    </row>
    <row r="27" spans="1:8" ht="21" x14ac:dyDescent="0.25">
      <c r="A27" s="120"/>
      <c r="B27" s="120"/>
      <c r="C27" s="120"/>
      <c r="E27" s="119"/>
    </row>
    <row r="28" spans="1:8" ht="21" x14ac:dyDescent="0.25">
      <c r="A28" s="120"/>
      <c r="B28" s="120"/>
      <c r="C28" s="120"/>
      <c r="E28" s="119"/>
    </row>
    <row r="29" spans="1:8" ht="33" customHeight="1" x14ac:dyDescent="0.25">
      <c r="E29" s="121"/>
    </row>
    <row r="30" spans="1:8" ht="33" customHeight="1" x14ac:dyDescent="0.25">
      <c r="E30" s="121"/>
    </row>
    <row r="31" spans="1:8" ht="33" customHeight="1" x14ac:dyDescent="0.25">
      <c r="E31" s="121"/>
    </row>
  </sheetData>
  <mergeCells count="8">
    <mergeCell ref="B22:E22"/>
    <mergeCell ref="B19:E19"/>
    <mergeCell ref="A26:C26"/>
    <mergeCell ref="A13:E13"/>
    <mergeCell ref="A12:E12"/>
    <mergeCell ref="A14:E16"/>
    <mergeCell ref="B20:E20"/>
    <mergeCell ref="B21:E21"/>
  </mergeCells>
  <printOptions horizontalCentered="1"/>
  <pageMargins left="0" right="0" top="0.39370078740157483" bottom="0.74803149606299213" header="0.31496062992125984" footer="0.31496062992125984"/>
  <pageSetup paperSize="9" scale="97"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42733-C9E5-4559-ABB7-F693FF2F4291}">
  <dimension ref="A12:J52"/>
  <sheetViews>
    <sheetView tabSelected="1" topLeftCell="A28" workbookViewId="0">
      <selection activeCell="F53" sqref="F53"/>
    </sheetView>
  </sheetViews>
  <sheetFormatPr defaultRowHeight="15" x14ac:dyDescent="0.25"/>
  <cols>
    <col min="1" max="1" width="6.28515625" style="9" customWidth="1"/>
    <col min="2" max="2" width="53" style="9" customWidth="1"/>
    <col min="3" max="3" width="13" style="9" customWidth="1"/>
    <col min="4" max="4" width="19.85546875" style="9" customWidth="1"/>
    <col min="7" max="7" width="13.42578125" bestFit="1" customWidth="1"/>
    <col min="8" max="8" width="13.28515625" bestFit="1" customWidth="1"/>
    <col min="9" max="10" width="10.5703125" bestFit="1" customWidth="1"/>
    <col min="256" max="256" width="6.28515625" customWidth="1"/>
    <col min="257" max="257" width="40.7109375" customWidth="1"/>
    <col min="258" max="258" width="17.42578125" customWidth="1"/>
    <col min="259" max="259" width="15.42578125" customWidth="1"/>
    <col min="260" max="260" width="18.28515625" customWidth="1"/>
    <col min="512" max="512" width="6.28515625" customWidth="1"/>
    <col min="513" max="513" width="40.7109375" customWidth="1"/>
    <col min="514" max="514" width="17.42578125" customWidth="1"/>
    <col min="515" max="515" width="15.42578125" customWidth="1"/>
    <col min="516" max="516" width="18.28515625" customWidth="1"/>
    <col min="768" max="768" width="6.28515625" customWidth="1"/>
    <col min="769" max="769" width="40.7109375" customWidth="1"/>
    <col min="770" max="770" width="17.42578125" customWidth="1"/>
    <col min="771" max="771" width="15.42578125" customWidth="1"/>
    <col min="772" max="772" width="18.28515625" customWidth="1"/>
    <col min="1024" max="1024" width="6.28515625" customWidth="1"/>
    <col min="1025" max="1025" width="40.7109375" customWidth="1"/>
    <col min="1026" max="1026" width="17.42578125" customWidth="1"/>
    <col min="1027" max="1027" width="15.42578125" customWidth="1"/>
    <col min="1028" max="1028" width="18.28515625" customWidth="1"/>
    <col min="1280" max="1280" width="6.28515625" customWidth="1"/>
    <col min="1281" max="1281" width="40.7109375" customWidth="1"/>
    <col min="1282" max="1282" width="17.42578125" customWidth="1"/>
    <col min="1283" max="1283" width="15.42578125" customWidth="1"/>
    <col min="1284" max="1284" width="18.28515625" customWidth="1"/>
    <col min="1536" max="1536" width="6.28515625" customWidth="1"/>
    <col min="1537" max="1537" width="40.7109375" customWidth="1"/>
    <col min="1538" max="1538" width="17.42578125" customWidth="1"/>
    <col min="1539" max="1539" width="15.42578125" customWidth="1"/>
    <col min="1540" max="1540" width="18.28515625" customWidth="1"/>
    <col min="1792" max="1792" width="6.28515625" customWidth="1"/>
    <col min="1793" max="1793" width="40.7109375" customWidth="1"/>
    <col min="1794" max="1794" width="17.42578125" customWidth="1"/>
    <col min="1795" max="1795" width="15.42578125" customWidth="1"/>
    <col min="1796" max="1796" width="18.28515625" customWidth="1"/>
    <col min="2048" max="2048" width="6.28515625" customWidth="1"/>
    <col min="2049" max="2049" width="40.7109375" customWidth="1"/>
    <col min="2050" max="2050" width="17.42578125" customWidth="1"/>
    <col min="2051" max="2051" width="15.42578125" customWidth="1"/>
    <col min="2052" max="2052" width="18.28515625" customWidth="1"/>
    <col min="2304" max="2304" width="6.28515625" customWidth="1"/>
    <col min="2305" max="2305" width="40.7109375" customWidth="1"/>
    <col min="2306" max="2306" width="17.42578125" customWidth="1"/>
    <col min="2307" max="2307" width="15.42578125" customWidth="1"/>
    <col min="2308" max="2308" width="18.28515625" customWidth="1"/>
    <col min="2560" max="2560" width="6.28515625" customWidth="1"/>
    <col min="2561" max="2561" width="40.7109375" customWidth="1"/>
    <col min="2562" max="2562" width="17.42578125" customWidth="1"/>
    <col min="2563" max="2563" width="15.42578125" customWidth="1"/>
    <col min="2564" max="2564" width="18.28515625" customWidth="1"/>
    <col min="2816" max="2816" width="6.28515625" customWidth="1"/>
    <col min="2817" max="2817" width="40.7109375" customWidth="1"/>
    <col min="2818" max="2818" width="17.42578125" customWidth="1"/>
    <col min="2819" max="2819" width="15.42578125" customWidth="1"/>
    <col min="2820" max="2820" width="18.28515625" customWidth="1"/>
    <col min="3072" max="3072" width="6.28515625" customWidth="1"/>
    <col min="3073" max="3073" width="40.7109375" customWidth="1"/>
    <col min="3074" max="3074" width="17.42578125" customWidth="1"/>
    <col min="3075" max="3075" width="15.42578125" customWidth="1"/>
    <col min="3076" max="3076" width="18.28515625" customWidth="1"/>
    <col min="3328" max="3328" width="6.28515625" customWidth="1"/>
    <col min="3329" max="3329" width="40.7109375" customWidth="1"/>
    <col min="3330" max="3330" width="17.42578125" customWidth="1"/>
    <col min="3331" max="3331" width="15.42578125" customWidth="1"/>
    <col min="3332" max="3332" width="18.28515625" customWidth="1"/>
    <col min="3584" max="3584" width="6.28515625" customWidth="1"/>
    <col min="3585" max="3585" width="40.7109375" customWidth="1"/>
    <col min="3586" max="3586" width="17.42578125" customWidth="1"/>
    <col min="3587" max="3587" width="15.42578125" customWidth="1"/>
    <col min="3588" max="3588" width="18.28515625" customWidth="1"/>
    <col min="3840" max="3840" width="6.28515625" customWidth="1"/>
    <col min="3841" max="3841" width="40.7109375" customWidth="1"/>
    <col min="3842" max="3842" width="17.42578125" customWidth="1"/>
    <col min="3843" max="3843" width="15.42578125" customWidth="1"/>
    <col min="3844" max="3844" width="18.28515625" customWidth="1"/>
    <col min="4096" max="4096" width="6.28515625" customWidth="1"/>
    <col min="4097" max="4097" width="40.7109375" customWidth="1"/>
    <col min="4098" max="4098" width="17.42578125" customWidth="1"/>
    <col min="4099" max="4099" width="15.42578125" customWidth="1"/>
    <col min="4100" max="4100" width="18.28515625" customWidth="1"/>
    <col min="4352" max="4352" width="6.28515625" customWidth="1"/>
    <col min="4353" max="4353" width="40.7109375" customWidth="1"/>
    <col min="4354" max="4354" width="17.42578125" customWidth="1"/>
    <col min="4355" max="4355" width="15.42578125" customWidth="1"/>
    <col min="4356" max="4356" width="18.28515625" customWidth="1"/>
    <col min="4608" max="4608" width="6.28515625" customWidth="1"/>
    <col min="4609" max="4609" width="40.7109375" customWidth="1"/>
    <col min="4610" max="4610" width="17.42578125" customWidth="1"/>
    <col min="4611" max="4611" width="15.42578125" customWidth="1"/>
    <col min="4612" max="4612" width="18.28515625" customWidth="1"/>
    <col min="4864" max="4864" width="6.28515625" customWidth="1"/>
    <col min="4865" max="4865" width="40.7109375" customWidth="1"/>
    <col min="4866" max="4866" width="17.42578125" customWidth="1"/>
    <col min="4867" max="4867" width="15.42578125" customWidth="1"/>
    <col min="4868" max="4868" width="18.28515625" customWidth="1"/>
    <col min="5120" max="5120" width="6.28515625" customWidth="1"/>
    <col min="5121" max="5121" width="40.7109375" customWidth="1"/>
    <col min="5122" max="5122" width="17.42578125" customWidth="1"/>
    <col min="5123" max="5123" width="15.42578125" customWidth="1"/>
    <col min="5124" max="5124" width="18.28515625" customWidth="1"/>
    <col min="5376" max="5376" width="6.28515625" customWidth="1"/>
    <col min="5377" max="5377" width="40.7109375" customWidth="1"/>
    <col min="5378" max="5378" width="17.42578125" customWidth="1"/>
    <col min="5379" max="5379" width="15.42578125" customWidth="1"/>
    <col min="5380" max="5380" width="18.28515625" customWidth="1"/>
    <col min="5632" max="5632" width="6.28515625" customWidth="1"/>
    <col min="5633" max="5633" width="40.7109375" customWidth="1"/>
    <col min="5634" max="5634" width="17.42578125" customWidth="1"/>
    <col min="5635" max="5635" width="15.42578125" customWidth="1"/>
    <col min="5636" max="5636" width="18.28515625" customWidth="1"/>
    <col min="5888" max="5888" width="6.28515625" customWidth="1"/>
    <col min="5889" max="5889" width="40.7109375" customWidth="1"/>
    <col min="5890" max="5890" width="17.42578125" customWidth="1"/>
    <col min="5891" max="5891" width="15.42578125" customWidth="1"/>
    <col min="5892" max="5892" width="18.28515625" customWidth="1"/>
    <col min="6144" max="6144" width="6.28515625" customWidth="1"/>
    <col min="6145" max="6145" width="40.7109375" customWidth="1"/>
    <col min="6146" max="6146" width="17.42578125" customWidth="1"/>
    <col min="6147" max="6147" width="15.42578125" customWidth="1"/>
    <col min="6148" max="6148" width="18.28515625" customWidth="1"/>
    <col min="6400" max="6400" width="6.28515625" customWidth="1"/>
    <col min="6401" max="6401" width="40.7109375" customWidth="1"/>
    <col min="6402" max="6402" width="17.42578125" customWidth="1"/>
    <col min="6403" max="6403" width="15.42578125" customWidth="1"/>
    <col min="6404" max="6404" width="18.28515625" customWidth="1"/>
    <col min="6656" max="6656" width="6.28515625" customWidth="1"/>
    <col min="6657" max="6657" width="40.7109375" customWidth="1"/>
    <col min="6658" max="6658" width="17.42578125" customWidth="1"/>
    <col min="6659" max="6659" width="15.42578125" customWidth="1"/>
    <col min="6660" max="6660" width="18.28515625" customWidth="1"/>
    <col min="6912" max="6912" width="6.28515625" customWidth="1"/>
    <col min="6913" max="6913" width="40.7109375" customWidth="1"/>
    <col min="6914" max="6914" width="17.42578125" customWidth="1"/>
    <col min="6915" max="6915" width="15.42578125" customWidth="1"/>
    <col min="6916" max="6916" width="18.28515625" customWidth="1"/>
    <col min="7168" max="7168" width="6.28515625" customWidth="1"/>
    <col min="7169" max="7169" width="40.7109375" customWidth="1"/>
    <col min="7170" max="7170" width="17.42578125" customWidth="1"/>
    <col min="7171" max="7171" width="15.42578125" customWidth="1"/>
    <col min="7172" max="7172" width="18.28515625" customWidth="1"/>
    <col min="7424" max="7424" width="6.28515625" customWidth="1"/>
    <col min="7425" max="7425" width="40.7109375" customWidth="1"/>
    <col min="7426" max="7426" width="17.42578125" customWidth="1"/>
    <col min="7427" max="7427" width="15.42578125" customWidth="1"/>
    <col min="7428" max="7428" width="18.28515625" customWidth="1"/>
    <col min="7680" max="7680" width="6.28515625" customWidth="1"/>
    <col min="7681" max="7681" width="40.7109375" customWidth="1"/>
    <col min="7682" max="7682" width="17.42578125" customWidth="1"/>
    <col min="7683" max="7683" width="15.42578125" customWidth="1"/>
    <col min="7684" max="7684" width="18.28515625" customWidth="1"/>
    <col min="7936" max="7936" width="6.28515625" customWidth="1"/>
    <col min="7937" max="7937" width="40.7109375" customWidth="1"/>
    <col min="7938" max="7938" width="17.42578125" customWidth="1"/>
    <col min="7939" max="7939" width="15.42578125" customWidth="1"/>
    <col min="7940" max="7940" width="18.28515625" customWidth="1"/>
    <col min="8192" max="8192" width="6.28515625" customWidth="1"/>
    <col min="8193" max="8193" width="40.7109375" customWidth="1"/>
    <col min="8194" max="8194" width="17.42578125" customWidth="1"/>
    <col min="8195" max="8195" width="15.42578125" customWidth="1"/>
    <col min="8196" max="8196" width="18.28515625" customWidth="1"/>
    <col min="8448" max="8448" width="6.28515625" customWidth="1"/>
    <col min="8449" max="8449" width="40.7109375" customWidth="1"/>
    <col min="8450" max="8450" width="17.42578125" customWidth="1"/>
    <col min="8451" max="8451" width="15.42578125" customWidth="1"/>
    <col min="8452" max="8452" width="18.28515625" customWidth="1"/>
    <col min="8704" max="8704" width="6.28515625" customWidth="1"/>
    <col min="8705" max="8705" width="40.7109375" customWidth="1"/>
    <col min="8706" max="8706" width="17.42578125" customWidth="1"/>
    <col min="8707" max="8707" width="15.42578125" customWidth="1"/>
    <col min="8708" max="8708" width="18.28515625" customWidth="1"/>
    <col min="8960" max="8960" width="6.28515625" customWidth="1"/>
    <col min="8961" max="8961" width="40.7109375" customWidth="1"/>
    <col min="8962" max="8962" width="17.42578125" customWidth="1"/>
    <col min="8963" max="8963" width="15.42578125" customWidth="1"/>
    <col min="8964" max="8964" width="18.28515625" customWidth="1"/>
    <col min="9216" max="9216" width="6.28515625" customWidth="1"/>
    <col min="9217" max="9217" width="40.7109375" customWidth="1"/>
    <col min="9218" max="9218" width="17.42578125" customWidth="1"/>
    <col min="9219" max="9219" width="15.42578125" customWidth="1"/>
    <col min="9220" max="9220" width="18.28515625" customWidth="1"/>
    <col min="9472" max="9472" width="6.28515625" customWidth="1"/>
    <col min="9473" max="9473" width="40.7109375" customWidth="1"/>
    <col min="9474" max="9474" width="17.42578125" customWidth="1"/>
    <col min="9475" max="9475" width="15.42578125" customWidth="1"/>
    <col min="9476" max="9476" width="18.28515625" customWidth="1"/>
    <col min="9728" max="9728" width="6.28515625" customWidth="1"/>
    <col min="9729" max="9729" width="40.7109375" customWidth="1"/>
    <col min="9730" max="9730" width="17.42578125" customWidth="1"/>
    <col min="9731" max="9731" width="15.42578125" customWidth="1"/>
    <col min="9732" max="9732" width="18.28515625" customWidth="1"/>
    <col min="9984" max="9984" width="6.28515625" customWidth="1"/>
    <col min="9985" max="9985" width="40.7109375" customWidth="1"/>
    <col min="9986" max="9986" width="17.42578125" customWidth="1"/>
    <col min="9987" max="9987" width="15.42578125" customWidth="1"/>
    <col min="9988" max="9988" width="18.28515625" customWidth="1"/>
    <col min="10240" max="10240" width="6.28515625" customWidth="1"/>
    <col min="10241" max="10241" width="40.7109375" customWidth="1"/>
    <col min="10242" max="10242" width="17.42578125" customWidth="1"/>
    <col min="10243" max="10243" width="15.42578125" customWidth="1"/>
    <col min="10244" max="10244" width="18.28515625" customWidth="1"/>
    <col min="10496" max="10496" width="6.28515625" customWidth="1"/>
    <col min="10497" max="10497" width="40.7109375" customWidth="1"/>
    <col min="10498" max="10498" width="17.42578125" customWidth="1"/>
    <col min="10499" max="10499" width="15.42578125" customWidth="1"/>
    <col min="10500" max="10500" width="18.28515625" customWidth="1"/>
    <col min="10752" max="10752" width="6.28515625" customWidth="1"/>
    <col min="10753" max="10753" width="40.7109375" customWidth="1"/>
    <col min="10754" max="10754" width="17.42578125" customWidth="1"/>
    <col min="10755" max="10755" width="15.42578125" customWidth="1"/>
    <col min="10756" max="10756" width="18.28515625" customWidth="1"/>
    <col min="11008" max="11008" width="6.28515625" customWidth="1"/>
    <col min="11009" max="11009" width="40.7109375" customWidth="1"/>
    <col min="11010" max="11010" width="17.42578125" customWidth="1"/>
    <col min="11011" max="11011" width="15.42578125" customWidth="1"/>
    <col min="11012" max="11012" width="18.28515625" customWidth="1"/>
    <col min="11264" max="11264" width="6.28515625" customWidth="1"/>
    <col min="11265" max="11265" width="40.7109375" customWidth="1"/>
    <col min="11266" max="11266" width="17.42578125" customWidth="1"/>
    <col min="11267" max="11267" width="15.42578125" customWidth="1"/>
    <col min="11268" max="11268" width="18.28515625" customWidth="1"/>
    <col min="11520" max="11520" width="6.28515625" customWidth="1"/>
    <col min="11521" max="11521" width="40.7109375" customWidth="1"/>
    <col min="11522" max="11522" width="17.42578125" customWidth="1"/>
    <col min="11523" max="11523" width="15.42578125" customWidth="1"/>
    <col min="11524" max="11524" width="18.28515625" customWidth="1"/>
    <col min="11776" max="11776" width="6.28515625" customWidth="1"/>
    <col min="11777" max="11777" width="40.7109375" customWidth="1"/>
    <col min="11778" max="11778" width="17.42578125" customWidth="1"/>
    <col min="11779" max="11779" width="15.42578125" customWidth="1"/>
    <col min="11780" max="11780" width="18.28515625" customWidth="1"/>
    <col min="12032" max="12032" width="6.28515625" customWidth="1"/>
    <col min="12033" max="12033" width="40.7109375" customWidth="1"/>
    <col min="12034" max="12034" width="17.42578125" customWidth="1"/>
    <col min="12035" max="12035" width="15.42578125" customWidth="1"/>
    <col min="12036" max="12036" width="18.28515625" customWidth="1"/>
    <col min="12288" max="12288" width="6.28515625" customWidth="1"/>
    <col min="12289" max="12289" width="40.7109375" customWidth="1"/>
    <col min="12290" max="12290" width="17.42578125" customWidth="1"/>
    <col min="12291" max="12291" width="15.42578125" customWidth="1"/>
    <col min="12292" max="12292" width="18.28515625" customWidth="1"/>
    <col min="12544" max="12544" width="6.28515625" customWidth="1"/>
    <col min="12545" max="12545" width="40.7109375" customWidth="1"/>
    <col min="12546" max="12546" width="17.42578125" customWidth="1"/>
    <col min="12547" max="12547" width="15.42578125" customWidth="1"/>
    <col min="12548" max="12548" width="18.28515625" customWidth="1"/>
    <col min="12800" max="12800" width="6.28515625" customWidth="1"/>
    <col min="12801" max="12801" width="40.7109375" customWidth="1"/>
    <col min="12802" max="12802" width="17.42578125" customWidth="1"/>
    <col min="12803" max="12803" width="15.42578125" customWidth="1"/>
    <col min="12804" max="12804" width="18.28515625" customWidth="1"/>
    <col min="13056" max="13056" width="6.28515625" customWidth="1"/>
    <col min="13057" max="13057" width="40.7109375" customWidth="1"/>
    <col min="13058" max="13058" width="17.42578125" customWidth="1"/>
    <col min="13059" max="13059" width="15.42578125" customWidth="1"/>
    <col min="13060" max="13060" width="18.28515625" customWidth="1"/>
    <col min="13312" max="13312" width="6.28515625" customWidth="1"/>
    <col min="13313" max="13313" width="40.7109375" customWidth="1"/>
    <col min="13314" max="13314" width="17.42578125" customWidth="1"/>
    <col min="13315" max="13315" width="15.42578125" customWidth="1"/>
    <col min="13316" max="13316" width="18.28515625" customWidth="1"/>
    <col min="13568" max="13568" width="6.28515625" customWidth="1"/>
    <col min="13569" max="13569" width="40.7109375" customWidth="1"/>
    <col min="13570" max="13570" width="17.42578125" customWidth="1"/>
    <col min="13571" max="13571" width="15.42578125" customWidth="1"/>
    <col min="13572" max="13572" width="18.28515625" customWidth="1"/>
    <col min="13824" max="13824" width="6.28515625" customWidth="1"/>
    <col min="13825" max="13825" width="40.7109375" customWidth="1"/>
    <col min="13826" max="13826" width="17.42578125" customWidth="1"/>
    <col min="13827" max="13827" width="15.42578125" customWidth="1"/>
    <col min="13828" max="13828" width="18.28515625" customWidth="1"/>
    <col min="14080" max="14080" width="6.28515625" customWidth="1"/>
    <col min="14081" max="14081" width="40.7109375" customWidth="1"/>
    <col min="14082" max="14082" width="17.42578125" customWidth="1"/>
    <col min="14083" max="14083" width="15.42578125" customWidth="1"/>
    <col min="14084" max="14084" width="18.28515625" customWidth="1"/>
    <col min="14336" max="14336" width="6.28515625" customWidth="1"/>
    <col min="14337" max="14337" width="40.7109375" customWidth="1"/>
    <col min="14338" max="14338" width="17.42578125" customWidth="1"/>
    <col min="14339" max="14339" width="15.42578125" customWidth="1"/>
    <col min="14340" max="14340" width="18.28515625" customWidth="1"/>
    <col min="14592" max="14592" width="6.28515625" customWidth="1"/>
    <col min="14593" max="14593" width="40.7109375" customWidth="1"/>
    <col min="14594" max="14594" width="17.42578125" customWidth="1"/>
    <col min="14595" max="14595" width="15.42578125" customWidth="1"/>
    <col min="14596" max="14596" width="18.28515625" customWidth="1"/>
    <col min="14848" max="14848" width="6.28515625" customWidth="1"/>
    <col min="14849" max="14849" width="40.7109375" customWidth="1"/>
    <col min="14850" max="14850" width="17.42578125" customWidth="1"/>
    <col min="14851" max="14851" width="15.42578125" customWidth="1"/>
    <col min="14852" max="14852" width="18.28515625" customWidth="1"/>
    <col min="15104" max="15104" width="6.28515625" customWidth="1"/>
    <col min="15105" max="15105" width="40.7109375" customWidth="1"/>
    <col min="15106" max="15106" width="17.42578125" customWidth="1"/>
    <col min="15107" max="15107" width="15.42578125" customWidth="1"/>
    <col min="15108" max="15108" width="18.28515625" customWidth="1"/>
    <col min="15360" max="15360" width="6.28515625" customWidth="1"/>
    <col min="15361" max="15361" width="40.7109375" customWidth="1"/>
    <col min="15362" max="15362" width="17.42578125" customWidth="1"/>
    <col min="15363" max="15363" width="15.42578125" customWidth="1"/>
    <col min="15364" max="15364" width="18.28515625" customWidth="1"/>
    <col min="15616" max="15616" width="6.28515625" customWidth="1"/>
    <col min="15617" max="15617" width="40.7109375" customWidth="1"/>
    <col min="15618" max="15618" width="17.42578125" customWidth="1"/>
    <col min="15619" max="15619" width="15.42578125" customWidth="1"/>
    <col min="15620" max="15620" width="18.28515625" customWidth="1"/>
    <col min="15872" max="15872" width="6.28515625" customWidth="1"/>
    <col min="15873" max="15873" width="40.7109375" customWidth="1"/>
    <col min="15874" max="15874" width="17.42578125" customWidth="1"/>
    <col min="15875" max="15875" width="15.42578125" customWidth="1"/>
    <col min="15876" max="15876" width="18.28515625" customWidth="1"/>
    <col min="16128" max="16128" width="6.28515625" customWidth="1"/>
    <col min="16129" max="16129" width="40.7109375" customWidth="1"/>
    <col min="16130" max="16130" width="17.42578125" customWidth="1"/>
    <col min="16131" max="16131" width="15.42578125" customWidth="1"/>
    <col min="16132" max="16132" width="18.28515625" customWidth="1"/>
  </cols>
  <sheetData>
    <row r="12" spans="1:5" s="97" customFormat="1" ht="18.75" x14ac:dyDescent="0.3">
      <c r="A12" s="130"/>
      <c r="B12" s="130"/>
      <c r="C12" s="95" t="s">
        <v>109</v>
      </c>
      <c r="D12" s="96" t="s">
        <v>132</v>
      </c>
    </row>
    <row r="13" spans="1:5" s="97" customFormat="1" ht="18.75" x14ac:dyDescent="0.3">
      <c r="A13" s="131"/>
      <c r="B13" s="131"/>
      <c r="C13" s="95" t="s">
        <v>110</v>
      </c>
      <c r="D13" s="98">
        <v>5</v>
      </c>
    </row>
    <row r="14" spans="1:5" s="97" customFormat="1" ht="18.75" x14ac:dyDescent="0.3">
      <c r="A14" s="30" t="s">
        <v>111</v>
      </c>
      <c r="B14" s="30"/>
      <c r="C14" s="95" t="s">
        <v>112</v>
      </c>
      <c r="D14" s="99" t="s">
        <v>113</v>
      </c>
    </row>
    <row r="15" spans="1:5" s="97" customFormat="1" ht="18.75" x14ac:dyDescent="0.3">
      <c r="A15" s="30" t="s">
        <v>114</v>
      </c>
      <c r="B15" s="30"/>
      <c r="C15" s="30"/>
      <c r="D15" s="100"/>
      <c r="E15" s="101"/>
    </row>
    <row r="16" spans="1:5" s="13" customFormat="1" ht="18.75" x14ac:dyDescent="0.25">
      <c r="A16" s="12"/>
      <c r="D16" s="14"/>
    </row>
    <row r="17" spans="1:8" s="13" customFormat="1" ht="13.5" customHeight="1" x14ac:dyDescent="0.25">
      <c r="A17" s="12"/>
      <c r="D17" s="14"/>
    </row>
    <row r="18" spans="1:8" s="13" customFormat="1" ht="26.25" x14ac:dyDescent="0.25">
      <c r="A18" s="132" t="s">
        <v>115</v>
      </c>
      <c r="B18" s="132"/>
      <c r="C18" s="132"/>
      <c r="D18" s="132"/>
    </row>
    <row r="19" spans="1:8" s="13" customFormat="1" ht="6" customHeight="1" x14ac:dyDescent="0.25">
      <c r="A19" s="18"/>
      <c r="D19" s="17"/>
    </row>
    <row r="20" spans="1:8" s="13" customFormat="1" ht="33.75" x14ac:dyDescent="0.25">
      <c r="A20" s="133" t="s">
        <v>116</v>
      </c>
      <c r="B20" s="133"/>
      <c r="C20" s="133"/>
      <c r="D20" s="133"/>
    </row>
    <row r="21" spans="1:8" s="13" customFormat="1" ht="5.25" customHeight="1" x14ac:dyDescent="0.25">
      <c r="A21" s="18"/>
      <c r="D21" s="17"/>
    </row>
    <row r="22" spans="1:8" s="13" customFormat="1" ht="54.75" customHeight="1" x14ac:dyDescent="0.25">
      <c r="A22" s="134" t="s">
        <v>129</v>
      </c>
      <c r="B22" s="134"/>
      <c r="C22" s="134"/>
      <c r="D22" s="134"/>
    </row>
    <row r="23" spans="1:8" s="13" customFormat="1" ht="20.25" customHeight="1" x14ac:dyDescent="0.25">
      <c r="A23" s="102"/>
      <c r="B23" s="102"/>
      <c r="C23" s="102"/>
      <c r="D23" s="102"/>
    </row>
    <row r="24" spans="1:8" ht="23.25" customHeight="1" x14ac:dyDescent="0.25">
      <c r="A24" s="71" t="s">
        <v>13</v>
      </c>
      <c r="B24" s="135" t="s">
        <v>14</v>
      </c>
      <c r="C24" s="136"/>
      <c r="D24" s="71" t="s">
        <v>15</v>
      </c>
    </row>
    <row r="25" spans="1:8" ht="23.25" customHeight="1" x14ac:dyDescent="0.25">
      <c r="A25" s="103"/>
      <c r="B25" s="137"/>
      <c r="C25" s="138"/>
      <c r="D25" s="104"/>
    </row>
    <row r="26" spans="1:8" ht="23.25" customHeight="1" x14ac:dyDescent="0.25">
      <c r="A26" s="103" t="s">
        <v>117</v>
      </c>
      <c r="B26" s="128" t="s">
        <v>118</v>
      </c>
      <c r="C26" s="129"/>
      <c r="D26" s="104">
        <v>29896814</v>
      </c>
    </row>
    <row r="27" spans="1:8" ht="18.75" x14ac:dyDescent="0.25">
      <c r="A27" s="103"/>
      <c r="B27" s="139"/>
      <c r="C27" s="140"/>
      <c r="D27" s="104"/>
    </row>
    <row r="28" spans="1:8" ht="18.75" x14ac:dyDescent="0.25">
      <c r="A28" s="103" t="s">
        <v>119</v>
      </c>
      <c r="B28" s="128" t="s">
        <v>131</v>
      </c>
      <c r="C28" s="129"/>
      <c r="D28" s="105">
        <f>D26*30%</f>
        <v>8969044.1999999993</v>
      </c>
    </row>
    <row r="29" spans="1:8" ht="18.75" x14ac:dyDescent="0.25">
      <c r="A29" s="103"/>
      <c r="B29" s="137"/>
      <c r="C29" s="138"/>
      <c r="D29" s="105"/>
      <c r="H29" s="90"/>
    </row>
    <row r="30" spans="1:8" ht="18.75" x14ac:dyDescent="0.25">
      <c r="A30" s="103" t="s">
        <v>120</v>
      </c>
      <c r="B30" s="128" t="s">
        <v>121</v>
      </c>
      <c r="C30" s="129"/>
      <c r="D30" s="104">
        <f>D28*70%</f>
        <v>6278330.9399999995</v>
      </c>
      <c r="G30" s="90"/>
    </row>
    <row r="31" spans="1:8" ht="18.75" x14ac:dyDescent="0.25">
      <c r="A31" s="103" t="s">
        <v>122</v>
      </c>
      <c r="B31" s="128" t="s">
        <v>123</v>
      </c>
      <c r="C31" s="129"/>
      <c r="D31" s="106">
        <v>2340420</v>
      </c>
      <c r="G31" s="107"/>
    </row>
    <row r="32" spans="1:8" ht="18.75" x14ac:dyDescent="0.25">
      <c r="A32" s="103" t="s">
        <v>124</v>
      </c>
      <c r="B32" s="128" t="s">
        <v>130</v>
      </c>
      <c r="C32" s="129"/>
      <c r="D32" s="104">
        <f>D31*15%</f>
        <v>351063</v>
      </c>
      <c r="G32" s="107"/>
    </row>
    <row r="33" spans="1:10" ht="21" x14ac:dyDescent="0.25">
      <c r="A33" s="71"/>
      <c r="B33" s="135"/>
      <c r="C33" s="136"/>
      <c r="D33" s="108"/>
      <c r="G33" s="107"/>
    </row>
    <row r="34" spans="1:10" ht="30" customHeight="1" x14ac:dyDescent="0.25">
      <c r="A34" s="71"/>
      <c r="B34" s="141" t="s">
        <v>125</v>
      </c>
      <c r="C34" s="142"/>
      <c r="D34" s="108">
        <f>D32+D31+D30</f>
        <v>8969813.9399999995</v>
      </c>
      <c r="G34" s="109"/>
      <c r="H34" s="109"/>
      <c r="I34" s="109"/>
      <c r="J34" s="60"/>
    </row>
    <row r="35" spans="1:10" x14ac:dyDescent="0.25">
      <c r="D35" s="110"/>
    </row>
    <row r="36" spans="1:10" x14ac:dyDescent="0.25">
      <c r="D36" s="110"/>
    </row>
    <row r="37" spans="1:10" ht="15.75" x14ac:dyDescent="0.25">
      <c r="D37" s="111"/>
      <c r="G37" s="60">
        <f>D32+D31</f>
        <v>2691483</v>
      </c>
    </row>
    <row r="38" spans="1:10" ht="23.25" x14ac:dyDescent="0.25">
      <c r="A38" s="143" t="s">
        <v>126</v>
      </c>
      <c r="B38" s="143"/>
      <c r="C38" s="112"/>
      <c r="G38" s="107">
        <f>G37+D30</f>
        <v>8969813.9399999995</v>
      </c>
    </row>
    <row r="39" spans="1:10" x14ac:dyDescent="0.25">
      <c r="G39" s="107">
        <f>G38*16.5%</f>
        <v>1480019.3000999999</v>
      </c>
    </row>
    <row r="40" spans="1:10" x14ac:dyDescent="0.25">
      <c r="G40" s="107"/>
    </row>
    <row r="41" spans="1:10" x14ac:dyDescent="0.25">
      <c r="G41" s="107"/>
    </row>
    <row r="42" spans="1:10" x14ac:dyDescent="0.25">
      <c r="G42" s="107"/>
    </row>
    <row r="43" spans="1:10" x14ac:dyDescent="0.25">
      <c r="G43" s="107"/>
    </row>
    <row r="44" spans="1:10" x14ac:dyDescent="0.25">
      <c r="B44" s="9" t="s">
        <v>127</v>
      </c>
      <c r="C44" s="89">
        <f>D30*5.5%</f>
        <v>345308.20169999998</v>
      </c>
      <c r="D44" s="89">
        <f>SUM(D31+D32)*11%</f>
        <v>296063.13</v>
      </c>
      <c r="E44" s="9"/>
      <c r="H44" s="107">
        <f>C32/118%</f>
        <v>0</v>
      </c>
    </row>
    <row r="45" spans="1:10" x14ac:dyDescent="0.25">
      <c r="B45" s="9" t="s">
        <v>96</v>
      </c>
      <c r="C45" s="89">
        <f>D30*5/118</f>
        <v>266030.97203389829</v>
      </c>
      <c r="E45" s="9"/>
      <c r="H45" s="107">
        <f>H44*18%</f>
        <v>0</v>
      </c>
    </row>
    <row r="46" spans="1:10" x14ac:dyDescent="0.25">
      <c r="B46" s="9" t="s">
        <v>128</v>
      </c>
      <c r="D46" s="113">
        <f>D32*20%</f>
        <v>70212.600000000006</v>
      </c>
      <c r="E46" s="9"/>
      <c r="H46" s="107">
        <f>H45+H44</f>
        <v>0</v>
      </c>
    </row>
    <row r="47" spans="1:10" x14ac:dyDescent="0.25">
      <c r="E47" s="9"/>
      <c r="H47" s="107"/>
    </row>
    <row r="48" spans="1:10" x14ac:dyDescent="0.25">
      <c r="C48" s="114"/>
      <c r="D48" s="114">
        <f>D34-C44-C45-D44-D46</f>
        <v>7992199.0362661015</v>
      </c>
      <c r="E48" s="9"/>
    </row>
    <row r="49" spans="3:5" x14ac:dyDescent="0.25">
      <c r="E49" s="9"/>
    </row>
    <row r="50" spans="3:5" x14ac:dyDescent="0.25">
      <c r="C50" s="9" t="s">
        <v>135</v>
      </c>
      <c r="D50" s="114">
        <v>6497359</v>
      </c>
      <c r="E50" s="9"/>
    </row>
    <row r="51" spans="3:5" x14ac:dyDescent="0.25">
      <c r="E51" s="9"/>
    </row>
    <row r="52" spans="3:5" x14ac:dyDescent="0.25">
      <c r="C52" s="9" t="s">
        <v>136</v>
      </c>
      <c r="D52" s="114">
        <f>D48-D50</f>
        <v>1494840.0362661015</v>
      </c>
    </row>
  </sheetData>
  <mergeCells count="17">
    <mergeCell ref="B31:C31"/>
    <mergeCell ref="B32:C32"/>
    <mergeCell ref="B33:C33"/>
    <mergeCell ref="B34:C34"/>
    <mergeCell ref="A38:B38"/>
    <mergeCell ref="B30:C30"/>
    <mergeCell ref="A12:B12"/>
    <mergeCell ref="A13:B13"/>
    <mergeCell ref="A18:D18"/>
    <mergeCell ref="A20:D20"/>
    <mergeCell ref="A22:D22"/>
    <mergeCell ref="B24:C24"/>
    <mergeCell ref="B25:C25"/>
    <mergeCell ref="B26:C26"/>
    <mergeCell ref="B27:C27"/>
    <mergeCell ref="B28:C28"/>
    <mergeCell ref="B29:C29"/>
  </mergeCells>
  <printOptions horizontalCentered="1"/>
  <pageMargins left="0" right="0" top="0" bottom="0.74803149606299213" header="0.31496062992125984" footer="0.31496062992125984"/>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0:H54"/>
  <sheetViews>
    <sheetView showGridLines="0" zoomScaleNormal="100" workbookViewId="0">
      <selection activeCell="B45" sqref="B45"/>
    </sheetView>
  </sheetViews>
  <sheetFormatPr defaultRowHeight="15" x14ac:dyDescent="0.25"/>
  <cols>
    <col min="1" max="1" width="6.28515625" style="9" customWidth="1"/>
    <col min="2" max="2" width="39.85546875" style="28" customWidth="1"/>
    <col min="3" max="3" width="17.42578125" style="28" customWidth="1"/>
    <col min="4" max="4" width="15.42578125" style="28" customWidth="1"/>
    <col min="5" max="5" width="18.140625" style="9" customWidth="1"/>
    <col min="7" max="7" width="12.140625" bestFit="1" customWidth="1"/>
    <col min="8" max="8" width="11.5703125" bestFit="1" customWidth="1"/>
    <col min="257" max="257" width="6.28515625" customWidth="1"/>
    <col min="258" max="258" width="40.7109375" customWidth="1"/>
    <col min="259" max="259" width="17.42578125" customWidth="1"/>
    <col min="260" max="260" width="15.42578125" customWidth="1"/>
    <col min="261" max="261" width="18.28515625" customWidth="1"/>
    <col min="513" max="513" width="6.28515625" customWidth="1"/>
    <col min="514" max="514" width="40.7109375" customWidth="1"/>
    <col min="515" max="515" width="17.42578125" customWidth="1"/>
    <col min="516" max="516" width="15.42578125" customWidth="1"/>
    <col min="517" max="517" width="18.28515625" customWidth="1"/>
    <col min="769" max="769" width="6.28515625" customWidth="1"/>
    <col min="770" max="770" width="40.7109375" customWidth="1"/>
    <col min="771" max="771" width="17.42578125" customWidth="1"/>
    <col min="772" max="772" width="15.42578125" customWidth="1"/>
    <col min="773" max="773" width="18.28515625" customWidth="1"/>
    <col min="1025" max="1025" width="6.28515625" customWidth="1"/>
    <col min="1026" max="1026" width="40.7109375" customWidth="1"/>
    <col min="1027" max="1027" width="17.42578125" customWidth="1"/>
    <col min="1028" max="1028" width="15.42578125" customWidth="1"/>
    <col min="1029" max="1029" width="18.28515625" customWidth="1"/>
    <col min="1281" max="1281" width="6.28515625" customWidth="1"/>
    <col min="1282" max="1282" width="40.7109375" customWidth="1"/>
    <col min="1283" max="1283" width="17.42578125" customWidth="1"/>
    <col min="1284" max="1284" width="15.42578125" customWidth="1"/>
    <col min="1285" max="1285" width="18.28515625" customWidth="1"/>
    <col min="1537" max="1537" width="6.28515625" customWidth="1"/>
    <col min="1538" max="1538" width="40.7109375" customWidth="1"/>
    <col min="1539" max="1539" width="17.42578125" customWidth="1"/>
    <col min="1540" max="1540" width="15.42578125" customWidth="1"/>
    <col min="1541" max="1541" width="18.28515625" customWidth="1"/>
    <col min="1793" max="1793" width="6.28515625" customWidth="1"/>
    <col min="1794" max="1794" width="40.7109375" customWidth="1"/>
    <col min="1795" max="1795" width="17.42578125" customWidth="1"/>
    <col min="1796" max="1796" width="15.42578125" customWidth="1"/>
    <col min="1797" max="1797" width="18.28515625" customWidth="1"/>
    <col min="2049" max="2049" width="6.28515625" customWidth="1"/>
    <col min="2050" max="2050" width="40.7109375" customWidth="1"/>
    <col min="2051" max="2051" width="17.42578125" customWidth="1"/>
    <col min="2052" max="2052" width="15.42578125" customWidth="1"/>
    <col min="2053" max="2053" width="18.28515625" customWidth="1"/>
    <col min="2305" max="2305" width="6.28515625" customWidth="1"/>
    <col min="2306" max="2306" width="40.7109375" customWidth="1"/>
    <col min="2307" max="2307" width="17.42578125" customWidth="1"/>
    <col min="2308" max="2308" width="15.42578125" customWidth="1"/>
    <col min="2309" max="2309" width="18.28515625" customWidth="1"/>
    <col min="2561" max="2561" width="6.28515625" customWidth="1"/>
    <col min="2562" max="2562" width="40.7109375" customWidth="1"/>
    <col min="2563" max="2563" width="17.42578125" customWidth="1"/>
    <col min="2564" max="2564" width="15.42578125" customWidth="1"/>
    <col min="2565" max="2565" width="18.28515625" customWidth="1"/>
    <col min="2817" max="2817" width="6.28515625" customWidth="1"/>
    <col min="2818" max="2818" width="40.7109375" customWidth="1"/>
    <col min="2819" max="2819" width="17.42578125" customWidth="1"/>
    <col min="2820" max="2820" width="15.42578125" customWidth="1"/>
    <col min="2821" max="2821" width="18.28515625" customWidth="1"/>
    <col min="3073" max="3073" width="6.28515625" customWidth="1"/>
    <col min="3074" max="3074" width="40.7109375" customWidth="1"/>
    <col min="3075" max="3075" width="17.42578125" customWidth="1"/>
    <col min="3076" max="3076" width="15.42578125" customWidth="1"/>
    <col min="3077" max="3077" width="18.28515625" customWidth="1"/>
    <col min="3329" max="3329" width="6.28515625" customWidth="1"/>
    <col min="3330" max="3330" width="40.7109375" customWidth="1"/>
    <col min="3331" max="3331" width="17.42578125" customWidth="1"/>
    <col min="3332" max="3332" width="15.42578125" customWidth="1"/>
    <col min="3333" max="3333" width="18.28515625" customWidth="1"/>
    <col min="3585" max="3585" width="6.28515625" customWidth="1"/>
    <col min="3586" max="3586" width="40.7109375" customWidth="1"/>
    <col min="3587" max="3587" width="17.42578125" customWidth="1"/>
    <col min="3588" max="3588" width="15.42578125" customWidth="1"/>
    <col min="3589" max="3589" width="18.28515625" customWidth="1"/>
    <col min="3841" max="3841" width="6.28515625" customWidth="1"/>
    <col min="3842" max="3842" width="40.7109375" customWidth="1"/>
    <col min="3843" max="3843" width="17.42578125" customWidth="1"/>
    <col min="3844" max="3844" width="15.42578125" customWidth="1"/>
    <col min="3845" max="3845" width="18.28515625" customWidth="1"/>
    <col min="4097" max="4097" width="6.28515625" customWidth="1"/>
    <col min="4098" max="4098" width="40.7109375" customWidth="1"/>
    <col min="4099" max="4099" width="17.42578125" customWidth="1"/>
    <col min="4100" max="4100" width="15.42578125" customWidth="1"/>
    <col min="4101" max="4101" width="18.28515625" customWidth="1"/>
    <col min="4353" max="4353" width="6.28515625" customWidth="1"/>
    <col min="4354" max="4354" width="40.7109375" customWidth="1"/>
    <col min="4355" max="4355" width="17.42578125" customWidth="1"/>
    <col min="4356" max="4356" width="15.42578125" customWidth="1"/>
    <col min="4357" max="4357" width="18.28515625" customWidth="1"/>
    <col min="4609" max="4609" width="6.28515625" customWidth="1"/>
    <col min="4610" max="4610" width="40.7109375" customWidth="1"/>
    <col min="4611" max="4611" width="17.42578125" customWidth="1"/>
    <col min="4612" max="4612" width="15.42578125" customWidth="1"/>
    <col min="4613" max="4613" width="18.28515625" customWidth="1"/>
    <col min="4865" max="4865" width="6.28515625" customWidth="1"/>
    <col min="4866" max="4866" width="40.7109375" customWidth="1"/>
    <col min="4867" max="4867" width="17.42578125" customWidth="1"/>
    <col min="4868" max="4868" width="15.42578125" customWidth="1"/>
    <col min="4869" max="4869" width="18.28515625" customWidth="1"/>
    <col min="5121" max="5121" width="6.28515625" customWidth="1"/>
    <col min="5122" max="5122" width="40.7109375" customWidth="1"/>
    <col min="5123" max="5123" width="17.42578125" customWidth="1"/>
    <col min="5124" max="5124" width="15.42578125" customWidth="1"/>
    <col min="5125" max="5125" width="18.28515625" customWidth="1"/>
    <col min="5377" max="5377" width="6.28515625" customWidth="1"/>
    <col min="5378" max="5378" width="40.7109375" customWidth="1"/>
    <col min="5379" max="5379" width="17.42578125" customWidth="1"/>
    <col min="5380" max="5380" width="15.42578125" customWidth="1"/>
    <col min="5381" max="5381" width="18.28515625" customWidth="1"/>
    <col min="5633" max="5633" width="6.28515625" customWidth="1"/>
    <col min="5634" max="5634" width="40.7109375" customWidth="1"/>
    <col min="5635" max="5635" width="17.42578125" customWidth="1"/>
    <col min="5636" max="5636" width="15.42578125" customWidth="1"/>
    <col min="5637" max="5637" width="18.28515625" customWidth="1"/>
    <col min="5889" max="5889" width="6.28515625" customWidth="1"/>
    <col min="5890" max="5890" width="40.7109375" customWidth="1"/>
    <col min="5891" max="5891" width="17.42578125" customWidth="1"/>
    <col min="5892" max="5892" width="15.42578125" customWidth="1"/>
    <col min="5893" max="5893" width="18.28515625" customWidth="1"/>
    <col min="6145" max="6145" width="6.28515625" customWidth="1"/>
    <col min="6146" max="6146" width="40.7109375" customWidth="1"/>
    <col min="6147" max="6147" width="17.42578125" customWidth="1"/>
    <col min="6148" max="6148" width="15.42578125" customWidth="1"/>
    <col min="6149" max="6149" width="18.28515625" customWidth="1"/>
    <col min="6401" max="6401" width="6.28515625" customWidth="1"/>
    <col min="6402" max="6402" width="40.7109375" customWidth="1"/>
    <col min="6403" max="6403" width="17.42578125" customWidth="1"/>
    <col min="6404" max="6404" width="15.42578125" customWidth="1"/>
    <col min="6405" max="6405" width="18.28515625" customWidth="1"/>
    <col min="6657" max="6657" width="6.28515625" customWidth="1"/>
    <col min="6658" max="6658" width="40.7109375" customWidth="1"/>
    <col min="6659" max="6659" width="17.42578125" customWidth="1"/>
    <col min="6660" max="6660" width="15.42578125" customWidth="1"/>
    <col min="6661" max="6661" width="18.28515625" customWidth="1"/>
    <col min="6913" max="6913" width="6.28515625" customWidth="1"/>
    <col min="6914" max="6914" width="40.7109375" customWidth="1"/>
    <col min="6915" max="6915" width="17.42578125" customWidth="1"/>
    <col min="6916" max="6916" width="15.42578125" customWidth="1"/>
    <col min="6917" max="6917" width="18.28515625" customWidth="1"/>
    <col min="7169" max="7169" width="6.28515625" customWidth="1"/>
    <col min="7170" max="7170" width="40.7109375" customWidth="1"/>
    <col min="7171" max="7171" width="17.42578125" customWidth="1"/>
    <col min="7172" max="7172" width="15.42578125" customWidth="1"/>
    <col min="7173" max="7173" width="18.28515625" customWidth="1"/>
    <col min="7425" max="7425" width="6.28515625" customWidth="1"/>
    <col min="7426" max="7426" width="40.7109375" customWidth="1"/>
    <col min="7427" max="7427" width="17.42578125" customWidth="1"/>
    <col min="7428" max="7428" width="15.42578125" customWidth="1"/>
    <col min="7429" max="7429" width="18.28515625" customWidth="1"/>
    <col min="7681" max="7681" width="6.28515625" customWidth="1"/>
    <col min="7682" max="7682" width="40.7109375" customWidth="1"/>
    <col min="7683" max="7683" width="17.42578125" customWidth="1"/>
    <col min="7684" max="7684" width="15.42578125" customWidth="1"/>
    <col min="7685" max="7685" width="18.28515625" customWidth="1"/>
    <col min="7937" max="7937" width="6.28515625" customWidth="1"/>
    <col min="7938" max="7938" width="40.7109375" customWidth="1"/>
    <col min="7939" max="7939" width="17.42578125" customWidth="1"/>
    <col min="7940" max="7940" width="15.42578125" customWidth="1"/>
    <col min="7941" max="7941" width="18.28515625" customWidth="1"/>
    <col min="8193" max="8193" width="6.28515625" customWidth="1"/>
    <col min="8194" max="8194" width="40.7109375" customWidth="1"/>
    <col min="8195" max="8195" width="17.42578125" customWidth="1"/>
    <col min="8196" max="8196" width="15.42578125" customWidth="1"/>
    <col min="8197" max="8197" width="18.28515625" customWidth="1"/>
    <col min="8449" max="8449" width="6.28515625" customWidth="1"/>
    <col min="8450" max="8450" width="40.7109375" customWidth="1"/>
    <col min="8451" max="8451" width="17.42578125" customWidth="1"/>
    <col min="8452" max="8452" width="15.42578125" customWidth="1"/>
    <col min="8453" max="8453" width="18.28515625" customWidth="1"/>
    <col min="8705" max="8705" width="6.28515625" customWidth="1"/>
    <col min="8706" max="8706" width="40.7109375" customWidth="1"/>
    <col min="8707" max="8707" width="17.42578125" customWidth="1"/>
    <col min="8708" max="8708" width="15.42578125" customWidth="1"/>
    <col min="8709" max="8709" width="18.28515625" customWidth="1"/>
    <col min="8961" max="8961" width="6.28515625" customWidth="1"/>
    <col min="8962" max="8962" width="40.7109375" customWidth="1"/>
    <col min="8963" max="8963" width="17.42578125" customWidth="1"/>
    <col min="8964" max="8964" width="15.42578125" customWidth="1"/>
    <col min="8965" max="8965" width="18.28515625" customWidth="1"/>
    <col min="9217" max="9217" width="6.28515625" customWidth="1"/>
    <col min="9218" max="9218" width="40.7109375" customWidth="1"/>
    <col min="9219" max="9219" width="17.42578125" customWidth="1"/>
    <col min="9220" max="9220" width="15.42578125" customWidth="1"/>
    <col min="9221" max="9221" width="18.28515625" customWidth="1"/>
    <col min="9473" max="9473" width="6.28515625" customWidth="1"/>
    <col min="9474" max="9474" width="40.7109375" customWidth="1"/>
    <col min="9475" max="9475" width="17.42578125" customWidth="1"/>
    <col min="9476" max="9476" width="15.42578125" customWidth="1"/>
    <col min="9477" max="9477" width="18.28515625" customWidth="1"/>
    <col min="9729" max="9729" width="6.28515625" customWidth="1"/>
    <col min="9730" max="9730" width="40.7109375" customWidth="1"/>
    <col min="9731" max="9731" width="17.42578125" customWidth="1"/>
    <col min="9732" max="9732" width="15.42578125" customWidth="1"/>
    <col min="9733" max="9733" width="18.28515625" customWidth="1"/>
    <col min="9985" max="9985" width="6.28515625" customWidth="1"/>
    <col min="9986" max="9986" width="40.7109375" customWidth="1"/>
    <col min="9987" max="9987" width="17.42578125" customWidth="1"/>
    <col min="9988" max="9988" width="15.42578125" customWidth="1"/>
    <col min="9989" max="9989" width="18.28515625" customWidth="1"/>
    <col min="10241" max="10241" width="6.28515625" customWidth="1"/>
    <col min="10242" max="10242" width="40.7109375" customWidth="1"/>
    <col min="10243" max="10243" width="17.42578125" customWidth="1"/>
    <col min="10244" max="10244" width="15.42578125" customWidth="1"/>
    <col min="10245" max="10245" width="18.28515625" customWidth="1"/>
    <col min="10497" max="10497" width="6.28515625" customWidth="1"/>
    <col min="10498" max="10498" width="40.7109375" customWidth="1"/>
    <col min="10499" max="10499" width="17.42578125" customWidth="1"/>
    <col min="10500" max="10500" width="15.42578125" customWidth="1"/>
    <col min="10501" max="10501" width="18.28515625" customWidth="1"/>
    <col min="10753" max="10753" width="6.28515625" customWidth="1"/>
    <col min="10754" max="10754" width="40.7109375" customWidth="1"/>
    <col min="10755" max="10755" width="17.42578125" customWidth="1"/>
    <col min="10756" max="10756" width="15.42578125" customWidth="1"/>
    <col min="10757" max="10757" width="18.28515625" customWidth="1"/>
    <col min="11009" max="11009" width="6.28515625" customWidth="1"/>
    <col min="11010" max="11010" width="40.7109375" customWidth="1"/>
    <col min="11011" max="11011" width="17.42578125" customWidth="1"/>
    <col min="11012" max="11012" width="15.42578125" customWidth="1"/>
    <col min="11013" max="11013" width="18.28515625" customWidth="1"/>
    <col min="11265" max="11265" width="6.28515625" customWidth="1"/>
    <col min="11266" max="11266" width="40.7109375" customWidth="1"/>
    <col min="11267" max="11267" width="17.42578125" customWidth="1"/>
    <col min="11268" max="11268" width="15.42578125" customWidth="1"/>
    <col min="11269" max="11269" width="18.28515625" customWidth="1"/>
    <col min="11521" max="11521" width="6.28515625" customWidth="1"/>
    <col min="11522" max="11522" width="40.7109375" customWidth="1"/>
    <col min="11523" max="11523" width="17.42578125" customWidth="1"/>
    <col min="11524" max="11524" width="15.42578125" customWidth="1"/>
    <col min="11525" max="11525" width="18.28515625" customWidth="1"/>
    <col min="11777" max="11777" width="6.28515625" customWidth="1"/>
    <col min="11778" max="11778" width="40.7109375" customWidth="1"/>
    <col min="11779" max="11779" width="17.42578125" customWidth="1"/>
    <col min="11780" max="11780" width="15.42578125" customWidth="1"/>
    <col min="11781" max="11781" width="18.28515625" customWidth="1"/>
    <col min="12033" max="12033" width="6.28515625" customWidth="1"/>
    <col min="12034" max="12034" width="40.7109375" customWidth="1"/>
    <col min="12035" max="12035" width="17.42578125" customWidth="1"/>
    <col min="12036" max="12036" width="15.42578125" customWidth="1"/>
    <col min="12037" max="12037" width="18.28515625" customWidth="1"/>
    <col min="12289" max="12289" width="6.28515625" customWidth="1"/>
    <col min="12290" max="12290" width="40.7109375" customWidth="1"/>
    <col min="12291" max="12291" width="17.42578125" customWidth="1"/>
    <col min="12292" max="12292" width="15.42578125" customWidth="1"/>
    <col min="12293" max="12293" width="18.28515625" customWidth="1"/>
    <col min="12545" max="12545" width="6.28515625" customWidth="1"/>
    <col min="12546" max="12546" width="40.7109375" customWidth="1"/>
    <col min="12547" max="12547" width="17.42578125" customWidth="1"/>
    <col min="12548" max="12548" width="15.42578125" customWidth="1"/>
    <col min="12549" max="12549" width="18.28515625" customWidth="1"/>
    <col min="12801" max="12801" width="6.28515625" customWidth="1"/>
    <col min="12802" max="12802" width="40.7109375" customWidth="1"/>
    <col min="12803" max="12803" width="17.42578125" customWidth="1"/>
    <col min="12804" max="12804" width="15.42578125" customWidth="1"/>
    <col min="12805" max="12805" width="18.28515625" customWidth="1"/>
    <col min="13057" max="13057" width="6.28515625" customWidth="1"/>
    <col min="13058" max="13058" width="40.7109375" customWidth="1"/>
    <col min="13059" max="13059" width="17.42578125" customWidth="1"/>
    <col min="13060" max="13060" width="15.42578125" customWidth="1"/>
    <col min="13061" max="13061" width="18.28515625" customWidth="1"/>
    <col min="13313" max="13313" width="6.28515625" customWidth="1"/>
    <col min="13314" max="13314" width="40.7109375" customWidth="1"/>
    <col min="13315" max="13315" width="17.42578125" customWidth="1"/>
    <col min="13316" max="13316" width="15.42578125" customWidth="1"/>
    <col min="13317" max="13317" width="18.28515625" customWidth="1"/>
    <col min="13569" max="13569" width="6.28515625" customWidth="1"/>
    <col min="13570" max="13570" width="40.7109375" customWidth="1"/>
    <col min="13571" max="13571" width="17.42578125" customWidth="1"/>
    <col min="13572" max="13572" width="15.42578125" customWidth="1"/>
    <col min="13573" max="13573" width="18.28515625" customWidth="1"/>
    <col min="13825" max="13825" width="6.28515625" customWidth="1"/>
    <col min="13826" max="13826" width="40.7109375" customWidth="1"/>
    <col min="13827" max="13827" width="17.42578125" customWidth="1"/>
    <col min="13828" max="13828" width="15.42578125" customWidth="1"/>
    <col min="13829" max="13829" width="18.28515625" customWidth="1"/>
    <col min="14081" max="14081" width="6.28515625" customWidth="1"/>
    <col min="14082" max="14082" width="40.7109375" customWidth="1"/>
    <col min="14083" max="14083" width="17.42578125" customWidth="1"/>
    <col min="14084" max="14084" width="15.42578125" customWidth="1"/>
    <col min="14085" max="14085" width="18.28515625" customWidth="1"/>
    <col min="14337" max="14337" width="6.28515625" customWidth="1"/>
    <col min="14338" max="14338" width="40.7109375" customWidth="1"/>
    <col min="14339" max="14339" width="17.42578125" customWidth="1"/>
    <col min="14340" max="14340" width="15.42578125" customWidth="1"/>
    <col min="14341" max="14341" width="18.28515625" customWidth="1"/>
    <col min="14593" max="14593" width="6.28515625" customWidth="1"/>
    <col min="14594" max="14594" width="40.7109375" customWidth="1"/>
    <col min="14595" max="14595" width="17.42578125" customWidth="1"/>
    <col min="14596" max="14596" width="15.42578125" customWidth="1"/>
    <col min="14597" max="14597" width="18.28515625" customWidth="1"/>
    <col min="14849" max="14849" width="6.28515625" customWidth="1"/>
    <col min="14850" max="14850" width="40.7109375" customWidth="1"/>
    <col min="14851" max="14851" width="17.42578125" customWidth="1"/>
    <col min="14852" max="14852" width="15.42578125" customWidth="1"/>
    <col min="14853" max="14853" width="18.28515625" customWidth="1"/>
    <col min="15105" max="15105" width="6.28515625" customWidth="1"/>
    <col min="15106" max="15106" width="40.7109375" customWidth="1"/>
    <col min="15107" max="15107" width="17.42578125" customWidth="1"/>
    <col min="15108" max="15108" width="15.42578125" customWidth="1"/>
    <col min="15109" max="15109" width="18.28515625" customWidth="1"/>
    <col min="15361" max="15361" width="6.28515625" customWidth="1"/>
    <col min="15362" max="15362" width="40.7109375" customWidth="1"/>
    <col min="15363" max="15363" width="17.42578125" customWidth="1"/>
    <col min="15364" max="15364" width="15.42578125" customWidth="1"/>
    <col min="15365" max="15365" width="18.28515625" customWidth="1"/>
    <col min="15617" max="15617" width="6.28515625" customWidth="1"/>
    <col min="15618" max="15618" width="40.7109375" customWidth="1"/>
    <col min="15619" max="15619" width="17.42578125" customWidth="1"/>
    <col min="15620" max="15620" width="15.42578125" customWidth="1"/>
    <col min="15621" max="15621" width="18.28515625" customWidth="1"/>
    <col min="15873" max="15873" width="6.28515625" customWidth="1"/>
    <col min="15874" max="15874" width="40.7109375" customWidth="1"/>
    <col min="15875" max="15875" width="17.42578125" customWidth="1"/>
    <col min="15876" max="15876" width="15.42578125" customWidth="1"/>
    <col min="15877" max="15877" width="18.28515625" customWidth="1"/>
    <col min="16129" max="16129" width="6.28515625" customWidth="1"/>
    <col min="16130" max="16130" width="40.7109375" customWidth="1"/>
    <col min="16131" max="16131" width="17.42578125" customWidth="1"/>
    <col min="16132" max="16132" width="15.42578125" customWidth="1"/>
    <col min="16133" max="16133" width="18.28515625" customWidth="1"/>
  </cols>
  <sheetData>
    <row r="10" spans="1:5" ht="12.75" customHeight="1" x14ac:dyDescent="0.25">
      <c r="A10" s="144"/>
      <c r="B10" s="144"/>
      <c r="C10" s="144"/>
    </row>
    <row r="11" spans="1:5" s="13" customFormat="1" ht="18.75" x14ac:dyDescent="0.25">
      <c r="A11" s="87"/>
      <c r="B11" s="26"/>
      <c r="C11" s="26"/>
      <c r="D11" s="26"/>
      <c r="E11" s="14"/>
    </row>
    <row r="12" spans="1:5" s="13" customFormat="1" ht="9" customHeight="1" x14ac:dyDescent="0.25">
      <c r="A12" s="12"/>
      <c r="B12" s="26"/>
      <c r="C12" s="26"/>
      <c r="D12" s="26"/>
      <c r="E12" s="14"/>
    </row>
    <row r="13" spans="1:5" s="13" customFormat="1" ht="18.75" x14ac:dyDescent="0.25">
      <c r="A13" s="15" t="s">
        <v>16</v>
      </c>
      <c r="B13" s="26"/>
      <c r="C13" s="26"/>
      <c r="D13" s="26"/>
      <c r="E13" s="16">
        <v>45502</v>
      </c>
    </row>
    <row r="14" spans="1:5" s="13" customFormat="1" ht="18.75" x14ac:dyDescent="0.25">
      <c r="A14" s="15" t="s">
        <v>17</v>
      </c>
      <c r="B14" s="15"/>
      <c r="C14" s="15"/>
      <c r="D14" s="15"/>
      <c r="E14" s="17"/>
    </row>
    <row r="15" spans="1:5" s="13" customFormat="1" ht="18.75" x14ac:dyDescent="0.25">
      <c r="A15" s="18"/>
      <c r="B15" s="26"/>
      <c r="C15" s="26"/>
      <c r="D15" s="26"/>
      <c r="E15" s="17"/>
    </row>
    <row r="16" spans="1:5" s="13" customFormat="1" ht="36.6" customHeight="1" x14ac:dyDescent="0.25">
      <c r="A16" s="123" t="s">
        <v>108</v>
      </c>
      <c r="B16" s="123"/>
      <c r="C16" s="123"/>
      <c r="D16" s="123"/>
      <c r="E16" s="123"/>
    </row>
    <row r="17" spans="1:5" s="13" customFormat="1" ht="28.5" x14ac:dyDescent="0.25">
      <c r="A17" s="19"/>
      <c r="B17" s="27"/>
      <c r="C17" s="27"/>
      <c r="D17" s="27"/>
      <c r="E17" s="19"/>
    </row>
    <row r="18" spans="1:5" ht="37.15" customHeight="1" x14ac:dyDescent="0.25">
      <c r="A18" s="71" t="s">
        <v>13</v>
      </c>
      <c r="B18" s="71" t="s">
        <v>14</v>
      </c>
      <c r="C18" s="77" t="s">
        <v>88</v>
      </c>
      <c r="D18" s="77" t="s">
        <v>90</v>
      </c>
      <c r="E18" s="71" t="s">
        <v>15</v>
      </c>
    </row>
    <row r="19" spans="1:5" ht="23.25" customHeight="1" x14ac:dyDescent="0.25">
      <c r="A19" s="31">
        <v>1</v>
      </c>
      <c r="B19" s="53" t="s">
        <v>65</v>
      </c>
      <c r="C19" s="67">
        <f>'Air Handling Unit'!G22</f>
        <v>1319000</v>
      </c>
      <c r="D19" s="67">
        <f>'Air Handling Unit'!H22</f>
        <v>338000</v>
      </c>
      <c r="E19" s="66">
        <f>D19+C19</f>
        <v>1657000</v>
      </c>
    </row>
    <row r="20" spans="1:5" ht="27" customHeight="1" x14ac:dyDescent="0.25">
      <c r="A20" s="31">
        <v>2</v>
      </c>
      <c r="B20" s="32" t="s">
        <v>66</v>
      </c>
      <c r="C20" s="67">
        <f>Chillers!G15</f>
        <v>10390000</v>
      </c>
      <c r="D20" s="67">
        <f>Chillers!H15</f>
        <v>1790000</v>
      </c>
      <c r="E20" s="66">
        <f>D20+C20</f>
        <v>12180000</v>
      </c>
    </row>
    <row r="21" spans="1:5" ht="28.5" customHeight="1" x14ac:dyDescent="0.25">
      <c r="A21" s="68">
        <v>3</v>
      </c>
      <c r="B21" s="33" t="s">
        <v>67</v>
      </c>
      <c r="C21" s="69">
        <f>'Cooling Towers'!G18</f>
        <v>15647000</v>
      </c>
      <c r="D21" s="69">
        <f>'Cooling Towers'!H18</f>
        <v>1513000</v>
      </c>
      <c r="E21" s="70">
        <f>D21+C21</f>
        <v>17160000</v>
      </c>
    </row>
    <row r="22" spans="1:5" ht="25.5" customHeight="1" x14ac:dyDescent="0.25">
      <c r="A22" s="71"/>
      <c r="B22" s="76" t="s">
        <v>93</v>
      </c>
      <c r="C22" s="72">
        <f>SUM(C19:C21)</f>
        <v>27356000</v>
      </c>
      <c r="D22" s="72">
        <f>SUM(D19:D21)</f>
        <v>3641000</v>
      </c>
      <c r="E22" s="72">
        <f>SUM(E19:E21)</f>
        <v>30997000</v>
      </c>
    </row>
    <row r="23" spans="1:5" ht="25.5" customHeight="1" x14ac:dyDescent="0.25">
      <c r="A23" s="71"/>
      <c r="B23" s="76" t="s">
        <v>83</v>
      </c>
      <c r="C23" s="72">
        <f t="shared" ref="C23:D23" si="0">C22*5%</f>
        <v>1367800</v>
      </c>
      <c r="D23" s="72">
        <f t="shared" si="0"/>
        <v>182050</v>
      </c>
      <c r="E23" s="72">
        <f>E22*5%</f>
        <v>1549850</v>
      </c>
    </row>
    <row r="24" spans="1:5" ht="25.5" customHeight="1" x14ac:dyDescent="0.25">
      <c r="A24" s="71"/>
      <c r="B24" s="76" t="s">
        <v>84</v>
      </c>
      <c r="C24" s="72">
        <f t="shared" ref="C24:D24" si="1">C22-C23</f>
        <v>25988200</v>
      </c>
      <c r="D24" s="72">
        <f t="shared" si="1"/>
        <v>3458950</v>
      </c>
      <c r="E24" s="72">
        <f>E22-E23</f>
        <v>29447150</v>
      </c>
    </row>
    <row r="25" spans="1:5" ht="27" customHeight="1" x14ac:dyDescent="0.25">
      <c r="A25" s="73"/>
      <c r="B25" s="76" t="s">
        <v>91</v>
      </c>
      <c r="C25" s="74">
        <v>0</v>
      </c>
      <c r="D25" s="74">
        <f>D24*13%</f>
        <v>449663.5</v>
      </c>
      <c r="E25" s="75">
        <f>D25</f>
        <v>449663.5</v>
      </c>
    </row>
    <row r="26" spans="1:5" ht="27" customHeight="1" x14ac:dyDescent="0.25">
      <c r="A26" s="73"/>
      <c r="B26" s="76" t="s">
        <v>92</v>
      </c>
      <c r="C26" s="74">
        <f>C25+C24</f>
        <v>25988200</v>
      </c>
      <c r="D26" s="74">
        <f t="shared" ref="D26:E26" si="2">D25+D24</f>
        <v>3908613.5</v>
      </c>
      <c r="E26" s="74">
        <f t="shared" si="2"/>
        <v>29896813.5</v>
      </c>
    </row>
    <row r="27" spans="1:5" ht="27" customHeight="1" x14ac:dyDescent="0.25">
      <c r="A27" s="73"/>
      <c r="B27" s="92" t="s">
        <v>103</v>
      </c>
      <c r="C27" s="93"/>
      <c r="D27" s="94"/>
      <c r="E27" s="74">
        <v>8969044.0500000007</v>
      </c>
    </row>
    <row r="28" spans="1:5" ht="24" customHeight="1" x14ac:dyDescent="0.25">
      <c r="A28" s="73"/>
      <c r="B28" s="92" t="s">
        <v>104</v>
      </c>
      <c r="C28" s="93"/>
      <c r="D28" s="94"/>
      <c r="E28" s="74">
        <v>11958725.600000001</v>
      </c>
    </row>
    <row r="29" spans="1:5" ht="30" customHeight="1" x14ac:dyDescent="0.25">
      <c r="A29" s="73"/>
      <c r="B29" s="92" t="s">
        <v>105</v>
      </c>
      <c r="C29" s="93"/>
      <c r="D29" s="94"/>
      <c r="E29" s="74">
        <f>E26-E27-E28</f>
        <v>8969043.8499999978</v>
      </c>
    </row>
    <row r="36" spans="1:8" ht="18.75" x14ac:dyDescent="0.25">
      <c r="A36" s="145"/>
      <c r="B36" s="145"/>
      <c r="C36" s="145"/>
    </row>
    <row r="39" spans="1:8" x14ac:dyDescent="0.25">
      <c r="C39" s="88">
        <f>C26*8%</f>
        <v>2079056</v>
      </c>
      <c r="D39" s="88">
        <f>D26*8%</f>
        <v>312689.08</v>
      </c>
      <c r="E39" s="89"/>
      <c r="H39" s="90"/>
    </row>
    <row r="40" spans="1:8" x14ac:dyDescent="0.25">
      <c r="C40" s="88"/>
      <c r="D40" s="88"/>
      <c r="E40" s="89"/>
    </row>
    <row r="41" spans="1:8" x14ac:dyDescent="0.25">
      <c r="C41" s="88"/>
      <c r="D41" s="88"/>
      <c r="E41" s="89"/>
      <c r="G41" s="90"/>
    </row>
    <row r="42" spans="1:8" x14ac:dyDescent="0.25">
      <c r="B42" s="28" t="s">
        <v>95</v>
      </c>
      <c r="C42" s="88">
        <f>C26*5.5%</f>
        <v>1429351</v>
      </c>
      <c r="D42" s="88"/>
      <c r="E42" s="89"/>
    </row>
    <row r="43" spans="1:8" x14ac:dyDescent="0.25">
      <c r="B43" s="28" t="s">
        <v>96</v>
      </c>
      <c r="C43" s="88">
        <f>C26*5/118</f>
        <v>1101194.9152542374</v>
      </c>
      <c r="D43" s="88"/>
      <c r="E43" s="89"/>
    </row>
    <row r="44" spans="1:8" x14ac:dyDescent="0.25">
      <c r="C44" s="88"/>
      <c r="D44" s="88"/>
      <c r="E44" s="89"/>
    </row>
    <row r="45" spans="1:8" x14ac:dyDescent="0.25">
      <c r="B45" s="28" t="s">
        <v>97</v>
      </c>
      <c r="C45" s="88">
        <f>D26*11%</f>
        <v>429947.48499999999</v>
      </c>
      <c r="D45" s="88"/>
      <c r="E45" s="89"/>
    </row>
    <row r="46" spans="1:8" x14ac:dyDescent="0.25">
      <c r="B46" s="28" t="s">
        <v>98</v>
      </c>
      <c r="C46" s="88">
        <f>D25*20%</f>
        <v>89932.700000000012</v>
      </c>
      <c r="D46" s="88"/>
      <c r="E46" s="89"/>
    </row>
    <row r="47" spans="1:8" x14ac:dyDescent="0.25">
      <c r="C47" s="88"/>
      <c r="D47" s="88"/>
      <c r="E47" s="89"/>
    </row>
    <row r="48" spans="1:8" x14ac:dyDescent="0.25">
      <c r="B48" s="28" t="s">
        <v>99</v>
      </c>
      <c r="C48" s="88">
        <f>SUM(C42:C46)</f>
        <v>3050426.1002542372</v>
      </c>
      <c r="D48" s="88"/>
      <c r="E48" s="89"/>
    </row>
    <row r="49" spans="2:5" x14ac:dyDescent="0.25">
      <c r="C49" s="88"/>
      <c r="D49" s="88"/>
      <c r="E49" s="89"/>
    </row>
    <row r="50" spans="2:5" x14ac:dyDescent="0.25">
      <c r="B50" s="28" t="s">
        <v>100</v>
      </c>
      <c r="C50" s="88">
        <f>E26-C48</f>
        <v>26846387.399745762</v>
      </c>
      <c r="D50" s="88"/>
      <c r="E50" s="89"/>
    </row>
    <row r="52" spans="2:5" x14ac:dyDescent="0.25">
      <c r="B52" s="28" t="s">
        <v>101</v>
      </c>
      <c r="C52" s="91">
        <f>C50</f>
        <v>26846387.399745762</v>
      </c>
    </row>
    <row r="54" spans="2:5" x14ac:dyDescent="0.25">
      <c r="C54" s="28" t="s">
        <v>102</v>
      </c>
    </row>
  </sheetData>
  <mergeCells count="3">
    <mergeCell ref="A16:E16"/>
    <mergeCell ref="A10:C10"/>
    <mergeCell ref="A36:C36"/>
  </mergeCells>
  <printOptions horizontalCentered="1"/>
  <pageMargins left="0" right="0" top="0.39370078740157483" bottom="0.74803149606299213" header="0.31496062992125984" footer="0.31496062992125984"/>
  <pageSetup paperSize="9" scale="97"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31"/>
  <sheetViews>
    <sheetView showGridLines="0" view="pageBreakPreview" zoomScale="90" zoomScaleNormal="90" zoomScaleSheetLayoutView="90" workbookViewId="0">
      <selection activeCell="B15" sqref="B15"/>
    </sheetView>
  </sheetViews>
  <sheetFormatPr defaultColWidth="9.140625" defaultRowHeight="15.75" x14ac:dyDescent="0.25"/>
  <cols>
    <col min="1" max="1" width="6.28515625" style="1" customWidth="1"/>
    <col min="2" max="2" width="72.5703125" style="30" customWidth="1"/>
    <col min="3" max="3" width="7" style="5" customWidth="1"/>
    <col min="4" max="4" width="8" style="5" customWidth="1"/>
    <col min="5" max="7" width="15.28515625" style="1" customWidth="1"/>
    <col min="8" max="8" width="14.5703125" style="1" customWidth="1"/>
    <col min="9" max="9" width="16.28515625" style="1" customWidth="1"/>
    <col min="10" max="10" width="14" style="1" customWidth="1"/>
    <col min="11" max="11" width="9.85546875" style="1" bestFit="1" customWidth="1"/>
    <col min="12" max="16384" width="9.140625" style="1"/>
  </cols>
  <sheetData>
    <row r="1" spans="1:9" ht="33" customHeight="1" x14ac:dyDescent="0.25">
      <c r="A1" s="147" t="s">
        <v>106</v>
      </c>
      <c r="B1" s="147"/>
      <c r="C1" s="147"/>
      <c r="D1" s="147"/>
      <c r="E1" s="147"/>
      <c r="F1" s="147"/>
      <c r="G1" s="147"/>
      <c r="H1" s="147"/>
      <c r="I1" s="147"/>
    </row>
    <row r="2" spans="1:9" s="4" customFormat="1" ht="31.5" x14ac:dyDescent="0.25">
      <c r="A2" s="79" t="s">
        <v>0</v>
      </c>
      <c r="B2" s="79" t="s">
        <v>1</v>
      </c>
      <c r="C2" s="79" t="s">
        <v>2</v>
      </c>
      <c r="D2" s="79" t="s">
        <v>3</v>
      </c>
      <c r="E2" s="80" t="s">
        <v>87</v>
      </c>
      <c r="F2" s="80" t="s">
        <v>89</v>
      </c>
      <c r="G2" s="80" t="s">
        <v>88</v>
      </c>
      <c r="H2" s="80" t="s">
        <v>90</v>
      </c>
      <c r="I2" s="80" t="s">
        <v>15</v>
      </c>
    </row>
    <row r="3" spans="1:9" s="4" customFormat="1" ht="31.5" x14ac:dyDescent="0.25">
      <c r="A3" s="3">
        <v>1</v>
      </c>
      <c r="B3" s="20" t="s">
        <v>53</v>
      </c>
      <c r="C3" s="3">
        <v>1</v>
      </c>
      <c r="D3" s="3" t="s">
        <v>10</v>
      </c>
      <c r="E3" s="8">
        <v>50000</v>
      </c>
      <c r="F3" s="8">
        <v>10000</v>
      </c>
      <c r="G3" s="63">
        <f>E3*C3</f>
        <v>50000</v>
      </c>
      <c r="H3" s="63">
        <f>F3*C3</f>
        <v>10000</v>
      </c>
      <c r="I3" s="8">
        <f>H3+G3</f>
        <v>60000</v>
      </c>
    </row>
    <row r="4" spans="1:9" s="4" customFormat="1" ht="50.25" customHeight="1" x14ac:dyDescent="0.25">
      <c r="A4" s="3">
        <v>2</v>
      </c>
      <c r="B4" s="20" t="s">
        <v>54</v>
      </c>
      <c r="C4" s="3">
        <v>1</v>
      </c>
      <c r="D4" s="3" t="s">
        <v>11</v>
      </c>
      <c r="E4" s="8">
        <v>65000</v>
      </c>
      <c r="F4" s="8">
        <v>25000</v>
      </c>
      <c r="G4" s="63">
        <f t="shared" ref="G4:G21" si="0">E4*C4</f>
        <v>65000</v>
      </c>
      <c r="H4" s="63">
        <f t="shared" ref="H4:H21" si="1">F4*C4</f>
        <v>25000</v>
      </c>
      <c r="I4" s="8">
        <f t="shared" ref="I4:I21" si="2">H4+G4</f>
        <v>90000</v>
      </c>
    </row>
    <row r="5" spans="1:9" s="4" customFormat="1" ht="47.25" customHeight="1" x14ac:dyDescent="0.25">
      <c r="A5" s="3">
        <v>3</v>
      </c>
      <c r="B5" s="20" t="s">
        <v>55</v>
      </c>
      <c r="C5" s="3">
        <v>1</v>
      </c>
      <c r="D5" s="3" t="s">
        <v>11</v>
      </c>
      <c r="E5" s="8">
        <v>65000</v>
      </c>
      <c r="F5" s="8">
        <v>25000</v>
      </c>
      <c r="G5" s="63">
        <f t="shared" si="0"/>
        <v>65000</v>
      </c>
      <c r="H5" s="63">
        <f t="shared" si="1"/>
        <v>25000</v>
      </c>
      <c r="I5" s="8">
        <f t="shared" si="2"/>
        <v>90000</v>
      </c>
    </row>
    <row r="6" spans="1:9" s="4" customFormat="1" ht="67.5" customHeight="1" x14ac:dyDescent="0.25">
      <c r="A6" s="3">
        <v>4</v>
      </c>
      <c r="B6" s="20" t="s">
        <v>64</v>
      </c>
      <c r="C6" s="3">
        <v>1</v>
      </c>
      <c r="D6" s="3" t="s">
        <v>11</v>
      </c>
      <c r="E6" s="8">
        <v>130000</v>
      </c>
      <c r="F6" s="8">
        <v>30000</v>
      </c>
      <c r="G6" s="63">
        <f t="shared" si="0"/>
        <v>130000</v>
      </c>
      <c r="H6" s="63">
        <f t="shared" si="1"/>
        <v>30000</v>
      </c>
      <c r="I6" s="8">
        <f t="shared" si="2"/>
        <v>160000</v>
      </c>
    </row>
    <row r="7" spans="1:9" s="4" customFormat="1" ht="31.5" x14ac:dyDescent="0.25">
      <c r="A7" s="3">
        <v>5</v>
      </c>
      <c r="B7" s="20" t="s">
        <v>56</v>
      </c>
      <c r="C7" s="3">
        <v>1</v>
      </c>
      <c r="D7" s="3" t="s">
        <v>11</v>
      </c>
      <c r="E7" s="8">
        <v>20000</v>
      </c>
      <c r="F7" s="8">
        <v>3000</v>
      </c>
      <c r="G7" s="63">
        <f t="shared" si="0"/>
        <v>20000</v>
      </c>
      <c r="H7" s="63">
        <f t="shared" si="1"/>
        <v>3000</v>
      </c>
      <c r="I7" s="8">
        <f t="shared" si="2"/>
        <v>23000</v>
      </c>
    </row>
    <row r="8" spans="1:9" s="4" customFormat="1" ht="35.25" customHeight="1" x14ac:dyDescent="0.25">
      <c r="A8" s="3">
        <v>6</v>
      </c>
      <c r="B8" s="20" t="s">
        <v>59</v>
      </c>
      <c r="C8" s="3">
        <v>1</v>
      </c>
      <c r="D8" s="3" t="s">
        <v>11</v>
      </c>
      <c r="E8" s="8">
        <v>25000</v>
      </c>
      <c r="F8" s="8">
        <v>15000</v>
      </c>
      <c r="G8" s="63">
        <f t="shared" si="0"/>
        <v>25000</v>
      </c>
      <c r="H8" s="63">
        <f t="shared" si="1"/>
        <v>15000</v>
      </c>
      <c r="I8" s="8">
        <f t="shared" si="2"/>
        <v>40000</v>
      </c>
    </row>
    <row r="9" spans="1:9" s="4" customFormat="1" ht="23.25" customHeight="1" x14ac:dyDescent="0.25">
      <c r="A9" s="3">
        <v>7</v>
      </c>
      <c r="B9" s="20" t="s">
        <v>57</v>
      </c>
      <c r="C9" s="3">
        <v>1</v>
      </c>
      <c r="D9" s="3" t="s">
        <v>11</v>
      </c>
      <c r="E9" s="8">
        <v>35000</v>
      </c>
      <c r="F9" s="8">
        <v>15000</v>
      </c>
      <c r="G9" s="63">
        <f t="shared" si="0"/>
        <v>35000</v>
      </c>
      <c r="H9" s="63">
        <f t="shared" si="1"/>
        <v>15000</v>
      </c>
      <c r="I9" s="8">
        <f t="shared" si="2"/>
        <v>50000</v>
      </c>
    </row>
    <row r="10" spans="1:9" s="4" customFormat="1" ht="39" customHeight="1" x14ac:dyDescent="0.25">
      <c r="A10" s="3">
        <v>8</v>
      </c>
      <c r="B10" s="20" t="s">
        <v>58</v>
      </c>
      <c r="C10" s="3">
        <v>1</v>
      </c>
      <c r="D10" s="3" t="s">
        <v>11</v>
      </c>
      <c r="E10" s="8">
        <v>30000</v>
      </c>
      <c r="F10" s="8">
        <v>10000</v>
      </c>
      <c r="G10" s="63">
        <f t="shared" si="0"/>
        <v>30000</v>
      </c>
      <c r="H10" s="63">
        <f t="shared" si="1"/>
        <v>10000</v>
      </c>
      <c r="I10" s="8">
        <f t="shared" si="2"/>
        <v>40000</v>
      </c>
    </row>
    <row r="11" spans="1:9" s="4" customFormat="1" ht="49.5" customHeight="1" x14ac:dyDescent="0.25">
      <c r="A11" s="3">
        <v>9</v>
      </c>
      <c r="B11" s="20" t="s">
        <v>46</v>
      </c>
      <c r="C11" s="3">
        <v>1</v>
      </c>
      <c r="D11" s="3" t="s">
        <v>11</v>
      </c>
      <c r="E11" s="8">
        <v>340000</v>
      </c>
      <c r="F11" s="8">
        <v>50000</v>
      </c>
      <c r="G11" s="63">
        <f t="shared" si="0"/>
        <v>340000</v>
      </c>
      <c r="H11" s="63">
        <f t="shared" si="1"/>
        <v>50000</v>
      </c>
      <c r="I11" s="8">
        <f t="shared" si="2"/>
        <v>390000</v>
      </c>
    </row>
    <row r="12" spans="1:9" s="4" customFormat="1" ht="55.5" customHeight="1" x14ac:dyDescent="0.25">
      <c r="A12" s="3">
        <v>10</v>
      </c>
      <c r="B12" s="20" t="s">
        <v>60</v>
      </c>
      <c r="C12" s="3">
        <v>1</v>
      </c>
      <c r="D12" s="3" t="s">
        <v>11</v>
      </c>
      <c r="E12" s="8">
        <v>95000</v>
      </c>
      <c r="F12" s="8">
        <v>25000</v>
      </c>
      <c r="G12" s="63">
        <f t="shared" si="0"/>
        <v>95000</v>
      </c>
      <c r="H12" s="63">
        <f t="shared" si="1"/>
        <v>25000</v>
      </c>
      <c r="I12" s="8">
        <f t="shared" si="2"/>
        <v>120000</v>
      </c>
    </row>
    <row r="13" spans="1:9" s="4" customFormat="1" ht="40.5" customHeight="1" x14ac:dyDescent="0.25">
      <c r="A13" s="3">
        <v>11</v>
      </c>
      <c r="B13" s="20" t="s">
        <v>47</v>
      </c>
      <c r="C13" s="3">
        <v>1</v>
      </c>
      <c r="D13" s="3" t="s">
        <v>11</v>
      </c>
      <c r="E13" s="8">
        <v>90000</v>
      </c>
      <c r="F13" s="8">
        <v>30000</v>
      </c>
      <c r="G13" s="63">
        <f t="shared" si="0"/>
        <v>90000</v>
      </c>
      <c r="H13" s="63">
        <f t="shared" si="1"/>
        <v>30000</v>
      </c>
      <c r="I13" s="8">
        <f t="shared" si="2"/>
        <v>120000</v>
      </c>
    </row>
    <row r="14" spans="1:9" s="4" customFormat="1" ht="40.5" customHeight="1" x14ac:dyDescent="0.25">
      <c r="A14" s="3">
        <v>12</v>
      </c>
      <c r="B14" s="20" t="s">
        <v>61</v>
      </c>
      <c r="C14" s="3">
        <v>1</v>
      </c>
      <c r="D14" s="3" t="s">
        <v>11</v>
      </c>
      <c r="E14" s="8">
        <v>20000</v>
      </c>
      <c r="F14" s="8">
        <v>15000</v>
      </c>
      <c r="G14" s="63">
        <f t="shared" si="0"/>
        <v>20000</v>
      </c>
      <c r="H14" s="63">
        <f t="shared" si="1"/>
        <v>15000</v>
      </c>
      <c r="I14" s="8">
        <f t="shared" si="2"/>
        <v>35000</v>
      </c>
    </row>
    <row r="15" spans="1:9" s="4" customFormat="1" ht="67.5" customHeight="1" x14ac:dyDescent="0.25">
      <c r="A15" s="3">
        <v>13</v>
      </c>
      <c r="B15" s="81" t="s">
        <v>82</v>
      </c>
      <c r="C15" s="3">
        <v>2</v>
      </c>
      <c r="D15" s="3" t="s">
        <v>9</v>
      </c>
      <c r="E15" s="8">
        <v>67000</v>
      </c>
      <c r="F15" s="8">
        <v>10000</v>
      </c>
      <c r="G15" s="63">
        <f t="shared" si="0"/>
        <v>134000</v>
      </c>
      <c r="H15" s="63">
        <f t="shared" si="1"/>
        <v>20000</v>
      </c>
      <c r="I15" s="8">
        <f t="shared" si="2"/>
        <v>154000</v>
      </c>
    </row>
    <row r="16" spans="1:9" s="4" customFormat="1" ht="62.25" customHeight="1" x14ac:dyDescent="0.25">
      <c r="A16" s="3">
        <v>14</v>
      </c>
      <c r="B16" s="22" t="s">
        <v>62</v>
      </c>
      <c r="C16" s="3">
        <v>1</v>
      </c>
      <c r="D16" s="3" t="s">
        <v>11</v>
      </c>
      <c r="E16" s="8">
        <v>45000</v>
      </c>
      <c r="F16" s="8">
        <v>15000</v>
      </c>
      <c r="G16" s="63">
        <f t="shared" si="0"/>
        <v>45000</v>
      </c>
      <c r="H16" s="63">
        <f t="shared" si="1"/>
        <v>15000</v>
      </c>
      <c r="I16" s="8">
        <f t="shared" si="2"/>
        <v>60000</v>
      </c>
    </row>
    <row r="17" spans="1:11" s="4" customFormat="1" ht="27" customHeight="1" x14ac:dyDescent="0.25">
      <c r="A17" s="3">
        <v>15</v>
      </c>
      <c r="B17" s="20" t="s">
        <v>63</v>
      </c>
      <c r="C17" s="3">
        <v>3</v>
      </c>
      <c r="D17" s="3" t="s">
        <v>48</v>
      </c>
      <c r="E17" s="8">
        <v>15000</v>
      </c>
      <c r="F17" s="8">
        <v>5000</v>
      </c>
      <c r="G17" s="63">
        <f t="shared" si="0"/>
        <v>45000</v>
      </c>
      <c r="H17" s="63">
        <f t="shared" si="1"/>
        <v>15000</v>
      </c>
      <c r="I17" s="8">
        <f t="shared" si="2"/>
        <v>60000</v>
      </c>
    </row>
    <row r="18" spans="1:11" s="4" customFormat="1" ht="30.75" customHeight="1" x14ac:dyDescent="0.25">
      <c r="A18" s="3">
        <v>16</v>
      </c>
      <c r="B18" s="20" t="s">
        <v>49</v>
      </c>
      <c r="C18" s="3">
        <v>1</v>
      </c>
      <c r="D18" s="3" t="s">
        <v>11</v>
      </c>
      <c r="E18" s="8">
        <v>80000</v>
      </c>
      <c r="F18" s="8">
        <v>20000</v>
      </c>
      <c r="G18" s="63">
        <f t="shared" si="0"/>
        <v>80000</v>
      </c>
      <c r="H18" s="63">
        <f t="shared" si="1"/>
        <v>20000</v>
      </c>
      <c r="I18" s="8">
        <f t="shared" si="2"/>
        <v>100000</v>
      </c>
    </row>
    <row r="19" spans="1:11" s="4" customFormat="1" x14ac:dyDescent="0.25">
      <c r="A19" s="3">
        <v>17</v>
      </c>
      <c r="B19" s="20" t="s">
        <v>50</v>
      </c>
      <c r="C19" s="3">
        <v>1</v>
      </c>
      <c r="D19" s="3" t="s">
        <v>11</v>
      </c>
      <c r="E19" s="8">
        <v>10000</v>
      </c>
      <c r="F19" s="8">
        <v>5000</v>
      </c>
      <c r="G19" s="63">
        <f t="shared" si="0"/>
        <v>10000</v>
      </c>
      <c r="H19" s="63">
        <f t="shared" si="1"/>
        <v>5000</v>
      </c>
      <c r="I19" s="8">
        <f t="shared" si="2"/>
        <v>15000</v>
      </c>
    </row>
    <row r="20" spans="1:11" s="4" customFormat="1" ht="31.5" x14ac:dyDescent="0.25">
      <c r="A20" s="3">
        <v>18</v>
      </c>
      <c r="B20" s="20" t="s">
        <v>51</v>
      </c>
      <c r="C20" s="3">
        <v>1</v>
      </c>
      <c r="D20" s="3" t="s">
        <v>11</v>
      </c>
      <c r="E20" s="8">
        <v>10000</v>
      </c>
      <c r="F20" s="8">
        <v>5000</v>
      </c>
      <c r="G20" s="63">
        <f t="shared" si="0"/>
        <v>10000</v>
      </c>
      <c r="H20" s="63">
        <f t="shared" si="1"/>
        <v>5000</v>
      </c>
      <c r="I20" s="8">
        <f t="shared" si="2"/>
        <v>15000</v>
      </c>
    </row>
    <row r="21" spans="1:11" s="4" customFormat="1" ht="27" customHeight="1" x14ac:dyDescent="0.25">
      <c r="A21" s="3">
        <v>19</v>
      </c>
      <c r="B21" s="20" t="s">
        <v>52</v>
      </c>
      <c r="C21" s="3">
        <v>1</v>
      </c>
      <c r="D21" s="3" t="s">
        <v>11</v>
      </c>
      <c r="E21" s="8">
        <v>30000</v>
      </c>
      <c r="F21" s="8">
        <v>5000</v>
      </c>
      <c r="G21" s="63">
        <f t="shared" si="0"/>
        <v>30000</v>
      </c>
      <c r="H21" s="63">
        <f t="shared" si="1"/>
        <v>5000</v>
      </c>
      <c r="I21" s="8">
        <f t="shared" si="2"/>
        <v>35000</v>
      </c>
    </row>
    <row r="22" spans="1:11" s="4" customFormat="1" ht="18.75" x14ac:dyDescent="0.25">
      <c r="A22" s="148" t="s">
        <v>12</v>
      </c>
      <c r="B22" s="148"/>
      <c r="C22" s="148"/>
      <c r="D22" s="148"/>
      <c r="E22" s="148"/>
      <c r="F22" s="148"/>
      <c r="G22" s="78">
        <f>SUM(G3:G21)</f>
        <v>1319000</v>
      </c>
      <c r="H22" s="78">
        <f>SUM(H3:H21)</f>
        <v>338000</v>
      </c>
      <c r="I22" s="78">
        <f>SUM(I3:I21)</f>
        <v>1657000</v>
      </c>
    </row>
    <row r="23" spans="1:11" s="4" customFormat="1" ht="26.45" customHeight="1" x14ac:dyDescent="0.25">
      <c r="A23" s="146" t="s">
        <v>85</v>
      </c>
      <c r="B23" s="146"/>
      <c r="C23" s="146"/>
      <c r="D23" s="146"/>
      <c r="E23" s="146"/>
      <c r="F23" s="146"/>
      <c r="G23" s="65">
        <f>G22*5%</f>
        <v>65950</v>
      </c>
      <c r="H23" s="65">
        <f>H22*5%</f>
        <v>16900</v>
      </c>
      <c r="I23" s="65">
        <f>I22*5%</f>
        <v>82850</v>
      </c>
    </row>
    <row r="24" spans="1:11" s="4" customFormat="1" ht="26.45" customHeight="1" x14ac:dyDescent="0.25">
      <c r="A24" s="146" t="s">
        <v>86</v>
      </c>
      <c r="B24" s="146"/>
      <c r="C24" s="146"/>
      <c r="D24" s="146"/>
      <c r="E24" s="146"/>
      <c r="F24" s="146"/>
      <c r="G24" s="65">
        <f>G22-G23</f>
        <v>1253050</v>
      </c>
      <c r="H24" s="65">
        <f>H22-H23</f>
        <v>321100</v>
      </c>
      <c r="I24" s="59">
        <f>I22-I23</f>
        <v>1574150</v>
      </c>
    </row>
    <row r="25" spans="1:11" s="4" customFormat="1" ht="26.45" customHeight="1" x14ac:dyDescent="0.25">
      <c r="A25" s="146" t="s">
        <v>133</v>
      </c>
      <c r="B25" s="146"/>
      <c r="C25" s="146"/>
      <c r="D25" s="146"/>
      <c r="E25" s="146"/>
      <c r="F25" s="146"/>
      <c r="G25" s="65">
        <v>0</v>
      </c>
      <c r="H25" s="65">
        <f>H24*15%</f>
        <v>48165</v>
      </c>
      <c r="I25" s="59">
        <f>H25</f>
        <v>48165</v>
      </c>
    </row>
    <row r="26" spans="1:11" s="4" customFormat="1" ht="26.45" customHeight="1" x14ac:dyDescent="0.25">
      <c r="A26" s="146" t="s">
        <v>86</v>
      </c>
      <c r="B26" s="146"/>
      <c r="C26" s="146"/>
      <c r="D26" s="146"/>
      <c r="E26" s="146"/>
      <c r="F26" s="146"/>
      <c r="G26" s="65">
        <f>G25+G24</f>
        <v>1253050</v>
      </c>
      <c r="H26" s="65">
        <f>H25+H24</f>
        <v>369265</v>
      </c>
      <c r="I26" s="59">
        <f>I25+I24</f>
        <v>1622315</v>
      </c>
      <c r="K26" s="21"/>
    </row>
    <row r="27" spans="1:11" s="4" customFormat="1" x14ac:dyDescent="0.25"/>
    <row r="28" spans="1:11" s="4" customFormat="1" x14ac:dyDescent="0.25"/>
    <row r="29" spans="1:11" s="4" customFormat="1" x14ac:dyDescent="0.25"/>
    <row r="30" spans="1:11" s="4" customFormat="1" x14ac:dyDescent="0.25"/>
    <row r="31" spans="1:11" s="4" customFormat="1" x14ac:dyDescent="0.25">
      <c r="I31" s="21"/>
    </row>
  </sheetData>
  <mergeCells count="6">
    <mergeCell ref="A26:F26"/>
    <mergeCell ref="A1:I1"/>
    <mergeCell ref="A22:F22"/>
    <mergeCell ref="A23:F23"/>
    <mergeCell ref="A24:F24"/>
    <mergeCell ref="A25:F25"/>
  </mergeCells>
  <printOptions horizontalCentered="1"/>
  <pageMargins left="0" right="0" top="0.4" bottom="0" header="0.3" footer="0.3"/>
  <pageSetup paperSize="9" scale="84" orientation="landscape" r:id="rId1"/>
  <rowBreaks count="1" manualBreakCount="1">
    <brk id="12" max="16383"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15"/>
  <sheetViews>
    <sheetView showGridLines="0" topLeftCell="A7" workbookViewId="0">
      <selection activeCell="B45" sqref="B45"/>
    </sheetView>
  </sheetViews>
  <sheetFormatPr defaultRowHeight="15" x14ac:dyDescent="0.25"/>
  <cols>
    <col min="1" max="1" width="5.42578125" customWidth="1"/>
    <col min="2" max="2" width="96" customWidth="1"/>
    <col min="3" max="3" width="8.7109375" customWidth="1"/>
    <col min="4" max="4" width="9.42578125" customWidth="1"/>
    <col min="5" max="5" width="12.5703125" customWidth="1"/>
    <col min="6" max="6" width="19.28515625" customWidth="1"/>
  </cols>
  <sheetData>
    <row r="1" spans="1:6" s="4" customFormat="1" ht="45" customHeight="1" thickBot="1" x14ac:dyDescent="0.3">
      <c r="A1" s="149" t="s">
        <v>20</v>
      </c>
      <c r="B1" s="150"/>
      <c r="C1" s="150"/>
      <c r="D1" s="150"/>
      <c r="E1" s="150"/>
      <c r="F1" s="151"/>
    </row>
    <row r="2" spans="1:6" s="4" customFormat="1" ht="36" customHeight="1" thickBot="1" x14ac:dyDescent="0.3">
      <c r="A2" s="6" t="s">
        <v>0</v>
      </c>
      <c r="B2" s="29" t="s">
        <v>1</v>
      </c>
      <c r="C2" s="6" t="s">
        <v>2</v>
      </c>
      <c r="D2" s="7" t="s">
        <v>3</v>
      </c>
      <c r="E2" s="38" t="s">
        <v>81</v>
      </c>
      <c r="F2" s="25" t="s">
        <v>15</v>
      </c>
    </row>
    <row r="3" spans="1:6" s="4" customFormat="1" ht="32.25" customHeight="1" x14ac:dyDescent="0.25">
      <c r="A3" s="50">
        <v>1</v>
      </c>
      <c r="B3" s="37" t="s">
        <v>21</v>
      </c>
      <c r="C3" s="11">
        <v>1</v>
      </c>
      <c r="D3" s="10" t="s">
        <v>10</v>
      </c>
      <c r="E3" s="55">
        <v>50000</v>
      </c>
      <c r="F3" s="51">
        <f>E3*C3</f>
        <v>50000</v>
      </c>
    </row>
    <row r="4" spans="1:6" s="4" customFormat="1" ht="31.5" x14ac:dyDescent="0.25">
      <c r="A4" s="42">
        <v>2</v>
      </c>
      <c r="B4" s="22" t="s">
        <v>22</v>
      </c>
      <c r="C4" s="3">
        <v>1</v>
      </c>
      <c r="D4" s="36" t="s">
        <v>11</v>
      </c>
      <c r="E4" s="56">
        <v>40000</v>
      </c>
      <c r="F4" s="51">
        <f t="shared" ref="F4:F12" si="0">E4*C4</f>
        <v>40000</v>
      </c>
    </row>
    <row r="5" spans="1:6" s="4" customFormat="1" ht="74.25" customHeight="1" x14ac:dyDescent="0.25">
      <c r="A5" s="42">
        <v>3</v>
      </c>
      <c r="B5" s="22" t="s">
        <v>23</v>
      </c>
      <c r="C5" s="3">
        <v>2</v>
      </c>
      <c r="D5" s="36" t="s">
        <v>9</v>
      </c>
      <c r="E5" s="56">
        <v>55000</v>
      </c>
      <c r="F5" s="51">
        <f t="shared" si="0"/>
        <v>110000</v>
      </c>
    </row>
    <row r="6" spans="1:6" s="4" customFormat="1" ht="31.5" x14ac:dyDescent="0.25">
      <c r="A6" s="42">
        <v>4</v>
      </c>
      <c r="B6" s="22" t="s">
        <v>18</v>
      </c>
      <c r="C6" s="3">
        <v>1</v>
      </c>
      <c r="D6" s="36" t="s">
        <v>11</v>
      </c>
      <c r="E6" s="56">
        <v>80000</v>
      </c>
      <c r="F6" s="51">
        <f t="shared" si="0"/>
        <v>80000</v>
      </c>
    </row>
    <row r="7" spans="1:6" s="4" customFormat="1" ht="33" customHeight="1" x14ac:dyDescent="0.25">
      <c r="A7" s="42">
        <v>5</v>
      </c>
      <c r="B7" s="22" t="s">
        <v>5</v>
      </c>
      <c r="C7" s="3">
        <v>1</v>
      </c>
      <c r="D7" s="36" t="s">
        <v>11</v>
      </c>
      <c r="E7" s="56">
        <v>25000</v>
      </c>
      <c r="F7" s="51">
        <f t="shared" si="0"/>
        <v>25000</v>
      </c>
    </row>
    <row r="8" spans="1:6" s="4" customFormat="1" ht="44.25" customHeight="1" x14ac:dyDescent="0.25">
      <c r="A8" s="42">
        <v>6</v>
      </c>
      <c r="B8" s="22" t="s">
        <v>4</v>
      </c>
      <c r="C8" s="3">
        <v>1</v>
      </c>
      <c r="D8" s="36" t="s">
        <v>11</v>
      </c>
      <c r="E8" s="56">
        <v>50000</v>
      </c>
      <c r="F8" s="51">
        <f t="shared" si="0"/>
        <v>50000</v>
      </c>
    </row>
    <row r="9" spans="1:6" s="4" customFormat="1" ht="25.5" customHeight="1" x14ac:dyDescent="0.25">
      <c r="A9" s="42">
        <v>7</v>
      </c>
      <c r="B9" s="20" t="s">
        <v>19</v>
      </c>
      <c r="C9" s="3">
        <v>1</v>
      </c>
      <c r="D9" s="36" t="s">
        <v>11</v>
      </c>
      <c r="E9" s="56">
        <v>20000</v>
      </c>
      <c r="F9" s="51">
        <f t="shared" si="0"/>
        <v>20000</v>
      </c>
    </row>
    <row r="10" spans="1:6" s="4" customFormat="1" ht="27" customHeight="1" x14ac:dyDescent="0.25">
      <c r="A10" s="42">
        <v>8</v>
      </c>
      <c r="B10" s="20" t="s">
        <v>24</v>
      </c>
      <c r="C10" s="3">
        <v>1</v>
      </c>
      <c r="D10" s="36" t="s">
        <v>11</v>
      </c>
      <c r="E10" s="56">
        <v>70000</v>
      </c>
      <c r="F10" s="51">
        <f t="shared" si="0"/>
        <v>70000</v>
      </c>
    </row>
    <row r="11" spans="1:6" s="4" customFormat="1" ht="40.5" customHeight="1" x14ac:dyDescent="0.25">
      <c r="A11" s="42">
        <v>9</v>
      </c>
      <c r="B11" s="20" t="s">
        <v>25</v>
      </c>
      <c r="C11" s="3">
        <v>1</v>
      </c>
      <c r="D11" s="36" t="s">
        <v>11</v>
      </c>
      <c r="E11" s="56">
        <v>155000</v>
      </c>
      <c r="F11" s="51">
        <f t="shared" si="0"/>
        <v>155000</v>
      </c>
    </row>
    <row r="12" spans="1:6" s="4" customFormat="1" ht="47.25" customHeight="1" thickBot="1" x14ac:dyDescent="0.3">
      <c r="A12" s="43">
        <v>10</v>
      </c>
      <c r="B12" s="52" t="s">
        <v>6</v>
      </c>
      <c r="C12" s="45">
        <v>1</v>
      </c>
      <c r="D12" s="46" t="s">
        <v>11</v>
      </c>
      <c r="E12" s="57">
        <v>50000</v>
      </c>
      <c r="F12" s="51">
        <f t="shared" si="0"/>
        <v>50000</v>
      </c>
    </row>
    <row r="13" spans="1:6" s="4" customFormat="1" ht="26.45" customHeight="1" thickBot="1" x14ac:dyDescent="0.3">
      <c r="A13" s="152" t="s">
        <v>12</v>
      </c>
      <c r="B13" s="153"/>
      <c r="C13" s="153"/>
      <c r="D13" s="153"/>
      <c r="E13" s="49"/>
      <c r="F13" s="54">
        <f>SUM(F3:F12)</f>
        <v>650000</v>
      </c>
    </row>
    <row r="14" spans="1:6" s="4" customFormat="1" ht="26.45" customHeight="1" thickBot="1" x14ac:dyDescent="0.3">
      <c r="A14" s="154" t="s">
        <v>85</v>
      </c>
      <c r="B14" s="155"/>
      <c r="C14" s="155"/>
      <c r="D14" s="155"/>
      <c r="E14" s="156"/>
      <c r="F14" s="54">
        <f>F13*5%</f>
        <v>32500</v>
      </c>
    </row>
    <row r="15" spans="1:6" s="4" customFormat="1" ht="26.45" customHeight="1" thickBot="1" x14ac:dyDescent="0.3">
      <c r="A15" s="154" t="s">
        <v>86</v>
      </c>
      <c r="B15" s="155"/>
      <c r="C15" s="155"/>
      <c r="D15" s="155"/>
      <c r="E15" s="156"/>
      <c r="F15" s="54">
        <f>F13-F14</f>
        <v>617500</v>
      </c>
    </row>
  </sheetData>
  <mergeCells count="4">
    <mergeCell ref="A1:F1"/>
    <mergeCell ref="A13:D13"/>
    <mergeCell ref="A14:E14"/>
    <mergeCell ref="A15:E15"/>
  </mergeCells>
  <printOptions horizontalCentered="1"/>
  <pageMargins left="0" right="0" top="0.4" bottom="0" header="0.3" footer="0.3"/>
  <pageSetup paperSize="9" scale="87"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12"/>
  <sheetViews>
    <sheetView showGridLines="0" workbookViewId="0">
      <selection activeCell="B45" sqref="B45"/>
    </sheetView>
  </sheetViews>
  <sheetFormatPr defaultRowHeight="15" x14ac:dyDescent="0.25"/>
  <cols>
    <col min="1" max="1" width="5.5703125" bestFit="1" customWidth="1"/>
    <col min="2" max="2" width="81.85546875" customWidth="1"/>
    <col min="3" max="3" width="10.28515625" customWidth="1"/>
    <col min="4" max="4" width="10.140625" customWidth="1"/>
    <col min="5" max="5" width="16.140625" customWidth="1"/>
    <col min="6" max="6" width="25.5703125" customWidth="1"/>
  </cols>
  <sheetData>
    <row r="1" spans="1:6" ht="15.75" thickBot="1" x14ac:dyDescent="0.3"/>
    <row r="2" spans="1:6" ht="39" customHeight="1" thickBot="1" x14ac:dyDescent="0.3">
      <c r="A2" s="157" t="s">
        <v>69</v>
      </c>
      <c r="B2" s="158"/>
      <c r="C2" s="158"/>
      <c r="D2" s="158"/>
      <c r="E2" s="158"/>
      <c r="F2" s="159"/>
    </row>
    <row r="3" spans="1:6" s="4" customFormat="1" ht="48" customHeight="1" thickBot="1" x14ac:dyDescent="0.3">
      <c r="A3" s="6" t="s">
        <v>0</v>
      </c>
      <c r="B3" s="29" t="s">
        <v>1</v>
      </c>
      <c r="C3" s="6" t="s">
        <v>2</v>
      </c>
      <c r="D3" s="7" t="s">
        <v>3</v>
      </c>
      <c r="E3" s="38" t="s">
        <v>81</v>
      </c>
      <c r="F3" s="38" t="s">
        <v>15</v>
      </c>
    </row>
    <row r="4" spans="1:6" ht="51" customHeight="1" thickBot="1" x14ac:dyDescent="0.3">
      <c r="A4" s="39">
        <v>1</v>
      </c>
      <c r="B4" s="40" t="s">
        <v>7</v>
      </c>
      <c r="C4" s="34">
        <v>4</v>
      </c>
      <c r="D4" s="35" t="s">
        <v>68</v>
      </c>
      <c r="E4" s="58">
        <v>15000</v>
      </c>
      <c r="F4" s="41">
        <f>E4*C4</f>
        <v>60000</v>
      </c>
    </row>
    <row r="5" spans="1:6" ht="48" customHeight="1" thickBot="1" x14ac:dyDescent="0.3">
      <c r="A5" s="42">
        <v>2</v>
      </c>
      <c r="B5" s="22" t="s">
        <v>8</v>
      </c>
      <c r="C5" s="3">
        <v>8</v>
      </c>
      <c r="D5" s="10" t="s">
        <v>68</v>
      </c>
      <c r="E5" s="55">
        <v>15000</v>
      </c>
      <c r="F5" s="41">
        <f t="shared" ref="F5:F9" si="0">E5*C5</f>
        <v>120000</v>
      </c>
    </row>
    <row r="6" spans="1:6" ht="43.5" customHeight="1" thickBot="1" x14ac:dyDescent="0.3">
      <c r="A6" s="42">
        <v>3</v>
      </c>
      <c r="B6" s="22" t="s">
        <v>26</v>
      </c>
      <c r="C6" s="3">
        <v>8</v>
      </c>
      <c r="D6" s="10" t="s">
        <v>68</v>
      </c>
      <c r="E6" s="55">
        <v>15000</v>
      </c>
      <c r="F6" s="41">
        <f t="shared" si="0"/>
        <v>120000</v>
      </c>
    </row>
    <row r="7" spans="1:6" ht="48" thickBot="1" x14ac:dyDescent="0.3">
      <c r="A7" s="42">
        <v>4</v>
      </c>
      <c r="B7" s="22" t="s">
        <v>45</v>
      </c>
      <c r="C7" s="3">
        <v>4</v>
      </c>
      <c r="D7" s="36" t="s">
        <v>11</v>
      </c>
      <c r="E7" s="56">
        <v>15000</v>
      </c>
      <c r="F7" s="41">
        <f t="shared" si="0"/>
        <v>60000</v>
      </c>
    </row>
    <row r="8" spans="1:6" ht="43.5" customHeight="1" thickBot="1" x14ac:dyDescent="0.3">
      <c r="A8" s="42">
        <v>5</v>
      </c>
      <c r="B8" s="22" t="s">
        <v>27</v>
      </c>
      <c r="C8" s="3">
        <v>1</v>
      </c>
      <c r="D8" s="36" t="s">
        <v>11</v>
      </c>
      <c r="E8" s="56">
        <v>90000</v>
      </c>
      <c r="F8" s="41">
        <f t="shared" si="0"/>
        <v>90000</v>
      </c>
    </row>
    <row r="9" spans="1:6" ht="48.75" customHeight="1" thickBot="1" x14ac:dyDescent="0.3">
      <c r="A9" s="43">
        <v>6</v>
      </c>
      <c r="B9" s="44" t="s">
        <v>6</v>
      </c>
      <c r="C9" s="45">
        <v>1</v>
      </c>
      <c r="D9" s="46" t="s">
        <v>11</v>
      </c>
      <c r="E9" s="57">
        <v>40000</v>
      </c>
      <c r="F9" s="41">
        <f t="shared" si="0"/>
        <v>40000</v>
      </c>
    </row>
    <row r="10" spans="1:6" ht="39.6" customHeight="1" thickBot="1" x14ac:dyDescent="0.3">
      <c r="A10" s="154" t="s">
        <v>12</v>
      </c>
      <c r="B10" s="155"/>
      <c r="C10" s="155"/>
      <c r="D10" s="155"/>
      <c r="E10" s="48"/>
      <c r="F10" s="47">
        <f>SUM(F2:F9)</f>
        <v>490000</v>
      </c>
    </row>
    <row r="11" spans="1:6" s="4" customFormat="1" ht="26.45" customHeight="1" thickBot="1" x14ac:dyDescent="0.3">
      <c r="A11" s="154" t="s">
        <v>85</v>
      </c>
      <c r="B11" s="155"/>
      <c r="C11" s="155"/>
      <c r="D11" s="155"/>
      <c r="E11" s="156"/>
      <c r="F11" s="54">
        <f>F10*5%</f>
        <v>24500</v>
      </c>
    </row>
    <row r="12" spans="1:6" s="4" customFormat="1" ht="26.45" customHeight="1" thickBot="1" x14ac:dyDescent="0.3">
      <c r="A12" s="154" t="s">
        <v>86</v>
      </c>
      <c r="B12" s="155"/>
      <c r="C12" s="155"/>
      <c r="D12" s="155"/>
      <c r="E12" s="156"/>
      <c r="F12" s="54">
        <f>F10-F11</f>
        <v>465500</v>
      </c>
    </row>
  </sheetData>
  <mergeCells count="4">
    <mergeCell ref="A10:D10"/>
    <mergeCell ref="A2:F2"/>
    <mergeCell ref="A11:E11"/>
    <mergeCell ref="A12:E12"/>
  </mergeCells>
  <printOptions horizontalCentered="1"/>
  <pageMargins left="0" right="0" top="0.4" bottom="0" header="0.3" footer="0.3"/>
  <pageSetup paperSize="9" scale="87"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39"/>
  <sheetViews>
    <sheetView showGridLines="0" zoomScaleNormal="100" workbookViewId="0">
      <selection activeCell="K6" sqref="K6"/>
    </sheetView>
  </sheetViews>
  <sheetFormatPr defaultRowHeight="15" x14ac:dyDescent="0.25"/>
  <cols>
    <col min="1" max="1" width="5.85546875" bestFit="1" customWidth="1"/>
    <col min="2" max="2" width="75" customWidth="1"/>
    <col min="3" max="3" width="4.5703125" style="9" bestFit="1" customWidth="1"/>
    <col min="4" max="4" width="5.140625" style="9" bestFit="1" customWidth="1"/>
    <col min="5" max="6" width="11.5703125" style="9" customWidth="1"/>
    <col min="7" max="7" width="16.140625" style="9" customWidth="1"/>
    <col min="8" max="8" width="14.85546875" style="9" customWidth="1"/>
    <col min="9" max="10" width="19.7109375" customWidth="1"/>
    <col min="11" max="11" width="12.7109375" bestFit="1" customWidth="1"/>
  </cols>
  <sheetData>
    <row r="1" spans="1:11" ht="51.75" customHeight="1" x14ac:dyDescent="0.25">
      <c r="A1" s="160" t="s">
        <v>107</v>
      </c>
      <c r="B1" s="160"/>
      <c r="C1" s="160"/>
      <c r="D1" s="160"/>
      <c r="E1" s="160"/>
      <c r="F1" s="160"/>
      <c r="G1" s="160"/>
      <c r="H1" s="160"/>
      <c r="I1" s="160"/>
    </row>
    <row r="2" spans="1:11" s="4" customFormat="1" ht="44.45" customHeight="1" x14ac:dyDescent="0.25">
      <c r="A2" s="79" t="s">
        <v>0</v>
      </c>
      <c r="B2" s="79" t="s">
        <v>1</v>
      </c>
      <c r="C2" s="79" t="s">
        <v>2</v>
      </c>
      <c r="D2" s="79" t="s">
        <v>3</v>
      </c>
      <c r="E2" s="80" t="s">
        <v>87</v>
      </c>
      <c r="F2" s="80" t="s">
        <v>89</v>
      </c>
      <c r="G2" s="80" t="s">
        <v>88</v>
      </c>
      <c r="H2" s="80" t="s">
        <v>90</v>
      </c>
      <c r="I2" s="80" t="s">
        <v>15</v>
      </c>
    </row>
    <row r="3" spans="1:11" s="23" customFormat="1" ht="25.15" customHeight="1" x14ac:dyDescent="0.25">
      <c r="A3" s="2"/>
      <c r="B3" s="82" t="s">
        <v>80</v>
      </c>
      <c r="C3" s="62"/>
      <c r="D3" s="3"/>
      <c r="E3" s="3"/>
      <c r="F3" s="3"/>
      <c r="G3" s="3"/>
      <c r="H3" s="3"/>
      <c r="I3" s="83"/>
    </row>
    <row r="4" spans="1:11" s="23" customFormat="1" ht="63" x14ac:dyDescent="0.25">
      <c r="A4" s="3">
        <v>1</v>
      </c>
      <c r="B4" s="84" t="s">
        <v>94</v>
      </c>
      <c r="C4" s="62">
        <v>6</v>
      </c>
      <c r="D4" s="3" t="s">
        <v>9</v>
      </c>
      <c r="E4" s="63">
        <v>1195000</v>
      </c>
      <c r="F4" s="63">
        <v>215000</v>
      </c>
      <c r="G4" s="63">
        <f>E4*C4</f>
        <v>7170000</v>
      </c>
      <c r="H4" s="63">
        <f>F4*C4</f>
        <v>1290000</v>
      </c>
      <c r="I4" s="8">
        <f>H4+G4</f>
        <v>8460000</v>
      </c>
      <c r="K4" s="24"/>
    </row>
    <row r="5" spans="1:11" s="23" customFormat="1" ht="33.75" customHeight="1" x14ac:dyDescent="0.25">
      <c r="A5" s="3">
        <v>2</v>
      </c>
      <c r="B5" s="20" t="s">
        <v>33</v>
      </c>
      <c r="C5" s="62">
        <v>6</v>
      </c>
      <c r="D5" s="3" t="s">
        <v>9</v>
      </c>
      <c r="E5" s="63">
        <v>20000</v>
      </c>
      <c r="F5" s="63">
        <v>5000</v>
      </c>
      <c r="G5" s="63">
        <f t="shared" ref="G5:G14" si="0">E5*C5</f>
        <v>120000</v>
      </c>
      <c r="H5" s="63">
        <f t="shared" ref="H5:H14" si="1">F5*C5</f>
        <v>30000</v>
      </c>
      <c r="I5" s="8">
        <f t="shared" ref="I5:I14" si="2">H5+G5</f>
        <v>150000</v>
      </c>
      <c r="K5" s="61"/>
    </row>
    <row r="6" spans="1:11" s="23" customFormat="1" ht="49.5" customHeight="1" x14ac:dyDescent="0.25">
      <c r="A6" s="3">
        <v>3</v>
      </c>
      <c r="B6" s="20" t="s">
        <v>34</v>
      </c>
      <c r="C6" s="62">
        <v>0</v>
      </c>
      <c r="D6" s="3" t="s">
        <v>9</v>
      </c>
      <c r="E6" s="63">
        <v>0</v>
      </c>
      <c r="F6" s="63">
        <v>0</v>
      </c>
      <c r="G6" s="63">
        <f t="shared" si="0"/>
        <v>0</v>
      </c>
      <c r="H6" s="63">
        <f t="shared" si="1"/>
        <v>0</v>
      </c>
      <c r="I6" s="8">
        <f t="shared" si="2"/>
        <v>0</v>
      </c>
    </row>
    <row r="7" spans="1:11" s="23" customFormat="1" ht="47.25" x14ac:dyDescent="0.25">
      <c r="A7" s="3">
        <v>4</v>
      </c>
      <c r="B7" s="20" t="s">
        <v>35</v>
      </c>
      <c r="C7" s="62">
        <v>2</v>
      </c>
      <c r="D7" s="3" t="s">
        <v>9</v>
      </c>
      <c r="E7" s="63">
        <v>250000</v>
      </c>
      <c r="F7" s="63">
        <v>30000</v>
      </c>
      <c r="G7" s="63">
        <f t="shared" si="0"/>
        <v>500000</v>
      </c>
      <c r="H7" s="63">
        <f t="shared" si="1"/>
        <v>60000</v>
      </c>
      <c r="I7" s="8">
        <f t="shared" si="2"/>
        <v>560000</v>
      </c>
    </row>
    <row r="8" spans="1:11" s="23" customFormat="1" ht="65.25" customHeight="1" x14ac:dyDescent="0.25">
      <c r="A8" s="3">
        <v>5</v>
      </c>
      <c r="B8" s="20" t="s">
        <v>36</v>
      </c>
      <c r="C8" s="62">
        <v>10</v>
      </c>
      <c r="D8" s="3" t="s">
        <v>9</v>
      </c>
      <c r="E8" s="63">
        <v>215000</v>
      </c>
      <c r="F8" s="63">
        <v>30000</v>
      </c>
      <c r="G8" s="63">
        <f t="shared" si="0"/>
        <v>2150000</v>
      </c>
      <c r="H8" s="63">
        <f t="shared" si="1"/>
        <v>300000</v>
      </c>
      <c r="I8" s="8">
        <f t="shared" si="2"/>
        <v>2450000</v>
      </c>
    </row>
    <row r="9" spans="1:11" s="23" customFormat="1" ht="47.25" x14ac:dyDescent="0.25">
      <c r="A9" s="3">
        <v>6</v>
      </c>
      <c r="B9" s="20" t="s">
        <v>37</v>
      </c>
      <c r="C9" s="62">
        <v>4</v>
      </c>
      <c r="D9" s="3" t="s">
        <v>9</v>
      </c>
      <c r="E9" s="63">
        <v>15000</v>
      </c>
      <c r="F9" s="63">
        <v>5000</v>
      </c>
      <c r="G9" s="63">
        <f t="shared" si="0"/>
        <v>60000</v>
      </c>
      <c r="H9" s="63">
        <f t="shared" si="1"/>
        <v>20000</v>
      </c>
      <c r="I9" s="8">
        <f t="shared" si="2"/>
        <v>80000</v>
      </c>
    </row>
    <row r="10" spans="1:11" s="23" customFormat="1" ht="37.5" customHeight="1" x14ac:dyDescent="0.25">
      <c r="A10" s="3">
        <v>7</v>
      </c>
      <c r="B10" s="20" t="s">
        <v>70</v>
      </c>
      <c r="C10" s="62">
        <v>0</v>
      </c>
      <c r="D10" s="3" t="s">
        <v>48</v>
      </c>
      <c r="E10" s="63"/>
      <c r="F10" s="63">
        <v>0</v>
      </c>
      <c r="G10" s="63">
        <f t="shared" si="0"/>
        <v>0</v>
      </c>
      <c r="H10" s="63">
        <f t="shared" si="1"/>
        <v>0</v>
      </c>
      <c r="I10" s="8">
        <f t="shared" si="2"/>
        <v>0</v>
      </c>
    </row>
    <row r="11" spans="1:11" s="23" customFormat="1" ht="15.75" x14ac:dyDescent="0.25">
      <c r="A11" s="3">
        <v>8</v>
      </c>
      <c r="B11" s="20" t="s">
        <v>71</v>
      </c>
      <c r="C11" s="62">
        <v>2</v>
      </c>
      <c r="D11" s="3" t="s">
        <v>10</v>
      </c>
      <c r="E11" s="63">
        <v>30000</v>
      </c>
      <c r="F11" s="63">
        <v>5000</v>
      </c>
      <c r="G11" s="63">
        <f t="shared" si="0"/>
        <v>60000</v>
      </c>
      <c r="H11" s="63">
        <f t="shared" si="1"/>
        <v>10000</v>
      </c>
      <c r="I11" s="8">
        <f t="shared" si="2"/>
        <v>70000</v>
      </c>
    </row>
    <row r="12" spans="1:11" s="23" customFormat="1" ht="15.75" x14ac:dyDescent="0.25">
      <c r="A12" s="3">
        <v>9</v>
      </c>
      <c r="B12" s="20" t="s">
        <v>6</v>
      </c>
      <c r="C12" s="3">
        <v>1</v>
      </c>
      <c r="D12" s="3" t="s">
        <v>10</v>
      </c>
      <c r="E12" s="63">
        <v>50000</v>
      </c>
      <c r="F12" s="63">
        <v>10000</v>
      </c>
      <c r="G12" s="63">
        <f t="shared" si="0"/>
        <v>50000</v>
      </c>
      <c r="H12" s="63">
        <f t="shared" si="1"/>
        <v>10000</v>
      </c>
      <c r="I12" s="8">
        <f t="shared" si="2"/>
        <v>60000</v>
      </c>
    </row>
    <row r="13" spans="1:11" s="23" customFormat="1" ht="31.5" x14ac:dyDescent="0.25">
      <c r="A13" s="3">
        <v>10</v>
      </c>
      <c r="B13" s="22" t="s">
        <v>38</v>
      </c>
      <c r="C13" s="64">
        <v>6</v>
      </c>
      <c r="D13" s="3" t="s">
        <v>9</v>
      </c>
      <c r="E13" s="63">
        <v>40000</v>
      </c>
      <c r="F13" s="63">
        <v>10000</v>
      </c>
      <c r="G13" s="63">
        <f t="shared" si="0"/>
        <v>240000</v>
      </c>
      <c r="H13" s="63">
        <f t="shared" si="1"/>
        <v>60000</v>
      </c>
      <c r="I13" s="8">
        <f t="shared" si="2"/>
        <v>300000</v>
      </c>
    </row>
    <row r="14" spans="1:11" s="23" customFormat="1" ht="31.5" x14ac:dyDescent="0.25">
      <c r="A14" s="3">
        <v>11</v>
      </c>
      <c r="B14" s="20" t="s">
        <v>72</v>
      </c>
      <c r="C14" s="3">
        <v>1</v>
      </c>
      <c r="D14" s="3" t="s">
        <v>10</v>
      </c>
      <c r="E14" s="63">
        <v>40000</v>
      </c>
      <c r="F14" s="63">
        <v>10000</v>
      </c>
      <c r="G14" s="63">
        <f t="shared" si="0"/>
        <v>40000</v>
      </c>
      <c r="H14" s="63">
        <f t="shared" si="1"/>
        <v>10000</v>
      </c>
      <c r="I14" s="8">
        <f t="shared" si="2"/>
        <v>50000</v>
      </c>
    </row>
    <row r="15" spans="1:11" s="4" customFormat="1" ht="18.75" x14ac:dyDescent="0.25">
      <c r="A15" s="146" t="s">
        <v>12</v>
      </c>
      <c r="B15" s="146"/>
      <c r="C15" s="146"/>
      <c r="D15" s="146"/>
      <c r="E15" s="146"/>
      <c r="F15" s="146"/>
      <c r="G15" s="59">
        <f>SUM(G4:G14)</f>
        <v>10390000</v>
      </c>
      <c r="H15" s="59">
        <f>SUM(H4:H14)</f>
        <v>1790000</v>
      </c>
      <c r="I15" s="59">
        <f>SUM(I4:I14)</f>
        <v>12180000</v>
      </c>
    </row>
    <row r="16" spans="1:11" s="4" customFormat="1" ht="26.45" customHeight="1" x14ac:dyDescent="0.25">
      <c r="A16" s="146" t="s">
        <v>85</v>
      </c>
      <c r="B16" s="146"/>
      <c r="C16" s="146"/>
      <c r="D16" s="146"/>
      <c r="E16" s="146"/>
      <c r="F16" s="146"/>
      <c r="G16" s="65">
        <f>G15*5%</f>
        <v>519500</v>
      </c>
      <c r="H16" s="65">
        <f>H15*5%</f>
        <v>89500</v>
      </c>
      <c r="I16" s="65">
        <f>I15*5%</f>
        <v>609000</v>
      </c>
    </row>
    <row r="17" spans="1:9" s="4" customFormat="1" ht="26.45" customHeight="1" x14ac:dyDescent="0.25">
      <c r="A17" s="146" t="s">
        <v>86</v>
      </c>
      <c r="B17" s="146"/>
      <c r="C17" s="146"/>
      <c r="D17" s="146"/>
      <c r="E17" s="146"/>
      <c r="F17" s="146"/>
      <c r="G17" s="65">
        <f>G15-G16</f>
        <v>9870500</v>
      </c>
      <c r="H17" s="65">
        <f>H15-H16</f>
        <v>1700500</v>
      </c>
      <c r="I17" s="59">
        <f>I15-I16</f>
        <v>11571000</v>
      </c>
    </row>
    <row r="18" spans="1:9" s="4" customFormat="1" ht="26.45" customHeight="1" x14ac:dyDescent="0.25">
      <c r="A18" s="146" t="s">
        <v>133</v>
      </c>
      <c r="B18" s="146"/>
      <c r="C18" s="146"/>
      <c r="D18" s="146"/>
      <c r="E18" s="146"/>
      <c r="F18" s="146"/>
      <c r="G18" s="65">
        <v>0</v>
      </c>
      <c r="H18" s="65">
        <f>H17*15%</f>
        <v>255075</v>
      </c>
      <c r="I18" s="59">
        <f>H18</f>
        <v>255075</v>
      </c>
    </row>
    <row r="19" spans="1:9" s="4" customFormat="1" ht="26.45" customHeight="1" x14ac:dyDescent="0.25">
      <c r="A19" s="146" t="s">
        <v>86</v>
      </c>
      <c r="B19" s="146"/>
      <c r="C19" s="146"/>
      <c r="D19" s="146"/>
      <c r="E19" s="146"/>
      <c r="F19" s="146"/>
      <c r="G19" s="65">
        <f>G18+G17</f>
        <v>9870500</v>
      </c>
      <c r="H19" s="65">
        <f>H18+H17</f>
        <v>1955575</v>
      </c>
      <c r="I19" s="59">
        <f>I18+I17</f>
        <v>11826075</v>
      </c>
    </row>
    <row r="20" spans="1:9" s="23" customFormat="1" x14ac:dyDescent="0.25"/>
    <row r="21" spans="1:9" s="23" customFormat="1" x14ac:dyDescent="0.25"/>
    <row r="22" spans="1:9" s="23" customFormat="1" x14ac:dyDescent="0.25"/>
    <row r="23" spans="1:9" s="23" customFormat="1" ht="50.25" customHeight="1" x14ac:dyDescent="0.25"/>
    <row r="24" spans="1:9" s="23" customFormat="1" x14ac:dyDescent="0.25"/>
    <row r="25" spans="1:9" s="23" customFormat="1" x14ac:dyDescent="0.25"/>
    <row r="26" spans="1:9" s="23" customFormat="1" x14ac:dyDescent="0.25"/>
    <row r="27" spans="1:9" s="23" customFormat="1" x14ac:dyDescent="0.25"/>
    <row r="28" spans="1:9" s="23" customFormat="1" x14ac:dyDescent="0.25"/>
    <row r="29" spans="1:9" s="23" customFormat="1" x14ac:dyDescent="0.25"/>
    <row r="30" spans="1:9" s="23" customFormat="1" x14ac:dyDescent="0.25"/>
    <row r="31" spans="1:9" s="23" customFormat="1" x14ac:dyDescent="0.25"/>
    <row r="32" spans="1:9" s="23" customFormat="1" x14ac:dyDescent="0.25"/>
    <row r="33" spans="11:11" s="23" customFormat="1" x14ac:dyDescent="0.25"/>
    <row r="34" spans="11:11" s="23" customFormat="1" x14ac:dyDescent="0.25"/>
    <row r="35" spans="11:11" s="23" customFormat="1" hidden="1" x14ac:dyDescent="0.25"/>
    <row r="36" spans="11:11" s="23" customFormat="1" hidden="1" x14ac:dyDescent="0.25"/>
    <row r="37" spans="11:11" s="23" customFormat="1" hidden="1" x14ac:dyDescent="0.25"/>
    <row r="38" spans="11:11" s="23" customFormat="1" hidden="1" x14ac:dyDescent="0.25"/>
    <row r="39" spans="11:11" s="4" customFormat="1" ht="15.75" x14ac:dyDescent="0.25">
      <c r="K39" s="21"/>
    </row>
  </sheetData>
  <mergeCells count="6">
    <mergeCell ref="A19:F19"/>
    <mergeCell ref="A1:I1"/>
    <mergeCell ref="A15:F15"/>
    <mergeCell ref="A16:F16"/>
    <mergeCell ref="A17:F17"/>
    <mergeCell ref="A18:F18"/>
  </mergeCells>
  <printOptions horizontalCentered="1"/>
  <pageMargins left="0" right="0" top="0.4" bottom="0" header="0.3" footer="0.3"/>
  <pageSetup paperSize="9" scale="87" orientation="landscape" r:id="rId1"/>
  <rowBreaks count="1" manualBreakCount="1">
    <brk id="8" max="8" man="1"/>
  </row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26"/>
  <sheetViews>
    <sheetView showGridLines="0" zoomScaleNormal="100" workbookViewId="0">
      <selection activeCell="B2" sqref="B2"/>
    </sheetView>
  </sheetViews>
  <sheetFormatPr defaultRowHeight="15" x14ac:dyDescent="0.25"/>
  <cols>
    <col min="1" max="1" width="5.5703125" bestFit="1" customWidth="1"/>
    <col min="2" max="2" width="80.85546875" customWidth="1"/>
    <col min="3" max="3" width="5.5703125" bestFit="1" customWidth="1"/>
    <col min="4" max="4" width="5.140625" bestFit="1" customWidth="1"/>
    <col min="5" max="5" width="12" customWidth="1"/>
    <col min="6" max="6" width="11.85546875" customWidth="1"/>
    <col min="7" max="7" width="16.28515625" customWidth="1"/>
    <col min="8" max="8" width="14.42578125" customWidth="1"/>
    <col min="9" max="9" width="17.7109375" customWidth="1"/>
  </cols>
  <sheetData>
    <row r="1" spans="1:9" ht="46.9" customHeight="1" x14ac:dyDescent="0.25">
      <c r="A1" s="79" t="s">
        <v>0</v>
      </c>
      <c r="B1" s="79" t="s">
        <v>1</v>
      </c>
      <c r="C1" s="79" t="s">
        <v>2</v>
      </c>
      <c r="D1" s="79" t="s">
        <v>3</v>
      </c>
      <c r="E1" s="80" t="s">
        <v>87</v>
      </c>
      <c r="F1" s="80" t="s">
        <v>89</v>
      </c>
      <c r="G1" s="80" t="s">
        <v>88</v>
      </c>
      <c r="H1" s="80" t="s">
        <v>90</v>
      </c>
      <c r="I1" s="80" t="s">
        <v>15</v>
      </c>
    </row>
    <row r="2" spans="1:9" ht="27" customHeight="1" x14ac:dyDescent="0.25">
      <c r="A2" s="2"/>
      <c r="B2" s="85" t="s">
        <v>79</v>
      </c>
      <c r="C2" s="86"/>
      <c r="D2" s="3"/>
      <c r="E2" s="8"/>
      <c r="F2" s="8"/>
      <c r="G2" s="8"/>
      <c r="H2" s="8"/>
      <c r="I2" s="8"/>
    </row>
    <row r="3" spans="1:9" ht="39" customHeight="1" x14ac:dyDescent="0.25">
      <c r="A3" s="3">
        <v>1</v>
      </c>
      <c r="B3" s="20" t="s">
        <v>73</v>
      </c>
      <c r="C3" s="3">
        <v>3</v>
      </c>
      <c r="D3" s="3" t="s">
        <v>9</v>
      </c>
      <c r="E3" s="8">
        <v>650000</v>
      </c>
      <c r="F3" s="8">
        <v>100000</v>
      </c>
      <c r="G3" s="63">
        <f>E3*C3</f>
        <v>1950000</v>
      </c>
      <c r="H3" s="63">
        <f>F3*C3</f>
        <v>300000</v>
      </c>
      <c r="I3" s="8">
        <f>H3+G3</f>
        <v>2250000</v>
      </c>
    </row>
    <row r="4" spans="1:9" ht="44.25" customHeight="1" x14ac:dyDescent="0.25">
      <c r="A4" s="3">
        <v>2</v>
      </c>
      <c r="B4" s="20" t="s">
        <v>39</v>
      </c>
      <c r="C4" s="3">
        <v>6</v>
      </c>
      <c r="D4" s="3" t="s">
        <v>9</v>
      </c>
      <c r="E4" s="8">
        <v>120000</v>
      </c>
      <c r="F4" s="8">
        <v>30000</v>
      </c>
      <c r="G4" s="63">
        <f t="shared" ref="G4:G17" si="0">E4*C4</f>
        <v>720000</v>
      </c>
      <c r="H4" s="63">
        <f t="shared" ref="H4:H17" si="1">F4*C4</f>
        <v>180000</v>
      </c>
      <c r="I4" s="8">
        <f t="shared" ref="I4:I17" si="2">H4+G4</f>
        <v>900000</v>
      </c>
    </row>
    <row r="5" spans="1:9" ht="31.5" x14ac:dyDescent="0.25">
      <c r="A5" s="3">
        <v>3</v>
      </c>
      <c r="B5" s="20" t="s">
        <v>74</v>
      </c>
      <c r="C5" s="3">
        <v>6</v>
      </c>
      <c r="D5" s="3" t="s">
        <v>9</v>
      </c>
      <c r="E5" s="8">
        <v>160000</v>
      </c>
      <c r="F5" s="8">
        <v>15000</v>
      </c>
      <c r="G5" s="63">
        <f t="shared" si="0"/>
        <v>960000</v>
      </c>
      <c r="H5" s="63">
        <f t="shared" si="1"/>
        <v>90000</v>
      </c>
      <c r="I5" s="8">
        <f t="shared" si="2"/>
        <v>1050000</v>
      </c>
    </row>
    <row r="6" spans="1:9" ht="53.25" customHeight="1" x14ac:dyDescent="0.25">
      <c r="A6" s="3">
        <v>4</v>
      </c>
      <c r="B6" s="20" t="s">
        <v>28</v>
      </c>
      <c r="C6" s="3">
        <v>12</v>
      </c>
      <c r="D6" s="3" t="s">
        <v>9</v>
      </c>
      <c r="E6" s="8">
        <v>18000</v>
      </c>
      <c r="F6" s="8">
        <v>5000</v>
      </c>
      <c r="G6" s="63">
        <f t="shared" si="0"/>
        <v>216000</v>
      </c>
      <c r="H6" s="63">
        <f t="shared" si="1"/>
        <v>60000</v>
      </c>
      <c r="I6" s="8">
        <f t="shared" si="2"/>
        <v>276000</v>
      </c>
    </row>
    <row r="7" spans="1:9" ht="37.5" customHeight="1" x14ac:dyDescent="0.25">
      <c r="A7" s="3">
        <v>5</v>
      </c>
      <c r="B7" s="20" t="s">
        <v>75</v>
      </c>
      <c r="C7" s="3">
        <v>3</v>
      </c>
      <c r="D7" s="3" t="s">
        <v>9</v>
      </c>
      <c r="E7" s="8">
        <v>2200000</v>
      </c>
      <c r="F7" s="8">
        <v>100000</v>
      </c>
      <c r="G7" s="63">
        <f t="shared" si="0"/>
        <v>6600000</v>
      </c>
      <c r="H7" s="63">
        <f t="shared" si="1"/>
        <v>300000</v>
      </c>
      <c r="I7" s="8">
        <f t="shared" si="2"/>
        <v>6900000</v>
      </c>
    </row>
    <row r="8" spans="1:9" ht="22.5" customHeight="1" x14ac:dyDescent="0.25">
      <c r="A8" s="3">
        <v>6</v>
      </c>
      <c r="B8" s="20" t="s">
        <v>41</v>
      </c>
      <c r="C8" s="3">
        <v>1</v>
      </c>
      <c r="D8" s="3" t="s">
        <v>76</v>
      </c>
      <c r="E8" s="8">
        <v>80000</v>
      </c>
      <c r="F8" s="8">
        <v>20000</v>
      </c>
      <c r="G8" s="63">
        <f t="shared" si="0"/>
        <v>80000</v>
      </c>
      <c r="H8" s="63">
        <f t="shared" si="1"/>
        <v>20000</v>
      </c>
      <c r="I8" s="8">
        <f t="shared" si="2"/>
        <v>100000</v>
      </c>
    </row>
    <row r="9" spans="1:9" ht="15.75" x14ac:dyDescent="0.25">
      <c r="A9" s="3">
        <v>7</v>
      </c>
      <c r="B9" s="20" t="s">
        <v>42</v>
      </c>
      <c r="C9" s="3">
        <v>12</v>
      </c>
      <c r="D9" s="3" t="s">
        <v>9</v>
      </c>
      <c r="E9" s="8">
        <v>35000</v>
      </c>
      <c r="F9" s="8">
        <v>8000</v>
      </c>
      <c r="G9" s="63">
        <f t="shared" si="0"/>
        <v>420000</v>
      </c>
      <c r="H9" s="63">
        <f t="shared" si="1"/>
        <v>96000</v>
      </c>
      <c r="I9" s="8">
        <f t="shared" si="2"/>
        <v>516000</v>
      </c>
    </row>
    <row r="10" spans="1:9" ht="18" customHeight="1" x14ac:dyDescent="0.25">
      <c r="A10" s="3">
        <v>8</v>
      </c>
      <c r="B10" s="20" t="s">
        <v>43</v>
      </c>
      <c r="C10" s="3">
        <v>3</v>
      </c>
      <c r="D10" s="3" t="s">
        <v>9</v>
      </c>
      <c r="E10" s="8">
        <v>23000</v>
      </c>
      <c r="F10" s="8">
        <v>5000</v>
      </c>
      <c r="G10" s="63">
        <f t="shared" si="0"/>
        <v>69000</v>
      </c>
      <c r="H10" s="63">
        <f t="shared" si="1"/>
        <v>15000</v>
      </c>
      <c r="I10" s="8">
        <f t="shared" si="2"/>
        <v>84000</v>
      </c>
    </row>
    <row r="11" spans="1:9" ht="15.75" x14ac:dyDescent="0.25">
      <c r="A11" s="3">
        <v>9</v>
      </c>
      <c r="B11" s="20" t="s">
        <v>40</v>
      </c>
      <c r="C11" s="3">
        <v>9</v>
      </c>
      <c r="D11" s="3" t="s">
        <v>9</v>
      </c>
      <c r="E11" s="8">
        <v>18000</v>
      </c>
      <c r="F11" s="8">
        <v>5000</v>
      </c>
      <c r="G11" s="63">
        <f t="shared" si="0"/>
        <v>162000</v>
      </c>
      <c r="H11" s="63">
        <f t="shared" si="1"/>
        <v>45000</v>
      </c>
      <c r="I11" s="8">
        <f t="shared" si="2"/>
        <v>207000</v>
      </c>
    </row>
    <row r="12" spans="1:9" ht="20.25" customHeight="1" x14ac:dyDescent="0.25">
      <c r="A12" s="3">
        <v>10</v>
      </c>
      <c r="B12" s="20" t="s">
        <v>29</v>
      </c>
      <c r="C12" s="3">
        <v>3</v>
      </c>
      <c r="D12" s="3" t="s">
        <v>9</v>
      </c>
      <c r="E12" s="8">
        <v>630000</v>
      </c>
      <c r="F12" s="8">
        <v>30000</v>
      </c>
      <c r="G12" s="63">
        <f t="shared" si="0"/>
        <v>1890000</v>
      </c>
      <c r="H12" s="63">
        <f t="shared" si="1"/>
        <v>90000</v>
      </c>
      <c r="I12" s="8">
        <f t="shared" si="2"/>
        <v>1980000</v>
      </c>
    </row>
    <row r="13" spans="1:9" ht="26.25" customHeight="1" x14ac:dyDescent="0.25">
      <c r="A13" s="3">
        <v>11</v>
      </c>
      <c r="B13" s="20" t="s">
        <v>30</v>
      </c>
      <c r="C13" s="3">
        <v>3</v>
      </c>
      <c r="D13" s="3" t="s">
        <v>9</v>
      </c>
      <c r="E13" s="8">
        <v>430000</v>
      </c>
      <c r="F13" s="8">
        <v>30000</v>
      </c>
      <c r="G13" s="63">
        <f t="shared" si="0"/>
        <v>1290000</v>
      </c>
      <c r="H13" s="63">
        <f t="shared" si="1"/>
        <v>90000</v>
      </c>
      <c r="I13" s="8">
        <f t="shared" si="2"/>
        <v>1380000</v>
      </c>
    </row>
    <row r="14" spans="1:9" ht="36.75" customHeight="1" x14ac:dyDescent="0.25">
      <c r="A14" s="3">
        <v>12</v>
      </c>
      <c r="B14" s="20" t="s">
        <v>77</v>
      </c>
      <c r="C14" s="3">
        <v>3500</v>
      </c>
      <c r="D14" s="3" t="s">
        <v>32</v>
      </c>
      <c r="E14" s="8">
        <v>300</v>
      </c>
      <c r="F14" s="8">
        <v>50</v>
      </c>
      <c r="G14" s="63">
        <f t="shared" si="0"/>
        <v>1050000</v>
      </c>
      <c r="H14" s="63">
        <f>F14*C14</f>
        <v>175000</v>
      </c>
      <c r="I14" s="8">
        <f t="shared" si="2"/>
        <v>1225000</v>
      </c>
    </row>
    <row r="15" spans="1:9" ht="18" customHeight="1" x14ac:dyDescent="0.25">
      <c r="A15" s="3">
        <v>13</v>
      </c>
      <c r="B15" s="20" t="s">
        <v>78</v>
      </c>
      <c r="C15" s="3">
        <v>1</v>
      </c>
      <c r="D15" s="3" t="s">
        <v>10</v>
      </c>
      <c r="E15" s="8">
        <v>50000</v>
      </c>
      <c r="F15" s="8">
        <v>2000</v>
      </c>
      <c r="G15" s="63">
        <f t="shared" si="0"/>
        <v>50000</v>
      </c>
      <c r="H15" s="63">
        <f t="shared" si="1"/>
        <v>2000</v>
      </c>
      <c r="I15" s="8">
        <f t="shared" si="2"/>
        <v>52000</v>
      </c>
    </row>
    <row r="16" spans="1:9" ht="18" customHeight="1" x14ac:dyDescent="0.25">
      <c r="A16" s="3">
        <v>14</v>
      </c>
      <c r="B16" s="20" t="s">
        <v>44</v>
      </c>
      <c r="C16" s="3">
        <v>1</v>
      </c>
      <c r="D16" s="3" t="s">
        <v>10</v>
      </c>
      <c r="E16" s="8">
        <v>150000</v>
      </c>
      <c r="F16" s="8">
        <v>30000</v>
      </c>
      <c r="G16" s="63">
        <f t="shared" si="0"/>
        <v>150000</v>
      </c>
      <c r="H16" s="63">
        <f t="shared" si="1"/>
        <v>30000</v>
      </c>
      <c r="I16" s="8">
        <f t="shared" si="2"/>
        <v>180000</v>
      </c>
    </row>
    <row r="17" spans="1:9" ht="18" customHeight="1" x14ac:dyDescent="0.25">
      <c r="A17" s="3">
        <v>15</v>
      </c>
      <c r="B17" s="20" t="s">
        <v>31</v>
      </c>
      <c r="C17" s="3">
        <v>4</v>
      </c>
      <c r="D17" s="3" t="s">
        <v>10</v>
      </c>
      <c r="E17" s="8">
        <v>10000</v>
      </c>
      <c r="F17" s="8">
        <v>5000</v>
      </c>
      <c r="G17" s="63">
        <f t="shared" si="0"/>
        <v>40000</v>
      </c>
      <c r="H17" s="63">
        <f t="shared" si="1"/>
        <v>20000</v>
      </c>
      <c r="I17" s="8">
        <f t="shared" si="2"/>
        <v>60000</v>
      </c>
    </row>
    <row r="18" spans="1:9" s="4" customFormat="1" ht="18.75" x14ac:dyDescent="0.25">
      <c r="A18" s="146" t="s">
        <v>12</v>
      </c>
      <c r="B18" s="146"/>
      <c r="C18" s="146"/>
      <c r="D18" s="146"/>
      <c r="E18" s="146"/>
      <c r="F18" s="146"/>
      <c r="G18" s="59">
        <f t="shared" ref="G18:H18" si="3">SUM(G3:G17)</f>
        <v>15647000</v>
      </c>
      <c r="H18" s="59">
        <f t="shared" si="3"/>
        <v>1513000</v>
      </c>
      <c r="I18" s="59">
        <f>SUM(I3:I17)</f>
        <v>17160000</v>
      </c>
    </row>
    <row r="19" spans="1:9" s="4" customFormat="1" ht="18.75" x14ac:dyDescent="0.25">
      <c r="A19" s="146" t="s">
        <v>85</v>
      </c>
      <c r="B19" s="146"/>
      <c r="C19" s="146"/>
      <c r="D19" s="146"/>
      <c r="E19" s="146"/>
      <c r="F19" s="146"/>
      <c r="G19" s="65">
        <f>G18*5%</f>
        <v>782350</v>
      </c>
      <c r="H19" s="65">
        <f>H18*5%</f>
        <v>75650</v>
      </c>
      <c r="I19" s="65">
        <f>I18*5%</f>
        <v>858000</v>
      </c>
    </row>
    <row r="20" spans="1:9" s="4" customFormat="1" ht="18.75" x14ac:dyDescent="0.25">
      <c r="A20" s="146" t="s">
        <v>86</v>
      </c>
      <c r="B20" s="146"/>
      <c r="C20" s="146"/>
      <c r="D20" s="146"/>
      <c r="E20" s="146"/>
      <c r="F20" s="146"/>
      <c r="G20" s="65">
        <f>G18-G19</f>
        <v>14864650</v>
      </c>
      <c r="H20" s="65">
        <f>H18-H19</f>
        <v>1437350</v>
      </c>
      <c r="I20" s="59">
        <f>I18-I19</f>
        <v>16302000</v>
      </c>
    </row>
    <row r="21" spans="1:9" s="4" customFormat="1" ht="18.75" x14ac:dyDescent="0.25">
      <c r="A21" s="146" t="s">
        <v>133</v>
      </c>
      <c r="B21" s="146"/>
      <c r="C21" s="146"/>
      <c r="D21" s="146"/>
      <c r="E21" s="146"/>
      <c r="F21" s="146"/>
      <c r="G21" s="65">
        <v>0</v>
      </c>
      <c r="H21" s="65">
        <f>H20*15%</f>
        <v>215602.5</v>
      </c>
      <c r="I21" s="59">
        <f>H21</f>
        <v>215602.5</v>
      </c>
    </row>
    <row r="22" spans="1:9" s="4" customFormat="1" ht="18.75" x14ac:dyDescent="0.25">
      <c r="A22" s="146" t="s">
        <v>86</v>
      </c>
      <c r="B22" s="146"/>
      <c r="C22" s="146"/>
      <c r="D22" s="146"/>
      <c r="E22" s="146"/>
      <c r="F22" s="146"/>
      <c r="G22" s="65">
        <f>G21+G20</f>
        <v>14864650</v>
      </c>
      <c r="H22" s="65">
        <f>H21+H20</f>
        <v>1652952.5</v>
      </c>
      <c r="I22" s="59">
        <f>I21+I20</f>
        <v>16517602.5</v>
      </c>
    </row>
    <row r="25" spans="1:9" x14ac:dyDescent="0.25">
      <c r="I25" s="60"/>
    </row>
    <row r="26" spans="1:9" x14ac:dyDescent="0.25">
      <c r="I26" s="60"/>
    </row>
  </sheetData>
  <mergeCells count="5">
    <mergeCell ref="A18:F18"/>
    <mergeCell ref="A19:F19"/>
    <mergeCell ref="A20:F20"/>
    <mergeCell ref="A21:F21"/>
    <mergeCell ref="A22:F22"/>
  </mergeCells>
  <printOptions horizontalCentered="1"/>
  <pageMargins left="0" right="0" top="0.78500000000000003" bottom="0" header="0.3" footer="0.3"/>
  <pageSetup scale="8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6</vt:i4>
      </vt:variant>
    </vt:vector>
  </HeadingPairs>
  <TitlesOfParts>
    <vt:vector size="14" baseType="lpstr">
      <vt:lpstr>Project comp</vt:lpstr>
      <vt:lpstr>Invocice</vt:lpstr>
      <vt:lpstr>Summary</vt:lpstr>
      <vt:lpstr>Air Handling Unit</vt:lpstr>
      <vt:lpstr>Fresh Air Unit</vt:lpstr>
      <vt:lpstr>Fan Coil Unit (Elevator n BMS)</vt:lpstr>
      <vt:lpstr>Chillers</vt:lpstr>
      <vt:lpstr>Cooling Towers</vt:lpstr>
      <vt:lpstr>Chillers!Print_Area</vt:lpstr>
      <vt:lpstr>Invocice!Print_Area</vt:lpstr>
      <vt:lpstr>'Project comp'!Print_Area</vt:lpstr>
      <vt:lpstr>Summary!Print_Area</vt:lpstr>
      <vt:lpstr>'Air Handling Unit'!Print_Titles</vt:lpstr>
      <vt:lpstr>Chillers!Print_Titles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Noman Ali - 23304</dc:creator>
  <cp:lastModifiedBy>Rehan Aslam</cp:lastModifiedBy>
  <cp:lastPrinted>2024-07-31T14:08:18Z</cp:lastPrinted>
  <dcterms:created xsi:type="dcterms:W3CDTF">2022-09-15T07:28:34Z</dcterms:created>
  <dcterms:modified xsi:type="dcterms:W3CDTF">2024-09-20T12:12:23Z</dcterms:modified>
</cp:coreProperties>
</file>