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mc:AlternateContent xmlns:mc="http://schemas.openxmlformats.org/markup-compatibility/2006">
    <mc:Choice Requires="x15">
      <x15ac:absPath xmlns:x15ac="http://schemas.microsoft.com/office/spreadsheetml/2010/11/ac" url="D:\Pioneer\Running projects\Meezan Bank Gujranwala\"/>
    </mc:Choice>
  </mc:AlternateContent>
  <xr:revisionPtr revIDLastSave="0" documentId="13_ncr:1_{E11469B1-7CD3-45A9-B3E3-1016AD9FDCCC}" xr6:coauthVersionLast="47" xr6:coauthVersionMax="47" xr10:uidLastSave="{00000000-0000-0000-0000-000000000000}"/>
  <bookViews>
    <workbookView xWindow="-120" yWindow="-120" windowWidth="29040" windowHeight="15840" tabRatio="944" xr2:uid="{00000000-000D-0000-FFFF-FFFF00000000}"/>
  </bookViews>
  <sheets>
    <sheet name="Grand Summary" sheetId="75" r:id="rId1"/>
    <sheet name="Updated" sheetId="72" r:id="rId2"/>
    <sheet name="Tube well" sheetId="73" r:id="rId3"/>
    <sheet name="Ex Water Supply" sheetId="57" state="hidden" r:id="rId4"/>
    <sheet name="Ex Water Supply (COQ)" sheetId="58" state="hidden" r:id="rId5"/>
    <sheet name="Ex Sewerage" sheetId="59" state="hidden" r:id="rId6"/>
    <sheet name="Ex Sewerage (COQ)" sheetId="60" state="hidden" r:id="rId7"/>
    <sheet name="Ex Fire Fighting" sheetId="61" state="hidden" r:id="rId8"/>
    <sheet name="Ex Fire Fighting (COQ)" sheetId="62" state="hidden" r:id="rId9"/>
    <sheet name="Irrigation" sheetId="68" state="hidden" r:id="rId10"/>
    <sheet name="Irrigation (COQ)" sheetId="69" state="hidden" r:id="rId11"/>
    <sheet name="Ex Gas Supply" sheetId="70" state="hidden" r:id="rId12"/>
    <sheet name="Ex Gas Supply (COQ)" sheetId="71"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c">#REF!</definedName>
    <definedName name="\\x">#REF!</definedName>
    <definedName name="\0">#REF!</definedName>
    <definedName name="\1">#REF!</definedName>
    <definedName name="\A">#REF!</definedName>
    <definedName name="\B">#REF!</definedName>
    <definedName name="\c">#REF!</definedName>
    <definedName name="\E" localSheetId="0">#REF!</definedName>
    <definedName name="\e">#REF!</definedName>
    <definedName name="\j">#REF!</definedName>
    <definedName name="\M">[1]BOQ!$F$4707</definedName>
    <definedName name="\n">#REF!</definedName>
    <definedName name="\p" localSheetId="0">#N/A</definedName>
    <definedName name="\p">#REF!</definedName>
    <definedName name="\s" localSheetId="0">#N/A</definedName>
    <definedName name="\s">#REF!</definedName>
    <definedName name="\z" localSheetId="0">'[2]COAT&amp;WRAP-QIOT-#3'!#REF!</definedName>
    <definedName name="\z">#REF!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 localSheetId="0">#REF!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a">#REF!</definedName>
    <definedName name="_CD">#REF!</definedName>
    <definedName name="_Fill" localSheetId="0" hidden="1">#REF!</definedName>
    <definedName name="_Fill" hidden="1">#REF!</definedName>
    <definedName name="_Key1" localSheetId="0" hidden="1">#REF!</definedName>
    <definedName name="_Key1" hidden="1">#REF!</definedName>
    <definedName name="_Key2"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localSheetId="0" hidden="1">255</definedName>
    <definedName name="_Order1" hidden="1">0</definedName>
    <definedName name="_Order2" hidden="1">0</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localSheetId="0" hidden="1">#REF!</definedName>
    <definedName name="_Sort" hidden="1">#REF!</definedName>
    <definedName name="_TAQ">#REF!</definedName>
    <definedName name="_tw1">#REF!</definedName>
    <definedName name="A" localSheetId="0">[7]B!$A$8:$H$52</definedName>
    <definedName name="a">#REF!</definedName>
    <definedName name="aa">#REF!</definedName>
    <definedName name="AAA" localSheetId="0">'[8]MTL$-INTER'!#REF!</definedName>
    <definedName name="AAA">[9]Electrification!$A$6:$H$51</definedName>
    <definedName name="AAAA">#REF!</definedName>
    <definedName name="abc">#REF!</definedName>
    <definedName name="add">#REF!</definedName>
    <definedName name="appendix">#REF!</definedName>
    <definedName name="as">#REF!</definedName>
    <definedName name="ASAD">#REF!</definedName>
    <definedName name="asd" localSheetId="0">#REF!</definedName>
    <definedName name="asd">'[10]Bill - 1'!$A$1:$IV$1</definedName>
    <definedName name="asdads">#REF!</definedName>
    <definedName name="asdg">#REF!</definedName>
    <definedName name="ass">#REF!</definedName>
    <definedName name="az" localSheetId="0">#REF!</definedName>
    <definedName name="az">#REF!</definedName>
    <definedName name="b" localSheetId="0">#REF!</definedName>
    <definedName name="b">#REF!</definedName>
    <definedName name="baa">#REF!</definedName>
    <definedName name="bb">#REF!</definedName>
    <definedName name="bed">'[11]Backup data'!$C$5:$U$20</definedName>
    <definedName name="bend">#REF!</definedName>
    <definedName name="bn">'[6]Normal Basis'!#REF!</definedName>
    <definedName name="boynsr" localSheetId="0">#REF!</definedName>
    <definedName name="boynsr">#REF!</definedName>
    <definedName name="boynsr1" localSheetId="0">#REF!</definedName>
    <definedName name="boynsr1">#REF!</definedName>
    <definedName name="boynsr3">'[12]G-20'!#REF!</definedName>
    <definedName name="boynsr5">'[12]G-20'!#REF!</definedName>
    <definedName name="boysr" localSheetId="0">#REF!</definedName>
    <definedName name="boysr">#REF!</definedName>
    <definedName name="boysr1" localSheetId="0">#REF!</definedName>
    <definedName name="boysr1">#REF!</definedName>
    <definedName name="boysr2">'[12]G-20'!#REF!</definedName>
    <definedName name="boysr3">'[12]G-20'!#REF!</definedName>
    <definedName name="bvcbcv">#REF!</definedName>
    <definedName name="cal">#REF!</definedName>
    <definedName name="cc">#REF!</definedName>
    <definedName name="chaudhry" hidden="1">#REF!</definedName>
    <definedName name="CHW">#REF!</definedName>
    <definedName name="COAT">'[2]PNT-QUOT-#3'!#REF!</definedName>
    <definedName name="cover">[13]Sheet1!$F$24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 localSheetId="0">#REF!</definedName>
    <definedName name="d">#REF!</definedName>
    <definedName name="_xlnm.Database">#REF!</definedName>
    <definedName name="dc" hidden="1">'[4]BOQ  SUM'!#REF!</definedName>
    <definedName name="dd" localSheetId="0">#REF!</definedName>
    <definedName name="dd">#REF!</definedName>
    <definedName name="df">#REF!</definedName>
    <definedName name="Dia">"aa"</definedName>
    <definedName name="dism" hidden="1">'[4]BOQ  SUM'!#REF!</definedName>
    <definedName name="DL">#REF!</definedName>
    <definedName name="dsd">#REF!</definedName>
    <definedName name="e" localSheetId="0">#REF!</definedName>
    <definedName name="E">#REF!</definedName>
    <definedName name="ed">#REF!</definedName>
    <definedName name="ee">#REF!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'[14]SUMMARY WAREHOUSE'!#REF!</definedName>
    <definedName name="Excel_BuiltIn_Print_Titles_2_2">'[14]SUMMARY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 localSheetId="0">#REF!</definedName>
    <definedName name="G">#REF!</definedName>
    <definedName name="Gamnas3D_Summary">#REF!</definedName>
    <definedName name="gf">#REF!</definedName>
    <definedName name="gpcd">#REF!</definedName>
    <definedName name="gs">#REF!</definedName>
    <definedName name="gy">#REF!</definedName>
    <definedName name="GZ">#REF!</definedName>
    <definedName name="h">#REF!</definedName>
    <definedName name="hj">#REF!</definedName>
    <definedName name="household">#REF!</definedName>
    <definedName name="hyy">#REF!</definedName>
    <definedName name="INFO">#REF!</definedName>
    <definedName name="io">#REF!</definedName>
    <definedName name="iop">#REF!</definedName>
    <definedName name="j" hidden="1">#REF!</definedName>
    <definedName name="jh">#REF!</definedName>
    <definedName name="ji">#REF!</definedName>
    <definedName name="KIJL">#REF!</definedName>
    <definedName name="L">#REF!</definedName>
    <definedName name="L_1">#REF!</definedName>
    <definedName name="L_10">#REF!</definedName>
    <definedName name="L_11">#REF!</definedName>
    <definedName name="L_12">#REF!</definedName>
    <definedName name="L_13">#REF!</definedName>
    <definedName name="L_14">#REF!</definedName>
    <definedName name="L_15">#REF!</definedName>
    <definedName name="L_16">'[15]B-RATE'!$D$42</definedName>
    <definedName name="L_2">#REF!</definedName>
    <definedName name="L_3">#REF!</definedName>
    <definedName name="L_4">#REF!</definedName>
    <definedName name="L_5">#REF!</definedName>
    <definedName name="L_6">#REF!</definedName>
    <definedName name="L_7">#REF!</definedName>
    <definedName name="L_8">#REF!</definedName>
    <definedName name="L_9">#REF!</definedName>
    <definedName name="Labr">'[16]W.B,W.C'!$H$3:$I$6</definedName>
    <definedName name="larm">#REF!</definedName>
    <definedName name="Length">'[17]Backup (Dist. Net work)'!$B$26:$F$30</definedName>
    <definedName name="LIST">#REF!</definedName>
    <definedName name="lk">#REF!</definedName>
    <definedName name="lkj">#REF!</definedName>
    <definedName name="ll">#REF!</definedName>
    <definedName name="LOI">#REF!</definedName>
    <definedName name="lop">#REF!</definedName>
    <definedName name="lp">#REF!</definedName>
    <definedName name="lpcd" localSheetId="0">#REF!</definedName>
    <definedName name="lpcd">#REF!</definedName>
    <definedName name="LPDC">#REF!</definedName>
    <definedName name="M">#REF!</definedName>
    <definedName name="M_1">#REF!</definedName>
    <definedName name="M_10">#REF!</definedName>
    <definedName name="M_11">#REF!</definedName>
    <definedName name="M_12">#REF!</definedName>
    <definedName name="M_13">#REF!</definedName>
    <definedName name="M_14">#REF!</definedName>
    <definedName name="M_15">#REF!</definedName>
    <definedName name="M_16">#REF!</definedName>
    <definedName name="M_17">#REF!</definedName>
    <definedName name="M_18">#REF!</definedName>
    <definedName name="M_19">#REF!</definedName>
    <definedName name="M_2">#REF!</definedName>
    <definedName name="M_3">#REF!</definedName>
    <definedName name="M_4">#REF!</definedName>
    <definedName name="M_5">#REF!</definedName>
    <definedName name="M_6">#REF!</definedName>
    <definedName name="M_7">#REF!</definedName>
    <definedName name="M_8">#REF!</definedName>
    <definedName name="M_9">#REF!</definedName>
    <definedName name="mac" hidden="1">'[4]BOQ  SUM'!#REF!</definedName>
    <definedName name="MAT">'[2]COAT&amp;WRAP-QIOT-#3'!#REF!</definedName>
    <definedName name="MF">'[2]COAT&amp;WRAP-QIOT-#3'!#REF!</definedName>
    <definedName name="MH">'[18]Manhol Backup Calc'!$C$16:$AJ$31</definedName>
    <definedName name="mm">#REF!</definedName>
    <definedName name="MMNN">#REF!</definedName>
    <definedName name="n" localSheetId="0">#REF!</definedName>
    <definedName name="n">#REF!</definedName>
    <definedName name="nb">#REF!</definedName>
    <definedName name="o">#REF!</definedName>
    <definedName name="oi">#REF!</definedName>
    <definedName name="oip">#REF!</definedName>
    <definedName name="oup">#REF!</definedName>
    <definedName name="OZ">#REF!</definedName>
    <definedName name="P">'[2]PNT-QUOT-#3'!#REF!</definedName>
    <definedName name="pcc">#REF!</definedName>
    <definedName name="PEJM">'[2]COAT&amp;WRAP-QIOT-#3'!#REF!</definedName>
    <definedName name="PF">'[2]PNT-QUOT-#3'!#REF!</definedName>
    <definedName name="phbn">#REF!</definedName>
    <definedName name="phbnsr" localSheetId="0">#REF!</definedName>
    <definedName name="phbnsr">#REF!</definedName>
    <definedName name="phbnsr.">#REF!</definedName>
    <definedName name="phbnsr1" localSheetId="0">#REF!</definedName>
    <definedName name="phbnsr1">#REF!</definedName>
    <definedName name="phbsr" localSheetId="0">#REF!</definedName>
    <definedName name="phbsr">#REF!</definedName>
    <definedName name="phbsr1">#REF!</definedName>
    <definedName name="PM">[19]IBASE!$AH$16:$AV$110</definedName>
    <definedName name="POIL">#REF!</definedName>
    <definedName name="PR_883M">'[6]Normal Basis'!$33:$33</definedName>
    <definedName name="PR858F">'[6]Normal Basis'!$58:$58</definedName>
    <definedName name="_xlnm.Print_Area" localSheetId="7">'Ex Fire Fighting'!$A$1:$G$28</definedName>
    <definedName name="_xlnm.Print_Area" localSheetId="8">'Ex Fire Fighting (COQ)'!$A$1:$H$25</definedName>
    <definedName name="_xlnm.Print_Area" localSheetId="11">'Ex Gas Supply'!$A$1:$G$23</definedName>
    <definedName name="_xlnm.Print_Area" localSheetId="12">'Ex Gas Supply (COQ)'!$A$1:$H$21</definedName>
    <definedName name="_xlnm.Print_Area" localSheetId="5">'Ex Sewerage'!$A$1:$G$27</definedName>
    <definedName name="_xlnm.Print_Area" localSheetId="6">'Ex Sewerage (COQ)'!$A$1:$H$22</definedName>
    <definedName name="_xlnm.Print_Area" localSheetId="3">'Ex Water Supply'!$A$1:$G$29</definedName>
    <definedName name="_xlnm.Print_Area" localSheetId="4">'Ex Water Supply (COQ)'!$A$1:$H$25</definedName>
    <definedName name="_xlnm.Print_Area" localSheetId="0">'Grand Summary'!$A$1:$E$15</definedName>
    <definedName name="_xlnm.Print_Area" localSheetId="9">Irrigation!$A$1:$G$23</definedName>
    <definedName name="_xlnm.Print_Area" localSheetId="10">'Irrigation (COQ)'!$A$1:$H$20</definedName>
    <definedName name="_xlnm.Print_Area" localSheetId="1">Updated!$A$1:$H$208</definedName>
    <definedName name="_xlnm.Print_Area">#REF!</definedName>
    <definedName name="Print_Area_MI" localSheetId="0">#REF!</definedName>
    <definedName name="PRINT_AREA_MI">#N/A</definedName>
    <definedName name="Print_Area_MI_4">#REF!</definedName>
    <definedName name="Print_Area_MI_5">#REF!</definedName>
    <definedName name="Print_Area_MI_6">#REF!</definedName>
    <definedName name="_xlnm.Print_Titles" localSheetId="7">'Ex Fire Fighting'!$1:$6</definedName>
    <definedName name="_xlnm.Print_Titles" localSheetId="11">'Ex Gas Supply'!$1:$6</definedName>
    <definedName name="_xlnm.Print_Titles" localSheetId="5">'Ex Sewerage'!$1:$6</definedName>
    <definedName name="_xlnm.Print_Titles" localSheetId="3">'Ex Water Supply'!$1:$6</definedName>
    <definedName name="_xlnm.Print_Titles" localSheetId="0">#REF!</definedName>
    <definedName name="_xlnm.Print_Titles" localSheetId="9">Irrigation!$1:$6</definedName>
    <definedName name="_xlnm.Print_Titles" localSheetId="2">'Tube well'!$1:$5</definedName>
    <definedName name="_xlnm.Print_Titles" localSheetId="1">Updated!$5:$5</definedName>
    <definedName name="_xlnm.Print_Titles">#REF!</definedName>
    <definedName name="PRINT_TITLES_MI">#REF!</definedName>
    <definedName name="PrintArea1">#REF!</definedName>
    <definedName name="PrintTitles1">#REF!</definedName>
    <definedName name="qan">#REF!</definedName>
    <definedName name="RATE" localSheetId="0">'[20]04(a)-TFA'!$H$6:$H$27</definedName>
    <definedName name="rate">'[21]Concrete '!$K$19:$L$45</definedName>
    <definedName name="RATES" localSheetId="0">'[20]04(a)-TFA'!$H$6:$H$27</definedName>
    <definedName name="Rates">#REF!</definedName>
    <definedName name="rcl">#REF!</definedName>
    <definedName name="_xlnm.Recorder" localSheetId="0">#REF!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[19]IBASE!$AH$7:$AL$14</definedName>
    <definedName name="scv" localSheetId="0">#REF!</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'[22]DI-ESTI'!$A$8:$R$489</definedName>
    <definedName name="SP">'[2]PNT-QUOT-#3'!#REF!</definedName>
    <definedName name="SS">#REF!</definedName>
    <definedName name="sss">#REF!</definedName>
    <definedName name="sup" hidden="1">'[4]BOQ  SUM'!#REF!</definedName>
    <definedName name="SWV">#REF!</definedName>
    <definedName name="t">#REF!</definedName>
    <definedName name="Tee">#REF!</definedName>
    <definedName name="TEMP">#REF!</definedName>
    <definedName name="TFA">#REF!</definedName>
    <definedName name="thickness">[13]Sheet1!$F$25</definedName>
    <definedName name="THK">'[2]COAT&amp;WRAP-QIOT-#3'!#REF!</definedName>
    <definedName name="tt">#REF!</definedName>
    <definedName name="ttgeg">#REF!</definedName>
    <definedName name="ue">#REF!</definedName>
    <definedName name="uj">#REF!</definedName>
    <definedName name="UN">#REF!</definedName>
    <definedName name="v">#REF!</definedName>
    <definedName name="vel" localSheetId="0">#REF!</definedName>
    <definedName name="vel">#REF!</definedName>
    <definedName name="wa">#REF!</definedName>
    <definedName name="wq">#REF!</definedName>
    <definedName name="ws">#REF!</definedName>
    <definedName name="WS_PIPE_INFO">'[23]Pipe Dia'!$A$1:$H$7</definedName>
    <definedName name="WTP">'[20]04(a)-TFA'!#REF!</definedName>
    <definedName name="WWTP">'[20]04(a)-TFA'!#REF!</definedName>
    <definedName name="xa">#REF!</definedName>
    <definedName name="xz">#REF!</definedName>
    <definedName name="yhj">#REF!</definedName>
    <definedName name="yj">#REF!</definedName>
    <definedName name="yrtyrtytr">'[24]Section 16050'!$L$5</definedName>
    <definedName name="yu">#REF!</definedName>
    <definedName name="z" localSheetId="0">#REF!</definedName>
    <definedName name="z">#REF!</definedName>
    <definedName name="zx">#REF!</definedName>
    <definedName name="ZYX">#REF!</definedName>
    <definedName name="ZZZ">#REF!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75" l="1"/>
  <c r="D19" i="75"/>
  <c r="H203" i="72"/>
  <c r="D11" i="75"/>
  <c r="C11" i="75"/>
  <c r="C12" i="75" s="1"/>
  <c r="C15" i="75" s="1"/>
  <c r="E11" i="75" l="1"/>
  <c r="E12" i="75" s="1"/>
  <c r="D12" i="75"/>
  <c r="D14" i="75" s="1"/>
  <c r="D15" i="75" s="1"/>
  <c r="E14" i="75" l="1"/>
  <c r="E15" i="75" s="1"/>
  <c r="E17" i="75" s="1"/>
  <c r="G9" i="72"/>
  <c r="H9" i="72"/>
  <c r="G10" i="72"/>
  <c r="H10" i="72"/>
  <c r="G11" i="72"/>
  <c r="H11" i="72"/>
  <c r="G12" i="72"/>
  <c r="H12" i="72"/>
  <c r="G13" i="72"/>
  <c r="H13" i="72"/>
  <c r="G14" i="72"/>
  <c r="H14" i="72"/>
  <c r="G15" i="72"/>
  <c r="H15" i="72"/>
  <c r="G16" i="72"/>
  <c r="H16" i="72"/>
  <c r="G17" i="72"/>
  <c r="H17" i="72"/>
  <c r="G18" i="72"/>
  <c r="H18" i="72"/>
  <c r="G19" i="72"/>
  <c r="H19" i="72"/>
  <c r="G20" i="72"/>
  <c r="H20" i="72"/>
  <c r="G21" i="72"/>
  <c r="H21" i="72"/>
  <c r="G22" i="72"/>
  <c r="H22" i="72"/>
  <c r="G23" i="72"/>
  <c r="H23" i="72"/>
  <c r="G24" i="72"/>
  <c r="H24" i="72"/>
  <c r="G25" i="72"/>
  <c r="H25" i="72"/>
  <c r="G26" i="72"/>
  <c r="H26" i="72"/>
  <c r="G27" i="72"/>
  <c r="H27" i="72"/>
  <c r="G28" i="72"/>
  <c r="H28" i="72"/>
  <c r="G29" i="72"/>
  <c r="H29" i="72"/>
  <c r="G30" i="72"/>
  <c r="H30" i="72"/>
  <c r="G31" i="72"/>
  <c r="H31" i="72"/>
  <c r="G32" i="72"/>
  <c r="H32" i="72"/>
  <c r="G33" i="72"/>
  <c r="H33" i="72"/>
  <c r="G34" i="72"/>
  <c r="H34" i="72"/>
  <c r="G35" i="72"/>
  <c r="H35" i="72"/>
  <c r="G36" i="72"/>
  <c r="H36" i="72"/>
  <c r="G37" i="72"/>
  <c r="H37" i="72"/>
  <c r="G38" i="72"/>
  <c r="H38" i="72"/>
  <c r="G39" i="72"/>
  <c r="H39" i="72"/>
  <c r="G40" i="72"/>
  <c r="H40" i="72"/>
  <c r="G41" i="72"/>
  <c r="H41" i="72"/>
  <c r="G42" i="72"/>
  <c r="H42" i="72"/>
  <c r="G43" i="72"/>
  <c r="H43" i="72"/>
  <c r="G44" i="72"/>
  <c r="H44" i="72"/>
  <c r="G45" i="72"/>
  <c r="H45" i="72"/>
  <c r="G46" i="72"/>
  <c r="H46" i="72"/>
  <c r="G47" i="72"/>
  <c r="H47" i="72"/>
  <c r="G48" i="72"/>
  <c r="H48" i="72"/>
  <c r="G49" i="72"/>
  <c r="H49" i="72"/>
  <c r="G50" i="72"/>
  <c r="H50" i="72"/>
  <c r="G51" i="72"/>
  <c r="H51" i="72"/>
  <c r="G52" i="72"/>
  <c r="H52" i="72"/>
  <c r="G53" i="72"/>
  <c r="H53" i="72"/>
  <c r="G54" i="72"/>
  <c r="H54" i="72"/>
  <c r="G55" i="72"/>
  <c r="H55" i="72"/>
  <c r="G56" i="72"/>
  <c r="H56" i="72"/>
  <c r="G57" i="72"/>
  <c r="H57" i="72"/>
  <c r="G58" i="72"/>
  <c r="H58" i="72"/>
  <c r="G59" i="72"/>
  <c r="H59" i="72"/>
  <c r="G60" i="72"/>
  <c r="H60" i="72"/>
  <c r="G61" i="72"/>
  <c r="H61" i="72"/>
  <c r="G62" i="72"/>
  <c r="H62" i="72"/>
  <c r="G63" i="72"/>
  <c r="H63" i="72"/>
  <c r="G64" i="72"/>
  <c r="H64" i="72"/>
  <c r="G65" i="72"/>
  <c r="H65" i="72"/>
  <c r="G66" i="72"/>
  <c r="H66" i="72"/>
  <c r="G67" i="72"/>
  <c r="H67" i="72"/>
  <c r="G68" i="72"/>
  <c r="H68" i="72"/>
  <c r="G69" i="72"/>
  <c r="H69" i="72"/>
  <c r="G70" i="72"/>
  <c r="H70" i="72"/>
  <c r="G71" i="72"/>
  <c r="H71" i="72"/>
  <c r="G72" i="72"/>
  <c r="H72" i="72"/>
  <c r="G73" i="72"/>
  <c r="H73" i="72"/>
  <c r="G74" i="72"/>
  <c r="H74" i="72"/>
  <c r="G75" i="72"/>
  <c r="H75" i="72"/>
  <c r="G76" i="72"/>
  <c r="H76" i="72"/>
  <c r="G77" i="72"/>
  <c r="H77" i="72"/>
  <c r="G78" i="72"/>
  <c r="H78" i="72"/>
  <c r="G79" i="72"/>
  <c r="H79" i="72"/>
  <c r="G80" i="72"/>
  <c r="H80" i="72"/>
  <c r="G81" i="72"/>
  <c r="H81" i="72"/>
  <c r="G82" i="72"/>
  <c r="H82" i="72"/>
  <c r="G83" i="72"/>
  <c r="H83" i="72"/>
  <c r="G84" i="72"/>
  <c r="H84" i="72"/>
  <c r="G85" i="72"/>
  <c r="H85" i="72"/>
  <c r="G86" i="72"/>
  <c r="H86" i="72"/>
  <c r="G87" i="72"/>
  <c r="H87" i="72"/>
  <c r="G88" i="72"/>
  <c r="H88" i="72"/>
  <c r="G89" i="72"/>
  <c r="H89" i="72"/>
  <c r="G90" i="72"/>
  <c r="H90" i="72"/>
  <c r="G91" i="72"/>
  <c r="H91" i="72"/>
  <c r="G92" i="72"/>
  <c r="H92" i="72"/>
  <c r="G93" i="72"/>
  <c r="H93" i="72"/>
  <c r="G94" i="72"/>
  <c r="H94" i="72"/>
  <c r="G95" i="72"/>
  <c r="H95" i="72"/>
  <c r="G96" i="72"/>
  <c r="H96" i="72"/>
  <c r="G97" i="72"/>
  <c r="H97" i="72"/>
  <c r="G98" i="72"/>
  <c r="H98" i="72"/>
  <c r="G99" i="72"/>
  <c r="H99" i="72"/>
  <c r="G100" i="72"/>
  <c r="H100" i="72"/>
  <c r="G101" i="72"/>
  <c r="H101" i="72"/>
  <c r="G102" i="72"/>
  <c r="H102" i="72"/>
  <c r="G103" i="72"/>
  <c r="H103" i="72"/>
  <c r="G104" i="72"/>
  <c r="H104" i="72"/>
  <c r="G105" i="72"/>
  <c r="H105" i="72"/>
  <c r="G106" i="72"/>
  <c r="H106" i="72"/>
  <c r="G107" i="72"/>
  <c r="H107" i="72"/>
  <c r="G108" i="72"/>
  <c r="H108" i="72"/>
  <c r="G109" i="72"/>
  <c r="H109" i="72"/>
  <c r="G110" i="72"/>
  <c r="H110" i="72"/>
  <c r="G111" i="72"/>
  <c r="H111" i="72"/>
  <c r="G112" i="72"/>
  <c r="H112" i="72"/>
  <c r="G113" i="72"/>
  <c r="H113" i="72"/>
  <c r="G114" i="72"/>
  <c r="H114" i="72"/>
  <c r="G115" i="72"/>
  <c r="H115" i="72"/>
  <c r="G116" i="72"/>
  <c r="H116" i="72"/>
  <c r="G117" i="72"/>
  <c r="H117" i="72"/>
  <c r="G118" i="72"/>
  <c r="H118" i="72"/>
  <c r="G119" i="72"/>
  <c r="H119" i="72"/>
  <c r="G120" i="72"/>
  <c r="H120" i="72"/>
  <c r="G121" i="72"/>
  <c r="H121" i="72"/>
  <c r="G122" i="72"/>
  <c r="H122" i="72"/>
  <c r="G123" i="72"/>
  <c r="H123" i="72"/>
  <c r="G124" i="72"/>
  <c r="H124" i="72"/>
  <c r="G125" i="72"/>
  <c r="H125" i="72"/>
  <c r="G126" i="72"/>
  <c r="H126" i="72"/>
  <c r="G127" i="72"/>
  <c r="H127" i="72"/>
  <c r="G128" i="72"/>
  <c r="H128" i="72"/>
  <c r="G129" i="72"/>
  <c r="H129" i="72"/>
  <c r="G130" i="72"/>
  <c r="H130" i="72"/>
  <c r="G131" i="72"/>
  <c r="H131" i="72"/>
  <c r="G132" i="72"/>
  <c r="H132" i="72"/>
  <c r="G133" i="72"/>
  <c r="H133" i="72"/>
  <c r="G134" i="72"/>
  <c r="H134" i="72"/>
  <c r="G135" i="72"/>
  <c r="H135" i="72"/>
  <c r="G136" i="72"/>
  <c r="H136" i="72"/>
  <c r="G137" i="72"/>
  <c r="H137" i="72"/>
  <c r="G138" i="72"/>
  <c r="H138" i="72"/>
  <c r="G139" i="72"/>
  <c r="H139" i="72"/>
  <c r="G140" i="72"/>
  <c r="H140" i="72"/>
  <c r="G141" i="72"/>
  <c r="H141" i="72"/>
  <c r="G142" i="72"/>
  <c r="H142" i="72"/>
  <c r="G143" i="72"/>
  <c r="H143" i="72"/>
  <c r="G144" i="72"/>
  <c r="H144" i="72"/>
  <c r="G145" i="72"/>
  <c r="H145" i="72"/>
  <c r="G146" i="72"/>
  <c r="H146" i="72"/>
  <c r="G147" i="72"/>
  <c r="H147" i="72"/>
  <c r="G148" i="72"/>
  <c r="H148" i="72"/>
  <c r="G149" i="72"/>
  <c r="H149" i="72"/>
  <c r="G150" i="72"/>
  <c r="H150" i="72"/>
  <c r="G151" i="72"/>
  <c r="H151" i="72"/>
  <c r="G152" i="72"/>
  <c r="H152" i="72"/>
  <c r="G153" i="72"/>
  <c r="H153" i="72"/>
  <c r="G154" i="72"/>
  <c r="H154" i="72"/>
  <c r="G155" i="72"/>
  <c r="H155" i="72"/>
  <c r="G156" i="72"/>
  <c r="H156" i="72"/>
  <c r="G157" i="72"/>
  <c r="H157" i="72"/>
  <c r="G158" i="72"/>
  <c r="H158" i="72"/>
  <c r="G159" i="72"/>
  <c r="H159" i="72"/>
  <c r="G160" i="72"/>
  <c r="H160" i="72"/>
  <c r="G161" i="72"/>
  <c r="H161" i="72"/>
  <c r="G162" i="72"/>
  <c r="H162" i="72"/>
  <c r="G163" i="72"/>
  <c r="H163" i="72"/>
  <c r="G164" i="72"/>
  <c r="H164" i="72"/>
  <c r="G165" i="72"/>
  <c r="H165" i="72"/>
  <c r="G166" i="72"/>
  <c r="H166" i="72"/>
  <c r="G167" i="72"/>
  <c r="H167" i="72"/>
  <c r="G168" i="72"/>
  <c r="H168" i="72"/>
  <c r="G169" i="72"/>
  <c r="H169" i="72"/>
  <c r="G170" i="72"/>
  <c r="H170" i="72"/>
  <c r="G171" i="72"/>
  <c r="H171" i="72"/>
  <c r="G172" i="72"/>
  <c r="H172" i="72"/>
  <c r="G173" i="72"/>
  <c r="H173" i="72"/>
  <c r="G174" i="72"/>
  <c r="H174" i="72"/>
  <c r="G175" i="72"/>
  <c r="H175" i="72"/>
  <c r="G176" i="72"/>
  <c r="H176" i="72"/>
  <c r="G177" i="72"/>
  <c r="H177" i="72"/>
  <c r="G178" i="72"/>
  <c r="H178" i="72"/>
  <c r="G179" i="72"/>
  <c r="H179" i="72"/>
  <c r="G180" i="72"/>
  <c r="H180" i="72"/>
  <c r="G181" i="72"/>
  <c r="H181" i="72"/>
  <c r="H8" i="72"/>
  <c r="G8" i="72"/>
  <c r="N181" i="72"/>
  <c r="M181" i="72"/>
  <c r="N178" i="72"/>
  <c r="M178" i="72"/>
  <c r="N175" i="72"/>
  <c r="M175" i="72"/>
  <c r="N172" i="72"/>
  <c r="M172" i="72"/>
  <c r="N161" i="72"/>
  <c r="M161" i="72"/>
  <c r="N160" i="72"/>
  <c r="M160" i="72"/>
  <c r="N159" i="72"/>
  <c r="M159" i="72"/>
  <c r="N158" i="72"/>
  <c r="M158" i="72"/>
  <c r="N157" i="72"/>
  <c r="M157" i="72"/>
  <c r="N156" i="72"/>
  <c r="M156" i="72"/>
  <c r="N155" i="72"/>
  <c r="M155" i="72"/>
  <c r="N154" i="72"/>
  <c r="M154" i="72"/>
  <c r="N153" i="72"/>
  <c r="M153" i="72"/>
  <c r="N152" i="72"/>
  <c r="M152" i="72"/>
  <c r="N151" i="72"/>
  <c r="M151" i="72"/>
  <c r="N145" i="72"/>
  <c r="M145" i="72"/>
  <c r="N142" i="72"/>
  <c r="M142" i="72"/>
  <c r="N139" i="72"/>
  <c r="M139" i="72"/>
  <c r="N136" i="72"/>
  <c r="M136" i="72"/>
  <c r="N130" i="72"/>
  <c r="M130" i="72"/>
  <c r="N127" i="72"/>
  <c r="M127" i="72"/>
  <c r="N124" i="72"/>
  <c r="M124" i="72"/>
  <c r="N120" i="72"/>
  <c r="M120" i="72"/>
  <c r="N117" i="72"/>
  <c r="M117" i="72"/>
  <c r="N114" i="72"/>
  <c r="M114" i="72"/>
  <c r="N110" i="72"/>
  <c r="M110" i="72"/>
  <c r="N109" i="72"/>
  <c r="M109" i="72"/>
  <c r="N103" i="72"/>
  <c r="M103" i="72"/>
  <c r="N100" i="72"/>
  <c r="M100" i="72"/>
  <c r="N97" i="72"/>
  <c r="M97" i="72"/>
  <c r="N96" i="72"/>
  <c r="M96" i="72"/>
  <c r="N95" i="72"/>
  <c r="M95" i="72"/>
  <c r="N94" i="72"/>
  <c r="M94" i="72"/>
  <c r="N93" i="72"/>
  <c r="M93" i="72"/>
  <c r="N92" i="72"/>
  <c r="M92" i="72"/>
  <c r="N85" i="72"/>
  <c r="M85" i="72"/>
  <c r="N84" i="72"/>
  <c r="M84" i="72"/>
  <c r="N83" i="72"/>
  <c r="M83" i="72"/>
  <c r="N82" i="72"/>
  <c r="M82" i="72"/>
  <c r="N78" i="72"/>
  <c r="M78" i="72"/>
  <c r="N77" i="72"/>
  <c r="M77" i="72"/>
  <c r="N76" i="72"/>
  <c r="M76" i="72"/>
  <c r="N75" i="72"/>
  <c r="M75" i="72"/>
  <c r="N74" i="72"/>
  <c r="M74" i="72"/>
  <c r="N68" i="72"/>
  <c r="M68" i="72"/>
  <c r="N63" i="72"/>
  <c r="M63" i="72"/>
  <c r="N58" i="72"/>
  <c r="M58" i="72"/>
  <c r="N52" i="72"/>
  <c r="M52" i="72"/>
  <c r="N47" i="72"/>
  <c r="M47" i="72"/>
  <c r="N42" i="72"/>
  <c r="M42" i="72"/>
  <c r="N37" i="72"/>
  <c r="M37" i="72"/>
  <c r="M21" i="72"/>
  <c r="N21" i="72"/>
  <c r="M22" i="72"/>
  <c r="N22" i="72"/>
  <c r="M23" i="72"/>
  <c r="N23" i="72"/>
  <c r="M24" i="72"/>
  <c r="N24" i="72"/>
  <c r="M25" i="72"/>
  <c r="N25" i="72"/>
  <c r="M26" i="72"/>
  <c r="N26" i="72"/>
  <c r="M27" i="72"/>
  <c r="N27" i="72"/>
  <c r="M28" i="72"/>
  <c r="N28" i="72"/>
  <c r="M29" i="72"/>
  <c r="N29" i="72"/>
  <c r="M30" i="72"/>
  <c r="N30" i="72"/>
  <c r="M31" i="72"/>
  <c r="N31" i="72"/>
  <c r="M32" i="72"/>
  <c r="N32" i="72"/>
  <c r="M33" i="72"/>
  <c r="N33" i="72"/>
  <c r="N20" i="72"/>
  <c r="M20" i="72"/>
  <c r="N17" i="72"/>
  <c r="M17" i="72"/>
  <c r="N8" i="72"/>
  <c r="M8" i="72"/>
  <c r="G202" i="72" l="1"/>
  <c r="L214" i="72" s="1"/>
  <c r="L216" i="72" s="1"/>
  <c r="M204" i="72"/>
  <c r="M205" i="72" s="1"/>
  <c r="M203" i="72"/>
  <c r="F91" i="73"/>
  <c r="F81" i="73"/>
  <c r="F76" i="73"/>
  <c r="F73" i="73"/>
  <c r="F61" i="73"/>
  <c r="F70" i="73"/>
  <c r="F64" i="73"/>
  <c r="F58" i="73"/>
  <c r="F54" i="73"/>
  <c r="F50" i="73"/>
  <c r="F43" i="73"/>
  <c r="F40" i="73"/>
  <c r="F37" i="73"/>
  <c r="F34" i="73"/>
  <c r="F31" i="73"/>
  <c r="F28" i="73"/>
  <c r="F24" i="73"/>
  <c r="F20" i="73"/>
  <c r="F19" i="73"/>
  <c r="F18" i="73"/>
  <c r="F17" i="73"/>
  <c r="F16" i="73"/>
  <c r="F15" i="73"/>
  <c r="F14" i="73"/>
  <c r="F10" i="73"/>
  <c r="F7" i="73"/>
  <c r="A72" i="73"/>
  <c r="A75" i="73" s="1"/>
  <c r="A78" i="73" s="1"/>
  <c r="A69" i="73"/>
  <c r="D46" i="73"/>
  <c r="D43" i="73"/>
  <c r="A157" i="72"/>
  <c r="A113" i="72"/>
  <c r="A117" i="72" s="1"/>
  <c r="A120" i="72" s="1"/>
  <c r="A100" i="72"/>
  <c r="A103" i="72" s="1"/>
  <c r="A11" i="72"/>
  <c r="A20" i="72" s="1"/>
  <c r="A23" i="72" s="1"/>
  <c r="A32" i="72" s="1"/>
  <c r="A40" i="72" s="1"/>
  <c r="A45" i="72" s="1"/>
  <c r="A50" i="72" s="1"/>
  <c r="A55" i="72" s="1"/>
  <c r="A61" i="72" s="1"/>
  <c r="M206" i="72" l="1"/>
  <c r="H202" i="72"/>
  <c r="H19" i="71"/>
  <c r="E20" i="70" s="1"/>
  <c r="H20" i="71"/>
  <c r="E21" i="70" s="1"/>
  <c r="H18" i="71"/>
  <c r="E19" i="70" s="1"/>
  <c r="H13" i="71"/>
  <c r="H14" i="71"/>
  <c r="E15" i="70" s="1"/>
  <c r="E12" i="71"/>
  <c r="H12" i="71" s="1"/>
  <c r="E13" i="70" s="1"/>
  <c r="B14" i="71"/>
  <c r="B20" i="71"/>
  <c r="A12" i="70"/>
  <c r="A18" i="70" s="1"/>
  <c r="A11" i="71"/>
  <c r="A17" i="71" s="1"/>
  <c r="B19" i="71"/>
  <c r="B18" i="71"/>
  <c r="B17" i="71"/>
  <c r="E14" i="70"/>
  <c r="B13" i="71"/>
  <c r="B12" i="71"/>
  <c r="B11" i="71"/>
  <c r="B8" i="71"/>
  <c r="B7" i="71"/>
  <c r="A2" i="71"/>
  <c r="A1" i="71"/>
  <c r="H15" i="69"/>
  <c r="E17" i="68" s="1"/>
  <c r="B19" i="69"/>
  <c r="B18" i="69"/>
  <c r="H16" i="69"/>
  <c r="E18" i="68" s="1"/>
  <c r="H12" i="69"/>
  <c r="E13" i="68" s="1"/>
  <c r="A11" i="69"/>
  <c r="A14" i="69" s="1"/>
  <c r="A19" i="69" s="1"/>
  <c r="E8" i="69"/>
  <c r="E19" i="69" s="1"/>
  <c r="H19" i="69" s="1"/>
  <c r="E21" i="68" s="1"/>
  <c r="G21" i="68" s="1"/>
  <c r="B8" i="69"/>
  <c r="B7" i="69"/>
  <c r="A2" i="69"/>
  <c r="A12" i="68"/>
  <c r="A16" i="68" s="1"/>
  <c r="A21" i="68" s="1"/>
  <c r="A1" i="68"/>
  <c r="A1" i="69" s="1"/>
  <c r="H15" i="62"/>
  <c r="E8" i="62"/>
  <c r="E18" i="62" s="1"/>
  <c r="H18" i="62" s="1"/>
  <c r="H12" i="62"/>
  <c r="H24" i="62"/>
  <c r="H21" i="62"/>
  <c r="A11" i="62"/>
  <c r="A14" i="62" s="1"/>
  <c r="A18" i="62" s="1"/>
  <c r="A12" i="61"/>
  <c r="A16" i="61" s="1"/>
  <c r="A20" i="61" s="1"/>
  <c r="A23" i="61" s="1"/>
  <c r="H204" i="72" l="1"/>
  <c r="M214" i="72"/>
  <c r="O202" i="72"/>
  <c r="Q202" i="72" s="1"/>
  <c r="E8" i="71"/>
  <c r="H8" i="71" s="1"/>
  <c r="A21" i="62"/>
  <c r="A24" i="62" s="1"/>
  <c r="H8" i="62"/>
  <c r="E9" i="61" s="1"/>
  <c r="E9" i="70"/>
  <c r="H8" i="69"/>
  <c r="E9" i="68" s="1"/>
  <c r="A26" i="61"/>
  <c r="E26" i="61"/>
  <c r="E23" i="61"/>
  <c r="E13" i="61"/>
  <c r="E20" i="61"/>
  <c r="G20" i="61" s="1"/>
  <c r="B18" i="62"/>
  <c r="B17" i="62"/>
  <c r="B8" i="62"/>
  <c r="B7" i="62"/>
  <c r="A2" i="62"/>
  <c r="A1" i="61"/>
  <c r="A1" i="62" s="1"/>
  <c r="H21" i="60"/>
  <c r="E25" i="59" s="1"/>
  <c r="G25" i="59" s="1"/>
  <c r="H19" i="60"/>
  <c r="E22" i="59" s="1"/>
  <c r="H14" i="60"/>
  <c r="H13" i="60"/>
  <c r="H25" i="58"/>
  <c r="H19" i="58"/>
  <c r="H16" i="58"/>
  <c r="H12" i="58"/>
  <c r="E9" i="60"/>
  <c r="H9" i="60" s="1"/>
  <c r="B21" i="60"/>
  <c r="A11" i="60"/>
  <c r="A17" i="60" s="1"/>
  <c r="A19" i="60" s="1"/>
  <c r="A21" i="60" s="1"/>
  <c r="A13" i="59"/>
  <c r="A19" i="59" s="1"/>
  <c r="A22" i="59" s="1"/>
  <c r="A25" i="59" s="1"/>
  <c r="B19" i="60"/>
  <c r="B17" i="60"/>
  <c r="B16" i="60"/>
  <c r="B9" i="60"/>
  <c r="B8" i="60"/>
  <c r="B11" i="60"/>
  <c r="A2" i="60"/>
  <c r="A1" i="60"/>
  <c r="N214" i="72" l="1"/>
  <c r="M215" i="72"/>
  <c r="Q203" i="72"/>
  <c r="Q204" i="72" s="1"/>
  <c r="J9" i="72"/>
  <c r="K9" i="72" s="1"/>
  <c r="J11" i="72"/>
  <c r="K11" i="72" s="1"/>
  <c r="J13" i="72"/>
  <c r="K13" i="72" s="1"/>
  <c r="J15" i="72"/>
  <c r="K15" i="72" s="1"/>
  <c r="J17" i="72"/>
  <c r="K17" i="72" s="1"/>
  <c r="J19" i="72"/>
  <c r="K19" i="72" s="1"/>
  <c r="J21" i="72"/>
  <c r="K21" i="72" s="1"/>
  <c r="J23" i="72"/>
  <c r="K23" i="72" s="1"/>
  <c r="J25" i="72"/>
  <c r="K25" i="72" s="1"/>
  <c r="J27" i="72"/>
  <c r="K27" i="72" s="1"/>
  <c r="J29" i="72"/>
  <c r="K29" i="72" s="1"/>
  <c r="J31" i="72"/>
  <c r="K31" i="72" s="1"/>
  <c r="J33" i="72"/>
  <c r="K33" i="72" s="1"/>
  <c r="J35" i="72"/>
  <c r="K35" i="72" s="1"/>
  <c r="J37" i="72"/>
  <c r="K37" i="72" s="1"/>
  <c r="J39" i="72"/>
  <c r="K39" i="72" s="1"/>
  <c r="J41" i="72"/>
  <c r="K41" i="72" s="1"/>
  <c r="J43" i="72"/>
  <c r="K43" i="72" s="1"/>
  <c r="J45" i="72"/>
  <c r="K45" i="72" s="1"/>
  <c r="J47" i="72"/>
  <c r="K47" i="72" s="1"/>
  <c r="J49" i="72"/>
  <c r="K49" i="72" s="1"/>
  <c r="J51" i="72"/>
  <c r="K51" i="72" s="1"/>
  <c r="J53" i="72"/>
  <c r="K53" i="72" s="1"/>
  <c r="J55" i="72"/>
  <c r="K55" i="72" s="1"/>
  <c r="J57" i="72"/>
  <c r="K57" i="72" s="1"/>
  <c r="J59" i="72"/>
  <c r="K59" i="72" s="1"/>
  <c r="J61" i="72"/>
  <c r="K61" i="72" s="1"/>
  <c r="J63" i="72"/>
  <c r="K63" i="72" s="1"/>
  <c r="J65" i="72"/>
  <c r="K65" i="72" s="1"/>
  <c r="J67" i="72"/>
  <c r="K67" i="72" s="1"/>
  <c r="J69" i="72"/>
  <c r="K69" i="72" s="1"/>
  <c r="J71" i="72"/>
  <c r="K71" i="72" s="1"/>
  <c r="J73" i="72"/>
  <c r="K73" i="72" s="1"/>
  <c r="J75" i="72"/>
  <c r="K75" i="72" s="1"/>
  <c r="J77" i="72"/>
  <c r="K77" i="72" s="1"/>
  <c r="J79" i="72"/>
  <c r="K79" i="72" s="1"/>
  <c r="J81" i="72"/>
  <c r="K81" i="72" s="1"/>
  <c r="J83" i="72"/>
  <c r="K83" i="72" s="1"/>
  <c r="J85" i="72"/>
  <c r="K85" i="72" s="1"/>
  <c r="J87" i="72"/>
  <c r="K87" i="72" s="1"/>
  <c r="J89" i="72"/>
  <c r="K89" i="72" s="1"/>
  <c r="J91" i="72"/>
  <c r="K91" i="72" s="1"/>
  <c r="J93" i="72"/>
  <c r="K93" i="72" s="1"/>
  <c r="J95" i="72"/>
  <c r="K95" i="72" s="1"/>
  <c r="J97" i="72"/>
  <c r="K97" i="72" s="1"/>
  <c r="J99" i="72"/>
  <c r="K99" i="72" s="1"/>
  <c r="J101" i="72"/>
  <c r="K101" i="72" s="1"/>
  <c r="J103" i="72"/>
  <c r="K103" i="72" s="1"/>
  <c r="J105" i="72"/>
  <c r="K105" i="72" s="1"/>
  <c r="J107" i="72"/>
  <c r="K107" i="72" s="1"/>
  <c r="J109" i="72"/>
  <c r="K109" i="72" s="1"/>
  <c r="J111" i="72"/>
  <c r="K111" i="72" s="1"/>
  <c r="J113" i="72"/>
  <c r="K113" i="72" s="1"/>
  <c r="J115" i="72"/>
  <c r="K115" i="72" s="1"/>
  <c r="J117" i="72"/>
  <c r="K117" i="72" s="1"/>
  <c r="J119" i="72"/>
  <c r="K119" i="72" s="1"/>
  <c r="J121" i="72"/>
  <c r="K121" i="72" s="1"/>
  <c r="J123" i="72"/>
  <c r="K123" i="72" s="1"/>
  <c r="J125" i="72"/>
  <c r="K125" i="72" s="1"/>
  <c r="J127" i="72"/>
  <c r="K127" i="72" s="1"/>
  <c r="J129" i="72"/>
  <c r="K129" i="72" s="1"/>
  <c r="J131" i="72"/>
  <c r="K131" i="72" s="1"/>
  <c r="J133" i="72"/>
  <c r="K133" i="72" s="1"/>
  <c r="J135" i="72"/>
  <c r="K135" i="72" s="1"/>
  <c r="J137" i="72"/>
  <c r="K137" i="72" s="1"/>
  <c r="J139" i="72"/>
  <c r="K139" i="72" s="1"/>
  <c r="J141" i="72"/>
  <c r="K141" i="72" s="1"/>
  <c r="J143" i="72"/>
  <c r="K143" i="72" s="1"/>
  <c r="J145" i="72"/>
  <c r="K145" i="72" s="1"/>
  <c r="J147" i="72"/>
  <c r="K147" i="72" s="1"/>
  <c r="J149" i="72"/>
  <c r="K149" i="72" s="1"/>
  <c r="J151" i="72"/>
  <c r="K151" i="72" s="1"/>
  <c r="J153" i="72"/>
  <c r="K153" i="72" s="1"/>
  <c r="J155" i="72"/>
  <c r="K155" i="72" s="1"/>
  <c r="J157" i="72"/>
  <c r="K157" i="72" s="1"/>
  <c r="J159" i="72"/>
  <c r="K159" i="72" s="1"/>
  <c r="J161" i="72"/>
  <c r="K161" i="72" s="1"/>
  <c r="J163" i="72"/>
  <c r="K163" i="72" s="1"/>
  <c r="J165" i="72"/>
  <c r="K165" i="72" s="1"/>
  <c r="J167" i="72"/>
  <c r="K167" i="72" s="1"/>
  <c r="J169" i="72"/>
  <c r="K169" i="72" s="1"/>
  <c r="J171" i="72"/>
  <c r="K171" i="72" s="1"/>
  <c r="J173" i="72"/>
  <c r="K173" i="72" s="1"/>
  <c r="J175" i="72"/>
  <c r="K175" i="72" s="1"/>
  <c r="J177" i="72"/>
  <c r="K177" i="72" s="1"/>
  <c r="J10" i="72"/>
  <c r="K10" i="72" s="1"/>
  <c r="J12" i="72"/>
  <c r="K12" i="72" s="1"/>
  <c r="J14" i="72"/>
  <c r="K14" i="72" s="1"/>
  <c r="J16" i="72"/>
  <c r="K16" i="72" s="1"/>
  <c r="J18" i="72"/>
  <c r="K18" i="72" s="1"/>
  <c r="J20" i="72"/>
  <c r="K20" i="72" s="1"/>
  <c r="J22" i="72"/>
  <c r="K22" i="72" s="1"/>
  <c r="J24" i="72"/>
  <c r="K24" i="72" s="1"/>
  <c r="J26" i="72"/>
  <c r="K26" i="72" s="1"/>
  <c r="J28" i="72"/>
  <c r="K28" i="72" s="1"/>
  <c r="J30" i="72"/>
  <c r="K30" i="72" s="1"/>
  <c r="J32" i="72"/>
  <c r="K32" i="72" s="1"/>
  <c r="J34" i="72"/>
  <c r="K34" i="72" s="1"/>
  <c r="J36" i="72"/>
  <c r="K36" i="72" s="1"/>
  <c r="J38" i="72"/>
  <c r="K38" i="72" s="1"/>
  <c r="J40" i="72"/>
  <c r="K40" i="72" s="1"/>
  <c r="J42" i="72"/>
  <c r="K42" i="72" s="1"/>
  <c r="J44" i="72"/>
  <c r="K44" i="72" s="1"/>
  <c r="J46" i="72"/>
  <c r="K46" i="72" s="1"/>
  <c r="J48" i="72"/>
  <c r="K48" i="72" s="1"/>
  <c r="J50" i="72"/>
  <c r="K50" i="72" s="1"/>
  <c r="J52" i="72"/>
  <c r="K52" i="72" s="1"/>
  <c r="J54" i="72"/>
  <c r="K54" i="72" s="1"/>
  <c r="J56" i="72"/>
  <c r="K56" i="72" s="1"/>
  <c r="J58" i="72"/>
  <c r="K58" i="72" s="1"/>
  <c r="J60" i="72"/>
  <c r="K60" i="72" s="1"/>
  <c r="J62" i="72"/>
  <c r="K62" i="72" s="1"/>
  <c r="J64" i="72"/>
  <c r="K64" i="72" s="1"/>
  <c r="J66" i="72"/>
  <c r="K66" i="72" s="1"/>
  <c r="J68" i="72"/>
  <c r="K68" i="72" s="1"/>
  <c r="J70" i="72"/>
  <c r="K70" i="72" s="1"/>
  <c r="J72" i="72"/>
  <c r="K72" i="72" s="1"/>
  <c r="J74" i="72"/>
  <c r="K74" i="72" s="1"/>
  <c r="J76" i="72"/>
  <c r="K76" i="72" s="1"/>
  <c r="J78" i="72"/>
  <c r="K78" i="72" s="1"/>
  <c r="J80" i="72"/>
  <c r="K80" i="72" s="1"/>
  <c r="J82" i="72"/>
  <c r="K82" i="72" s="1"/>
  <c r="J84" i="72"/>
  <c r="K84" i="72" s="1"/>
  <c r="J86" i="72"/>
  <c r="K86" i="72" s="1"/>
  <c r="J88" i="72"/>
  <c r="K88" i="72" s="1"/>
  <c r="J90" i="72"/>
  <c r="K90" i="72" s="1"/>
  <c r="J92" i="72"/>
  <c r="K92" i="72" s="1"/>
  <c r="J94" i="72"/>
  <c r="K94" i="72" s="1"/>
  <c r="J96" i="72"/>
  <c r="K96" i="72" s="1"/>
  <c r="J98" i="72"/>
  <c r="K98" i="72" s="1"/>
  <c r="J100" i="72"/>
  <c r="K100" i="72" s="1"/>
  <c r="J102" i="72"/>
  <c r="K102" i="72" s="1"/>
  <c r="J104" i="72"/>
  <c r="K104" i="72" s="1"/>
  <c r="J106" i="72"/>
  <c r="K106" i="72" s="1"/>
  <c r="J108" i="72"/>
  <c r="K108" i="72" s="1"/>
  <c r="J110" i="72"/>
  <c r="K110" i="72" s="1"/>
  <c r="J112" i="72"/>
  <c r="K112" i="72" s="1"/>
  <c r="J114" i="72"/>
  <c r="K114" i="72" s="1"/>
  <c r="J116" i="72"/>
  <c r="K116" i="72" s="1"/>
  <c r="J118" i="72"/>
  <c r="K118" i="72" s="1"/>
  <c r="J120" i="72"/>
  <c r="K120" i="72" s="1"/>
  <c r="J122" i="72"/>
  <c r="K122" i="72" s="1"/>
  <c r="J124" i="72"/>
  <c r="K124" i="72" s="1"/>
  <c r="J126" i="72"/>
  <c r="K126" i="72" s="1"/>
  <c r="J128" i="72"/>
  <c r="K128" i="72" s="1"/>
  <c r="J130" i="72"/>
  <c r="K130" i="72" s="1"/>
  <c r="J132" i="72"/>
  <c r="K132" i="72" s="1"/>
  <c r="J134" i="72"/>
  <c r="K134" i="72" s="1"/>
  <c r="J136" i="72"/>
  <c r="K136" i="72" s="1"/>
  <c r="J138" i="72"/>
  <c r="K138" i="72" s="1"/>
  <c r="J140" i="72"/>
  <c r="K140" i="72" s="1"/>
  <c r="J142" i="72"/>
  <c r="K142" i="72" s="1"/>
  <c r="J144" i="72"/>
  <c r="K144" i="72" s="1"/>
  <c r="J146" i="72"/>
  <c r="K146" i="72" s="1"/>
  <c r="J148" i="72"/>
  <c r="K148" i="72" s="1"/>
  <c r="J150" i="72"/>
  <c r="K150" i="72" s="1"/>
  <c r="J152" i="72"/>
  <c r="K152" i="72" s="1"/>
  <c r="J154" i="72"/>
  <c r="K154" i="72" s="1"/>
  <c r="J156" i="72"/>
  <c r="K156" i="72" s="1"/>
  <c r="J158" i="72"/>
  <c r="K158" i="72" s="1"/>
  <c r="J160" i="72"/>
  <c r="K160" i="72" s="1"/>
  <c r="J162" i="72"/>
  <c r="K162" i="72" s="1"/>
  <c r="J164" i="72"/>
  <c r="K164" i="72" s="1"/>
  <c r="J166" i="72"/>
  <c r="K166" i="72" s="1"/>
  <c r="J168" i="72"/>
  <c r="K168" i="72" s="1"/>
  <c r="J170" i="72"/>
  <c r="K170" i="72" s="1"/>
  <c r="J172" i="72"/>
  <c r="K172" i="72" s="1"/>
  <c r="J174" i="72"/>
  <c r="K174" i="72" s="1"/>
  <c r="J176" i="72"/>
  <c r="K176" i="72" s="1"/>
  <c r="J178" i="72"/>
  <c r="K178" i="72" s="1"/>
  <c r="J8" i="72"/>
  <c r="K8" i="72" s="1"/>
  <c r="J180" i="72"/>
  <c r="K180" i="72" s="1"/>
  <c r="J179" i="72"/>
  <c r="K179" i="72" s="1"/>
  <c r="J181" i="72"/>
  <c r="K181" i="72" s="1"/>
  <c r="E17" i="60"/>
  <c r="H17" i="60" s="1"/>
  <c r="E17" i="61"/>
  <c r="E16" i="59"/>
  <c r="E15" i="59"/>
  <c r="F22" i="58"/>
  <c r="E9" i="58"/>
  <c r="A11" i="58"/>
  <c r="A15" i="58" s="1"/>
  <c r="A18" i="58" s="1"/>
  <c r="A22" i="58" s="1"/>
  <c r="A25" i="58" s="1"/>
  <c r="A12" i="57"/>
  <c r="A16" i="57" s="1"/>
  <c r="A20" i="57" s="1"/>
  <c r="A24" i="57" s="1"/>
  <c r="A27" i="57" s="1"/>
  <c r="B21" i="58"/>
  <c r="B22" i="58"/>
  <c r="B18" i="58"/>
  <c r="E27" i="57"/>
  <c r="G27" i="57" s="1"/>
  <c r="B9" i="58"/>
  <c r="B8" i="58"/>
  <c r="E21" i="57"/>
  <c r="B19" i="58"/>
  <c r="E17" i="57"/>
  <c r="B16" i="58"/>
  <c r="B15" i="58"/>
  <c r="B14" i="58"/>
  <c r="A2" i="58"/>
  <c r="A1" i="57"/>
  <c r="A1" i="58" s="1"/>
  <c r="M216" i="72" l="1"/>
  <c r="N216" i="72" s="1"/>
  <c r="N215" i="72"/>
  <c r="E22" i="58"/>
  <c r="H9" i="58"/>
  <c r="E10" i="57" s="1"/>
  <c r="H22" i="58"/>
  <c r="E24" i="57" s="1"/>
  <c r="G24" i="57" s="1"/>
  <c r="E10" i="59"/>
  <c r="E19" i="59"/>
  <c r="G19" i="59" s="1"/>
  <c r="E13" i="57"/>
  <c r="F26" i="61" l="1"/>
  <c r="G26" i="61" s="1"/>
  <c r="F23" i="61" l="1"/>
  <c r="G23" i="61" s="1"/>
  <c r="F13" i="61" l="1"/>
  <c r="G13" i="61" s="1"/>
  <c r="F13" i="57"/>
  <c r="G13" i="57" s="1"/>
  <c r="F13" i="68"/>
  <c r="G13" i="68" s="1"/>
  <c r="F17" i="57"/>
  <c r="G17" i="57" s="1"/>
  <c r="F15" i="70" l="1"/>
  <c r="G15" i="70" s="1"/>
  <c r="F13" i="70"/>
  <c r="G13" i="70" s="1"/>
  <c r="F14" i="70" l="1"/>
  <c r="G14" i="70" s="1"/>
  <c r="F17" i="68" l="1"/>
  <c r="G17" i="68" s="1"/>
  <c r="F18" i="68" l="1"/>
  <c r="G18" i="68" s="1"/>
  <c r="F17" i="61"/>
  <c r="G17" i="61" s="1"/>
  <c r="F16" i="59" l="1"/>
  <c r="G16" i="59" s="1"/>
  <c r="F15" i="59" l="1"/>
  <c r="G15" i="59" s="1"/>
  <c r="F22" i="59" l="1"/>
  <c r="G22" i="59" s="1"/>
  <c r="F19" i="70" l="1"/>
  <c r="G19" i="70" s="1"/>
  <c r="F20" i="70" l="1"/>
  <c r="G20" i="70" s="1"/>
  <c r="F21" i="70" l="1"/>
  <c r="F21" i="57" l="1"/>
  <c r="G21" i="57" s="1"/>
  <c r="F9" i="70" l="1"/>
  <c r="G9" i="70" s="1"/>
  <c r="G23" i="70" s="1"/>
  <c r="F9" i="68"/>
  <c r="G9" i="68" s="1"/>
  <c r="G23" i="68" s="1"/>
  <c r="F10" i="59"/>
  <c r="G10" i="59" s="1"/>
  <c r="G27" i="59" s="1"/>
  <c r="F9" i="61"/>
  <c r="G9" i="61" s="1"/>
  <c r="G28" i="61" s="1"/>
  <c r="F10" i="57"/>
  <c r="G10" i="57" s="1"/>
  <c r="G29" i="57" s="1"/>
</calcChain>
</file>

<file path=xl/sharedStrings.xml><?xml version="1.0" encoding="utf-8"?>
<sst xmlns="http://schemas.openxmlformats.org/spreadsheetml/2006/main" count="587" uniqueCount="283">
  <si>
    <t>Description</t>
  </si>
  <si>
    <t>Qty</t>
  </si>
  <si>
    <t>European type W.C With Seat Cover.</t>
  </si>
  <si>
    <t>Set.</t>
  </si>
  <si>
    <t>Sft.</t>
  </si>
  <si>
    <t>Rft</t>
  </si>
  <si>
    <t>Rft.</t>
  </si>
  <si>
    <t>Looking Glass</t>
  </si>
  <si>
    <t>25 mm dia</t>
  </si>
  <si>
    <t>32 mm dia</t>
  </si>
  <si>
    <t>40 mm dia</t>
  </si>
  <si>
    <t>50 mm dia</t>
  </si>
  <si>
    <t>75 mm dia</t>
  </si>
  <si>
    <t>200 mm dia</t>
  </si>
  <si>
    <t>1 inch dia</t>
  </si>
  <si>
    <t>2 inch dia</t>
  </si>
  <si>
    <t>4 inch dia</t>
  </si>
  <si>
    <t>250 mm dia</t>
  </si>
  <si>
    <t>Each</t>
  </si>
  <si>
    <t>Sr. No.</t>
  </si>
  <si>
    <t>Amount 
(Rs.)</t>
  </si>
  <si>
    <t>Set</t>
  </si>
  <si>
    <t>Nos.</t>
  </si>
  <si>
    <t>Job</t>
  </si>
  <si>
    <t>Cft</t>
  </si>
  <si>
    <t>ENGINEER'S COST ESTIMATE</t>
  </si>
  <si>
    <t>PLUMBING WORK</t>
  </si>
  <si>
    <t>Sr.
No.</t>
  </si>
  <si>
    <t>Unit</t>
  </si>
  <si>
    <t>Quantity</t>
  </si>
  <si>
    <t>Unit Rate 
(Rs.)</t>
  </si>
  <si>
    <t>Part-1: PLUMBING FIXTURES</t>
  </si>
  <si>
    <t>Part-2:  INTERNAL WATER SUPPLY SYSTEM</t>
  </si>
  <si>
    <t>Part-3: INTERNAL SEWERAGE , VENTS &amp; ROOF DRAINAGE</t>
  </si>
  <si>
    <t>BSEN 1329</t>
  </si>
  <si>
    <t>100 mm dia</t>
  </si>
  <si>
    <t>CLASS :D: BS 3505/PS 3051 (For Pressure Pipe)</t>
  </si>
  <si>
    <t xml:space="preserve">Providing and fixing Mild Steel Schedule 40 Seamless Pipes including all fittings such as tees, bends and reducers with cost of clamping to walls and ceiling hangers, supports, cutting through walls and concrete in slabs with core cutter for pipelines and pipe fittings of the following diameters complete in all respect. </t>
  </si>
  <si>
    <t>2-1/2" dia (63mm)</t>
  </si>
  <si>
    <t>4" dia (100mm)</t>
  </si>
  <si>
    <t>Providing and installing gate/ball valves of following nominal dia, of approved make, including jointing, fitting, painting, testing, complete in all respects to match with following pipe dia meters.</t>
  </si>
  <si>
    <t>Providing, transportation, laying, cutting, butt  fusion jointing, testing, commissioning &amp;  disinfecting the Polyethylene Pipe (PE-100),  PN 10, of SDR 17 of any of the manufacturer DADEX and BETA or approved equivalent including fixing all type of fittings and special such as tee, bend,cross collar, reducer, tail piece, flanged spigot,end cap, flanged socket, taper, angle branch, plug etc complete in all respects (Including Injection moulded fittings) as recommended by the manufacturer.</t>
  </si>
  <si>
    <t>4" dia 100 mm</t>
  </si>
  <si>
    <t>Providing, Installing, testing and commissiong Pillar type fire hydrants with inlet flanged 4" size with double deliveries 2 1/2" female instantaneous coupling with blank cap and chain, including all necessary accessories required for installation, complete in all respects.</t>
  </si>
  <si>
    <t>Part-5: MISCELLANEOUS</t>
  </si>
  <si>
    <t>Under Ground Water Tank</t>
  </si>
  <si>
    <t xml:space="preserve"> Septic Tank</t>
  </si>
  <si>
    <t>Nos</t>
  </si>
  <si>
    <t>Sub-Total (Fire Fighting System)</t>
  </si>
  <si>
    <t xml:space="preserve">Grand Total </t>
  </si>
  <si>
    <t>Calculation of Quantities</t>
  </si>
  <si>
    <t>200mm dia</t>
  </si>
  <si>
    <t>EUROPEAN W.C</t>
  </si>
  <si>
    <t>CORE CUTTING</t>
  </si>
  <si>
    <t>WASH HAND BASIN VANITY</t>
  </si>
  <si>
    <t>SOAP DISPENSER</t>
  </si>
  <si>
    <t>TOILET PAPER HOLDER</t>
  </si>
  <si>
    <t>HAND DRYER</t>
  </si>
  <si>
    <t>LOOKING GLASS</t>
  </si>
  <si>
    <t>TOWEL ROD</t>
  </si>
  <si>
    <t>TAP</t>
  </si>
  <si>
    <t>Cutting of R.C.C slab via core cutter of suitable diameter by using proper technique and equipment for the crossing of utility pipes and its water proof refilling with useful materials complete in all respect as per specifications and drawings as well as directed by the Engineer.</t>
  </si>
  <si>
    <t>Providing and fixing wash hand basin vanity Under counter including basin mixer with waste coupling &amp; bottle trap and fixing connection pipes, connections to water lines, nuts, washers, etc. complete in all respect as per specifications and drawings as well as directed by the Engineer.</t>
  </si>
  <si>
    <t>Providing and fixing kitchen sink with mixer, waste coupling and tee stop cock including all necessary accessories required for  installation, complete in all respect as per specifications and drawings as well as directed by the Engineer.</t>
  </si>
  <si>
    <t>Providing and fixing chromium plated toilet paper holder including all necessary accessories required for installation, complete in all respect as per specifications and drawings as well as directed by the Engineer.</t>
  </si>
  <si>
    <t>Looking Glass Clamp</t>
  </si>
  <si>
    <t>Providing and fixing towel rod including all necessary accessories required for installation, complete in all respect as per specifications and drawings as well as directed by the Engineer.</t>
  </si>
  <si>
    <t>Providing and fixing looking glass 5mm thick first quality complete with fixing clamps including all necessary accessories required for installation, complete in all respect as per specifications and drawings as well as directed by the Engineer.</t>
  </si>
  <si>
    <t>Providing and fixing soap dispenser including all necessary accessories required for installation, complete in all respect as per specifications and drawings as well as directed by the Engineer.</t>
  </si>
  <si>
    <t>G.I Pipe</t>
  </si>
  <si>
    <t>Qty.</t>
  </si>
  <si>
    <t>Gate Valve</t>
  </si>
  <si>
    <t>GATE / BALL VALVE</t>
  </si>
  <si>
    <t>H</t>
  </si>
  <si>
    <t>L</t>
  </si>
  <si>
    <t>W</t>
  </si>
  <si>
    <t>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t>
  </si>
  <si>
    <t>No</t>
  </si>
  <si>
    <t>Excavation / Backfilling</t>
  </si>
  <si>
    <t>Supplying and filling sand under floor; or plugging in wells, complete in all respect and as directed by the engineer incharge.</t>
  </si>
  <si>
    <t>Sand Filling</t>
  </si>
  <si>
    <t>Providing and fixing 4" dia Floor Drain with P-trap including  Stainless Steel grating and cover of approved make including all necessary accessories required for installation, complete in all respect as per specifications and drawings as well as directed by the Engineer.</t>
  </si>
  <si>
    <t>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t>
  </si>
  <si>
    <t>Total Amount (Rs.) Part - 3.</t>
  </si>
  <si>
    <t>Total Amount (Rs.) Part - 4.</t>
  </si>
  <si>
    <t>Total Amount (Rs.) Part - 5.</t>
  </si>
  <si>
    <t>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t>
  </si>
  <si>
    <t>Total Amount (Rs.) Part - 6.</t>
  </si>
  <si>
    <t>Providing and installing  gate/ball valves of following nominal dia, of approved make ,including jointing ,fitting, painting, testing, complete in all respects to match with following G.I pipe diameters.</t>
  </si>
  <si>
    <t>Providing, Installing, testing and commissiong Pillar type fire hydrants with inlet flanged 4" size with double deliveries 2 1/2" female instantaneous coupling with blank cap and chain, including all necessary accessories required for installation, complete in all respect as per specifications and drawings as well as directed by the Engineer.</t>
  </si>
  <si>
    <t>Providing, Installing, testing and commissioning  Landing valves in Stair hall on intermediate landings with reducing tee of size 4"x2-1/2" as required by NFPA codes for including  jointing, fitting, testing, including all necessary accessories required for installation, complete in all respect as per specifications and drawings as well as directed by the Engineer.</t>
  </si>
  <si>
    <t>uPVC Pipe</t>
  </si>
  <si>
    <t>Providing, placing sleeves and puddle flange in R.C.C. under ground water tank walls, pipe connection (G.I) with inlet / outlet pipe work, manhole covers, floating ball valve etc, including all necessary accessories required for sleeces placing, complete in all respects.</t>
  </si>
  <si>
    <t>1-1/2 inch dia</t>
  </si>
  <si>
    <t>CLUB HOUSE BAHAWALPUR</t>
  </si>
  <si>
    <t>EXTERNAL WATER SUPPLY SYSTEM</t>
  </si>
  <si>
    <t>EXTERNAL WATER SUPPLY</t>
  </si>
  <si>
    <t>EXTERNAL SEWERAGE</t>
  </si>
  <si>
    <t>Brick Work Manhole</t>
  </si>
  <si>
    <t>Providing, placing sleeves and puddle flange in brick work walls, pipe connection (G.I) with inlet / outlet pipe work, manhole covers etc, including all necessary accessories required for sleeces placing, complete in all respects.</t>
  </si>
  <si>
    <t>EXTERNAL FIRE FIGHTING</t>
  </si>
  <si>
    <t>Pillar Type Fire Hydrant</t>
  </si>
  <si>
    <t>Interconnection with Municipal Fire Brigade</t>
  </si>
  <si>
    <t>Providing, Installation, testing and commissioning of Interconnection with Municipal Fire Brigade (Siamese connection), consisting of breach inlet valve and casing,  flang 4" dia, complete in all respect as per specifications and drawings as well as directed by the Engineer.</t>
  </si>
  <si>
    <t>P.E Pipe</t>
  </si>
  <si>
    <t>Providing and installing  gate/ball valves of following nominal dia, of approved equivalent make ,including jointing ,fitting, painting, testing, complete in all respects to match with following PE pipe diameters.</t>
  </si>
  <si>
    <t>Providing, Installation, testing and commissioning of Interconnection with Municipal Fire Brigade (Siamese connection), consisting of breach inlet valve and casing,  flang 4" complete in all respects.</t>
  </si>
  <si>
    <t>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t>
  </si>
  <si>
    <t>IRRIGATION</t>
  </si>
  <si>
    <t>EXTERNAL GAS SUPPLY</t>
  </si>
  <si>
    <t>Tap 3/4 inch dia</t>
  </si>
  <si>
    <t>FLOOR DRAIN</t>
  </si>
  <si>
    <t>CLEAN-OUT</t>
  </si>
  <si>
    <t>LANDING VALVE</t>
  </si>
  <si>
    <t>HOSE REEL CABINET</t>
  </si>
  <si>
    <t>Providing and fixing tap 3/4 inch dia including all necessary accessories required for installation, complete in all respect as per specifications and drawings as well as directed by the Engineer.</t>
  </si>
  <si>
    <t>Total Amount (Rs.) Part - 2</t>
  </si>
  <si>
    <t>Total Amount (Rs.) Part - 1</t>
  </si>
  <si>
    <t>Providing and fixing electrical hand dryer with automatic sensor having fastest drying time of 12 seconds, temperature of 104 Fahrenheit. hand dryer must have noise Level of 81dB and automatic shut off including all necessary accessories required for installation, complete in all respect as per specifications and drawings as well as directed by the Engineer.</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</si>
  <si>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</si>
  <si>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It should be clearly understood by the contractor / bidder that the above mentioned items shall be complete in all respects, including cost of all necessary materials / accessories whether mentioned or not but are required for proper functioning of the system shall be deemed to be included in the cost of each above mentioned items, no extra charge shall be paid or claimed by the contractor / bidder.</t>
  </si>
  <si>
    <t>Note:</t>
  </si>
  <si>
    <t>Part-07:- PLUMBING EQUIPMENT</t>
  </si>
  <si>
    <t>FIRE FIGHTING PUMP SET</t>
  </si>
  <si>
    <t>d) Pump control cabinet for above mentioned pump.</t>
  </si>
  <si>
    <t>e) Pump room's fitting and controls i.e. gate valves, NRV, expansion joints, headers, pressure reducing/ relief valve, test return line to reservoir, supports and painting.</t>
  </si>
  <si>
    <t>STORAGE GEYSER</t>
  </si>
  <si>
    <t>Total Amount (Rs.) Part - 7.</t>
  </si>
  <si>
    <t>Providing, fixing, jointing and testing Polypropylene Random (PPR) PN16 pressure pipe for cold, hot and hot water return water as per DIN 8077-8078 for pipes and DIN 16962,PN20 for fittings (polyfusion welded joints) inside building  including fittings and specials (sockets, tees, elbows, bends, crosses, reducers, adaptor, plugs and union etc.) supported on walls or suspended from roof slab or run in chases including pipe hangers, supports, walls cutting for pipelines, complete in all respect as per specifications and drawings as well as directed by the Engineer.</t>
  </si>
  <si>
    <t>Providing, installing, testing and commission of storage type electric geyser of approved make 25 Liters capacity complete with inlet, outlet, safety valves complete in all respects.</t>
  </si>
  <si>
    <t>ALARM CHECK ASSEMBLY</t>
  </si>
  <si>
    <t>WATER SUPPLY BOOSTER (MINI)</t>
  </si>
  <si>
    <t>Part-6: GI PIPES</t>
  </si>
  <si>
    <t>PLUMBING &amp; FIREFIGHTING SYSTEMS</t>
  </si>
  <si>
    <t>W.C Thimble</t>
  </si>
  <si>
    <t>Providing and fixing 4" dia Clean-out for uPVC Pipes including  Stainless Steel Cover Plate of approved make, core cutting of Slab concrete and its water proofed refilling  as approved by Engineer In charge and complete in all respect.</t>
  </si>
  <si>
    <t>Providing, Installing, testing and commission fire hose reel cabinets, swing type hose reel in cabinet, Dia 1" x 100' long, swing type with imported high pressure PE pipe house, and imported jet/spray/shut nozzle, in steel cabinet (34" x 32" x 10.5") where indicated on drawings  including all necessary accessories required for installation, complete in all respect as per specifications and drawings as well as directed by the Engineer.</t>
  </si>
  <si>
    <t>Sub-Total (Miscellaneous)</t>
  </si>
  <si>
    <t>Sub-Total (Internal Sewerage, Vents &amp; Roof Drainage)</t>
  </si>
  <si>
    <t>Sub-Total (Plumbing Fixtures)</t>
  </si>
  <si>
    <t>Sub-Total (Plumbing Equipment)</t>
  </si>
  <si>
    <t>KITCHEN SINK</t>
  </si>
  <si>
    <t>SUMMARY</t>
  </si>
  <si>
    <t>Part-4: FIRE FIGHTING SYSTEM</t>
  </si>
  <si>
    <t>Providing and installing  gate/ball valves of following nominal dia, of approved equivalent make ,including jointing ,fitting, painting, testing, complete in all respects to match with following PPR pipe diameters.</t>
  </si>
  <si>
    <t>Sub-Total (GI Pipes)</t>
  </si>
  <si>
    <t>Sub-Total (Internal Water Supply)</t>
  </si>
  <si>
    <t>3 inch dia</t>
  </si>
  <si>
    <t>PILLAR TYPE FIRE HYDRANT</t>
  </si>
  <si>
    <t>BREACHING INLET</t>
  </si>
  <si>
    <t>UNDERGROUND WATER TANK</t>
  </si>
  <si>
    <t>OVERHEAD WATER TANK</t>
  </si>
  <si>
    <t>Providing, placing sleeves and puddle flange in R.C.C. over head water tank walls, pipe connection (G.I) with inlet / outlet pipe work, manhole covers, floating ball valve etc, including all necessary accessories required for sleeves placing, complete in all respects.</t>
  </si>
  <si>
    <t>SEPTIC TANK</t>
  </si>
  <si>
    <t>BILL OF QUANTITIES</t>
  </si>
  <si>
    <r>
      <t xml:space="preserve">MEEZAN BANK LIMITED
</t>
    </r>
    <r>
      <rPr>
        <b/>
        <sz val="9"/>
        <rFont val="Rambla"/>
      </rPr>
      <t>MAKKAH TOWER, GUJRANWALA</t>
    </r>
  </si>
  <si>
    <t>Items Included</t>
  </si>
  <si>
    <t>2 inch dia pipe</t>
  </si>
  <si>
    <t>2-1/2 inch dia</t>
  </si>
  <si>
    <t>a) Horizontal centrifugal pump set (50Hz x 380V, 3 phase Motor) 350 GPM @ 5 bar complete with automatic control panel , Pressure switch &amp; Pressure gauge. It should be capable of operating 1 remotest 21/2" hydrants 200 GPM each @ min. 4.5 bar pressure</t>
  </si>
  <si>
    <t>b) Horizontal centrifugal engine driven pump set 350 GPM @ 5 bar complete with automatic control panel , Pressure switch, Pressure gauge &amp; diesel tank. It should be capable of operating 1 remotest 21/2" hydrants 200 GPM each @ min. 4.5 bar pressure</t>
  </si>
  <si>
    <t>c) Jockey electric motor driven pump set (50Hz x 380 V ,3Ph Motor) 25 GPM @ 5.5 bar complete with automatic control panel, pressure switch and pressure gauge.</t>
  </si>
  <si>
    <t>Providing, Installing, testing and commissioning non-clogging, centrifugal submersible Drainage pumps 30 gpm against a total pumping head of 35 ft (one running one standby). coupled with water cooled IP Class 68 electric motor of 2 HP, 400 volts, 3 - phase, 50 Hz.  of approved make with auto / manual switches, dry running protection, low / high level water controls, gate valves, NRV, flexible Joints, Strainer, with alternative standby duty operation system),All accesorries/consumables to be provided by contractor.</t>
  </si>
  <si>
    <t>Supply, Installing, fixing, testing and commissioning of Water Pressure Booster Pump (1 working + 1 standby) with a capacity of 25 USGPM against a total head of 40 feet. The pump shall be provided with control panel having auto / manual switches, dry running protection, low / high level water controls with alternative standby duty operation system, complete in all respects.</t>
  </si>
  <si>
    <t>SUMP PUMP</t>
  </si>
  <si>
    <t>INDIAN W.C</t>
  </si>
  <si>
    <t>Installing and fixing Alarm Check Valve Wt type 4" Flanged End Complete set with Basic trim, Pressure switch, Retard chamber and water motor alarm Gong, UL Listed and FM Approved</t>
  </si>
  <si>
    <t>Providing, Installing, fixing, testing and commission, centrifugal pumps of make KSB, Grundfos or approved equivalent (2 Nos. - 1 running + 1 standby) of capacity 75 gpm each with stainless steel impeller capable of pumping against a total pumping head of 110 ft. coupled with water cooled electric motor of , 440 volts, 3 - phase, 50 Hz. The pump shall be provided with control panel having auto / manual switches, dry running protection, low / high level water controls with alternative standby duty operation system, complete in all respects.</t>
  </si>
  <si>
    <t>WATER TRANSFER PUMP</t>
  </si>
  <si>
    <t>Providing, Fixing ,testing &amp; installing  pump set for fire fighting of following capacities. Pump set shall be Standard Firefighting Pump:</t>
  </si>
  <si>
    <t xml:space="preserve">DRILLING AND INSTALLATION OF 0.25 CUSEC TUBE WELL </t>
  </si>
  <si>
    <t>Sr. 
No.</t>
  </si>
  <si>
    <t>Unit.</t>
  </si>
  <si>
    <t>Rate(Rs)</t>
  </si>
  <si>
    <t>Amount
 (Rs.)</t>
  </si>
  <si>
    <t>Mobilization Demobilization of drilling equipment, materials and crew.</t>
  </si>
  <si>
    <t xml:space="preserve">SITE PREPARATION </t>
  </si>
  <si>
    <t>Excavation of drilling Pit and Supply well.</t>
  </si>
  <si>
    <t>TUBEWELL BORING</t>
  </si>
  <si>
    <t>Drilling of bore dia 16" (408 mm) i/d for tubewell in all type of soils except shingle and rock.</t>
  </si>
  <si>
    <t>From ground level to 100 ft depth.</t>
  </si>
  <si>
    <t>From 100 ft to 200 ft depth</t>
  </si>
  <si>
    <t>From 200 ft to 300 ft depth</t>
  </si>
  <si>
    <t>From 300 ft to 400 ft depth</t>
  </si>
  <si>
    <t>From 400 ft to 500 ft depth</t>
  </si>
  <si>
    <t>From 500 ft to 600 ft depth</t>
  </si>
  <si>
    <t>From 600 ft to 700 ft depth</t>
  </si>
  <si>
    <t xml:space="preserve">TUBEWELL MATERIALS </t>
  </si>
  <si>
    <t>Housing</t>
  </si>
  <si>
    <t>Supply and installation of Fiberglass, Dia:  8", wall thickness: 6mm, including welding etc.</t>
  </si>
  <si>
    <t xml:space="preserve">Strainer </t>
  </si>
  <si>
    <t>Providing and installing Fiberglass Reinforced Polypropelene (FRP) strainer of specifid wall thickness having slot size of 0.9 mm to 1.10 mm in Tubewell borehole i/c the cost of male/female coupling with Nylone Strip,studs complete in all respect as approved and directed by the Engineer Incharge.</t>
  </si>
  <si>
    <t>6" inch dia (5 mm thickness)</t>
  </si>
  <si>
    <t xml:space="preserve">Blind Pipe </t>
  </si>
  <si>
    <t>Supply &amp; installing fiberglass pipes, Dia:6", wall thickness: 5mm,  including nylon sticks etc.</t>
  </si>
  <si>
    <t xml:space="preserve">Bail Plug </t>
  </si>
  <si>
    <t>Supply and installing of fiberglass bail plug, Dia:6", wall thickness: 5mm, Slot Size: 1mm, including nylon sticks etc.</t>
  </si>
  <si>
    <t>Reducer</t>
  </si>
  <si>
    <t>Supply and installation of MS Reducer Dia: 8"/6", Wall thickness: 6mm, including welding etc</t>
  </si>
  <si>
    <t>Pea Gravels (Shrouding)</t>
  </si>
  <si>
    <t xml:space="preserve">Supply of Pea Gravels of gradation appropriate to 1 mm slot size from Attock quarry, including sieving, washing and lowering in the annular space of the borehole </t>
  </si>
  <si>
    <t>GI Pipe</t>
  </si>
  <si>
    <t>Providing, fixing, cutting, jointing and testing 2 inch dia GI medium gauge piping for pea gravels (Shrouding) including GI fittings with welding, complete in all respects.</t>
  </si>
  <si>
    <t>M.S PLATE</t>
  </si>
  <si>
    <t>Providing and fixing, M.S bore cover plate 2'-6'' x 2'-6'' including paint complete in all respect</t>
  </si>
  <si>
    <t>Kgs</t>
  </si>
  <si>
    <t>AIR VALVE</t>
  </si>
  <si>
    <t>Providing and fixing, air valve 2½ (65mm) dia of B.S.S.quality and weight (complete with jointing material).</t>
  </si>
  <si>
    <t>2 1/2 inch dia</t>
  </si>
  <si>
    <t>No.</t>
  </si>
  <si>
    <t>GATE VALVE</t>
  </si>
  <si>
    <t>Providing and fixing, Cast Iron flanged Gate Valve (B.S. 5163) quality and weight with jointing material complete in all respect and directed by the Engineer-in-charge:-</t>
  </si>
  <si>
    <t>NON-RETURN VALVE/ CHECK VALVE</t>
  </si>
  <si>
    <t>Providing and fixing, Cast Iron flanged Non Return Valve (B.S. 5153) quality and weight with jointing material complete in all respect and directed by the Engineer-in-charge:-</t>
  </si>
  <si>
    <t>FLOW METER</t>
  </si>
  <si>
    <t>Providing and fixing, analog and recordable flow meter / water meter complete in all respect and directed by the Engineer-in-charge.</t>
  </si>
  <si>
    <t>PRESSURE GUAGE</t>
  </si>
  <si>
    <t>Providing and installing Pressure guages made up of stainless steel body having pressure of 0-16 bars.</t>
  </si>
  <si>
    <t>SOIL SAMPLING</t>
  </si>
  <si>
    <t xml:space="preserve">Taking soil samples  at every 5 ft interval or at change of strata, which ever is less, Sieve analyses. </t>
  </si>
  <si>
    <t xml:space="preserve">ELECTRICAL LOGGING </t>
  </si>
  <si>
    <t xml:space="preserve">Electrical Logging for analysing water quality and tubewell designing </t>
  </si>
  <si>
    <t xml:space="preserve">DEVELOPMENT </t>
  </si>
  <si>
    <t xml:space="preserve">Development of tubewell for 24 - 48 hrs till pumped water is sand free and the formation around well has stabilized to the satisfaction of  Engineer </t>
  </si>
  <si>
    <t>CONCRETE BLOCK</t>
  </si>
  <si>
    <t>Construction of  cement concrete block RCC ratio 1:2:4  around house pipe, complete in all respect .</t>
  </si>
  <si>
    <t xml:space="preserve">PUMPING MACHINERY </t>
  </si>
  <si>
    <t xml:space="preserve"> Submersible  Pump  with Submersible Motor)</t>
  </si>
  <si>
    <t>PUMP PARAMETERS  AND SCOPE OF SUPPLY</t>
  </si>
  <si>
    <t>Discharge:                               0.25 Cusec</t>
  </si>
  <si>
    <t>Head:                                      330ft</t>
  </si>
  <si>
    <t>Pump Setting:                          230ft</t>
  </si>
  <si>
    <r>
      <t xml:space="preserve">Pump Type:                              </t>
    </r>
    <r>
      <rPr>
        <b/>
        <u/>
        <sz val="10"/>
        <rFont val="Rambla"/>
      </rPr>
      <t xml:space="preserve">Deep Well Submersible Pump  
</t>
    </r>
    <r>
      <rPr>
        <b/>
        <sz val="10"/>
        <rFont val="Rambla"/>
      </rPr>
      <t xml:space="preserve">                                              </t>
    </r>
    <r>
      <rPr>
        <b/>
        <u/>
        <sz val="10"/>
        <rFont val="Rambla"/>
      </rPr>
      <t xml:space="preserve"> KSB or Grundfoss OR Approved 
</t>
    </r>
    <r>
      <rPr>
        <b/>
        <sz val="10"/>
        <rFont val="Rambla"/>
      </rPr>
      <t xml:space="preserve">                                              </t>
    </r>
    <r>
      <rPr>
        <b/>
        <u/>
        <sz val="10"/>
        <rFont val="Rambla"/>
      </rPr>
      <t xml:space="preserve"> Equivalent
</t>
    </r>
    <r>
      <rPr>
        <b/>
        <sz val="10"/>
        <rFont val="Rambla"/>
      </rPr>
      <t xml:space="preserve">                                               </t>
    </r>
    <r>
      <rPr>
        <b/>
        <u/>
        <sz val="10"/>
        <rFont val="Rambla"/>
      </rPr>
      <t>Submersible Pumps.</t>
    </r>
  </si>
  <si>
    <t xml:space="preserve">Motor                                    Submersible Motor,       </t>
  </si>
  <si>
    <t xml:space="preserve">Colum Pipe:                           ERW, </t>
  </si>
  <si>
    <t>Bowl Assembly:                     Impellors: SS , Bowls: SS,  
                                            Shaft SS</t>
  </si>
  <si>
    <t>MCU with all protection devices, such as over/under current relay, starting method Y/D of metallic box magnetic contactor, circuit breakers on/off switch controle wire under and over voltage protection relay and indication lamps. Ampere and volt meters for each phase, emergency stop button, Suitable size submerssible cable from MCU to motor, complete in all respect as per satisfaction of the engineer in charge.</t>
  </si>
  <si>
    <t>Accessories:                          Gate Valve, Non Return Valve,
                                             Set of Lowering Clamp, Top
                                             Plate, Discharge Bend  etc</t>
  </si>
  <si>
    <t>Total Amount Rs. :</t>
  </si>
  <si>
    <t>NOTE:</t>
  </si>
  <si>
    <t>After the selection of contractor and before the start of drilling process the contractor must provide shop drawings to the consultant for approval.</t>
  </si>
  <si>
    <t xml:space="preserve">Sub-Total ( 0.25 Cusec Tube Well) </t>
  </si>
  <si>
    <r>
      <t xml:space="preserve">MEEZAN BANK LIMITED
</t>
    </r>
    <r>
      <rPr>
        <b/>
        <sz val="9"/>
        <rFont val="Calibri"/>
        <family val="2"/>
        <scheme val="minor"/>
      </rPr>
      <t>MAKKAH TOWER, GUJRANWALA</t>
    </r>
  </si>
  <si>
    <r>
      <t xml:space="preserve">Providing and fixing European W.C ceramics ware including muslim shower, tee stop cock with double bibcock, flushing cistern with hinged double seat and cover of best quality.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(HD9N)</t>
    </r>
  </si>
  <si>
    <r>
      <t xml:space="preserve">Providing and fixing Indian W.C ceramics ware including muslim shower, tee stop cock, double bibcock with flushing cistern of best quality including hockey pipe. Fixing connection pipes and all joints to services and drains. Plugging and screwing the structure as necessary and make good the same, complete in all respect as per specifications and drawings as well as directed by the Engineer.
</t>
    </r>
    <r>
      <rPr>
        <b/>
        <sz val="11"/>
        <color rgb="FFFF0000"/>
        <rFont val="Calibri"/>
        <family val="2"/>
        <scheme val="minor"/>
      </rPr>
      <t>MODEL # PORTA (HD70)</t>
    </r>
  </si>
  <si>
    <t>Soap Dispenser     ZILVER   302C</t>
  </si>
  <si>
    <t>Toilet Paper Holder   PORTA JM70</t>
  </si>
  <si>
    <t>Hand Dryer   SIEMENS</t>
  </si>
  <si>
    <t>Muslim Shower  Porta Model # HD30</t>
  </si>
  <si>
    <t>Double Bibcock  Porta Model HDA5270B</t>
  </si>
  <si>
    <t>Tee Stop Cock     Porta Model HDJ855</t>
  </si>
  <si>
    <t>Wash Hand Basin Vanity. Porta Model HD1</t>
  </si>
  <si>
    <t>Basin Mixer         Porta Model HDA781M</t>
  </si>
  <si>
    <t>Bottle Trap          Porta Model  GD1038</t>
  </si>
  <si>
    <t>Waste Coupling  Porta Model HDGD1023</t>
  </si>
  <si>
    <t>Tee Stop Cock    Porta Model HDJ855</t>
  </si>
  <si>
    <t>Kitchen Sink   Porta Model HDSC8728</t>
  </si>
  <si>
    <t>Kitchen Sink Mixer Porta Model  HDA708XH</t>
  </si>
  <si>
    <t>Tee Stop Cock         Porta Model HDJ855</t>
  </si>
  <si>
    <t>Waste Coupling      Porta Model  HDGD1023</t>
  </si>
  <si>
    <t>Towel Rod   PORTA JM11</t>
  </si>
  <si>
    <t xml:space="preserve"> Total Amount </t>
  </si>
  <si>
    <t>Grand Total Amount</t>
  </si>
  <si>
    <t xml:space="preserve">Material Rate </t>
  </si>
  <si>
    <t>Labour Rate</t>
  </si>
  <si>
    <t>Material Amount</t>
  </si>
  <si>
    <t xml:space="preserve">Labour Amount </t>
  </si>
  <si>
    <t>Amount Without Taxes</t>
  </si>
  <si>
    <t>SST 13% on Labor</t>
  </si>
  <si>
    <t>Grand total inclusive of all taxes</t>
  </si>
  <si>
    <t>Divisions</t>
  </si>
  <si>
    <t>Description of Work</t>
  </si>
  <si>
    <t>Supply Amount</t>
  </si>
  <si>
    <t>Installation Amount</t>
  </si>
  <si>
    <t>Total</t>
  </si>
  <si>
    <t>Grand Total (in PKR):</t>
  </si>
  <si>
    <t>Grand Total Inclusive of Tax (in PKR):</t>
  </si>
  <si>
    <t>15% SST on Installation (in PKR):</t>
  </si>
  <si>
    <t>Plumbing &amp; Fire fighting Works Meezan Bank Gujran wala MAKKAH TOWER, GUJRANWALA</t>
  </si>
  <si>
    <t>Meezan House, C-25, Estate Avenue Site Khi</t>
  </si>
  <si>
    <t>Mobilization advance 20%</t>
  </si>
  <si>
    <t>M/S Meezan Bank Ltd Head Office</t>
  </si>
  <si>
    <t>SST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</si>
</sst>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_(&quot;$&quot;* #,##0.00_);_(&quot;$&quot;* \(#,##0.00\);_(&quot;$&quot;* &quot;-&quot;??_);_(@_)"/>
    <numFmt numFmtId="165" formatCode="_(* #,##0.00_);_(* \(#,##0.00\);_(* &quot;-&quot;??_);_(@_)"/>
    <numFmt numFmtId="166" formatCode="_(* #,##0_);_(* \(#,##0\);_(* &quot;-&quot;??_);_(@_)"/>
    <numFmt numFmtId="167" formatCode="0.000"/>
    <numFmt numFmtId="168" formatCode="_(* #,##0.000_);_(* \(#,##0.000\);_(* &quot;-&quot;??_);_(@_)"/>
    <numFmt numFmtId="169" formatCode="0.0000000"/>
    <numFmt numFmtId="170" formatCode="0_)"/>
    <numFmt numFmtId="171" formatCode="0."/>
    <numFmt numFmtId="172" formatCode="_-* #,##0.00\ _F_-;\-* #,##0.00\ _F_-;_-* &quot;-&quot;??\ _F_-;_-@_-"/>
    <numFmt numFmtId="173" formatCode="#,##0."/>
    <numFmt numFmtId="174" formatCode="&quot;$&quot;#"/>
    <numFmt numFmtId="175" formatCode="&quot;$&quot;#."/>
    <numFmt numFmtId="176" formatCode="mmmm\ d\,\ yyyy"/>
    <numFmt numFmtId="177" formatCode="m\o\n\th\ d\,\ yyyy"/>
    <numFmt numFmtId="178" formatCode="#.00"/>
    <numFmt numFmtId="179" formatCode="#"/>
    <numFmt numFmtId="180" formatCode="[$Rs-420]#,##0.00_-"/>
    <numFmt numFmtId="181" formatCode="0.0"/>
    <numFmt numFmtId="182" formatCode="_(* #,##0.0_);_(* \(#,##0.0\);_(* &quot;-&quot;??_);_(@_)"/>
    <numFmt numFmtId="183" formatCode="0.0000%"/>
    <numFmt numFmtId="184" formatCode="_(* #,##0.00_);_(* \(#,##0.00\);_(* \-??_);_(@_)"/>
    <numFmt numFmtId="185" formatCode="_(* #,##0_);_(* \(#,##0\);_(* \-??_);_(@_)"/>
    <numFmt numFmtId="186" formatCode="_-* #,##0_-;\-* #,##0_-;_-* &quot;-&quot;??_-;_-@_-"/>
  </numFmts>
  <fonts count="61">
    <font>
      <sz val="11"/>
      <color theme="1"/>
      <name val="Calibri"/>
      <family val="2"/>
      <scheme val="minor"/>
    </font>
    <font>
      <sz val="11"/>
      <color theme="1"/>
      <name val="Calibri"/>
      <family val="2"/>
      <scheme val="minor"/>
    </font>
    <font>
      <sz val="10"/>
      <name val="Times New Roman"/>
      <family val="1"/>
    </font>
    <font>
      <sz val="12"/>
      <name val="Courier"/>
      <family val="3"/>
    </font>
    <font>
      <b/>
      <sz val="10"/>
      <name val="Times New Roman"/>
      <family val="1"/>
    </font>
    <font>
      <sz val="11"/>
      <name val="Times New Roman"/>
      <family val="1"/>
    </font>
    <font>
      <b/>
      <sz val="11"/>
      <name val="Times New Roman"/>
      <family val="1"/>
    </font>
    <font>
      <sz val="11"/>
      <color rgb="FFFF0000"/>
      <name val="Times New Roman"/>
      <family val="1"/>
    </font>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52"/>
      <name val="Calibri"/>
      <family val="2"/>
    </font>
    <font>
      <sz val="12"/>
      <name val="Arial"/>
      <family val="2"/>
    </font>
    <font>
      <sz val="10"/>
      <color indexed="8"/>
      <name val="Courier"/>
      <family val="3"/>
    </font>
    <font>
      <sz val="1"/>
      <color indexed="8"/>
      <name val="Courier"/>
      <family val="3"/>
    </font>
    <font>
      <sz val="12"/>
      <color indexed="8"/>
      <name val="Courier"/>
      <family val="3"/>
    </font>
    <font>
      <b/>
      <sz val="1"/>
      <color indexed="8"/>
      <name val="Courier"/>
      <family val="3"/>
    </font>
    <font>
      <b/>
      <sz val="11"/>
      <color indexed="56"/>
      <name val="Calibri"/>
      <family val="2"/>
    </font>
    <font>
      <b/>
      <sz val="18"/>
      <color indexed="8"/>
      <name val="Courier"/>
      <family val="3"/>
    </font>
    <font>
      <b/>
      <sz val="18"/>
      <name val="Arial"/>
      <family val="2"/>
    </font>
    <font>
      <b/>
      <sz val="12"/>
      <color indexed="8"/>
      <name val="Courier"/>
      <family val="3"/>
    </font>
    <font>
      <b/>
      <sz val="12"/>
      <name val="Arial"/>
      <family val="2"/>
    </font>
    <font>
      <u/>
      <sz val="10"/>
      <color indexed="12"/>
      <name val="Arial"/>
      <family val="2"/>
    </font>
    <font>
      <sz val="11"/>
      <color indexed="52"/>
      <name val="Calibri"/>
      <family val="2"/>
    </font>
    <font>
      <sz val="11"/>
      <color indexed="60"/>
      <name val="Calibri"/>
      <family val="2"/>
    </font>
    <font>
      <b/>
      <sz val="18"/>
      <color indexed="56"/>
      <name val="Cambria"/>
      <family val="2"/>
    </font>
    <font>
      <b/>
      <sz val="11"/>
      <color theme="1"/>
      <name val="Times New Roman"/>
      <family val="1"/>
    </font>
    <font>
      <sz val="11"/>
      <color theme="1"/>
      <name val="Times New Roman"/>
      <family val="1"/>
    </font>
    <font>
      <b/>
      <sz val="12"/>
      <name val="Rambla"/>
    </font>
    <font>
      <b/>
      <sz val="9"/>
      <name val="Rambla"/>
    </font>
    <font>
      <b/>
      <sz val="11"/>
      <name val="Rambla"/>
    </font>
    <font>
      <b/>
      <u/>
      <sz val="11"/>
      <name val="Rambla"/>
    </font>
    <font>
      <sz val="10"/>
      <name val="Rambla"/>
    </font>
    <font>
      <b/>
      <u/>
      <sz val="11"/>
      <name val="Arial"/>
      <family val="2"/>
    </font>
    <font>
      <b/>
      <u/>
      <sz val="10"/>
      <name val="Arial"/>
      <family val="2"/>
    </font>
    <font>
      <b/>
      <sz val="10"/>
      <name val="Rambla"/>
    </font>
    <font>
      <b/>
      <u/>
      <sz val="10"/>
      <name val="Rambla"/>
    </font>
    <font>
      <b/>
      <sz val="10"/>
      <name val="Arial"/>
      <family val="2"/>
    </font>
    <font>
      <b/>
      <sz val="12"/>
      <name val="Calibri"/>
      <family val="2"/>
      <scheme val="minor"/>
    </font>
    <font>
      <b/>
      <sz val="9"/>
      <name val="Calibri"/>
      <family val="2"/>
      <scheme val="minor"/>
    </font>
    <font>
      <sz val="11"/>
      <name val="Calibri"/>
      <family val="2"/>
      <scheme val="minor"/>
    </font>
    <font>
      <b/>
      <sz val="11"/>
      <name val="Calibri"/>
      <family val="2"/>
      <scheme val="minor"/>
    </font>
    <font>
      <b/>
      <u/>
      <sz val="11"/>
      <name val="Calibri"/>
      <family val="2"/>
      <scheme val="minor"/>
    </font>
    <font>
      <sz val="10"/>
      <name val="Calibri"/>
      <family val="2"/>
      <scheme val="minor"/>
    </font>
    <font>
      <b/>
      <sz val="11"/>
      <color rgb="FFFF0000"/>
      <name val="Calibri"/>
      <family val="2"/>
      <scheme val="minor"/>
    </font>
    <font>
      <sz val="11"/>
      <color rgb="FFFF0000"/>
      <name val="Calibri"/>
      <family val="2"/>
      <scheme val="minor"/>
    </font>
    <font>
      <sz val="14"/>
      <color rgb="FF000000"/>
      <name val="Calibri"/>
      <family val="2"/>
    </font>
    <font>
      <sz val="12"/>
      <name val="Garamond"/>
      <family val="1"/>
    </font>
    <font>
      <sz val="12"/>
      <name val="Calibri"/>
      <family val="2"/>
      <scheme val="minor"/>
    </font>
    <font>
      <b/>
      <u/>
      <sz val="12"/>
      <name val="Calibri"/>
      <family val="2"/>
      <scheme val="minor"/>
    </font>
    <font>
      <b/>
      <sz val="14"/>
      <name val="Calibri"/>
      <family val="2"/>
      <scheme val="minor"/>
    </font>
    <font>
      <sz val="14"/>
      <name val="Calibri"/>
      <family val="2"/>
      <scheme val="minor"/>
    </font>
    <font>
      <sz val="16"/>
      <name val="Calibri"/>
      <family val="2"/>
      <scheme val="minor"/>
    </font>
  </fonts>
  <fills count="25">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indexed="55"/>
      </patternFill>
    </fill>
    <fill>
      <patternFill patternType="solid">
        <fgColor theme="9" tint="0.39997558519241921"/>
        <bgColor indexed="64"/>
      </patternFill>
    </fill>
  </fills>
  <borders count="45">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double">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auto="1"/>
      </top>
      <bottom style="thin">
        <color auto="1"/>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246">
    <xf numFmtId="0" fontId="0" fillId="0" borderId="0"/>
    <xf numFmtId="165" fontId="1" fillId="0" borderId="0" applyFont="0" applyFill="0" applyBorder="0" applyAlignment="0" applyProtection="0"/>
    <xf numFmtId="0" fontId="3" fillId="0" borderId="0"/>
    <xf numFmtId="0" fontId="8" fillId="0" borderId="0"/>
    <xf numFmtId="0" fontId="10" fillId="3" borderId="0" applyNumberFormat="0" applyBorder="0" applyAlignment="0" applyProtection="0"/>
    <xf numFmtId="0" fontId="10" fillId="5"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4" borderId="0" applyNumberFormat="0" applyBorder="0" applyAlignment="0" applyProtection="0"/>
    <xf numFmtId="0" fontId="11" fillId="12"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5" borderId="0" applyNumberFormat="0" applyBorder="0" applyAlignment="0" applyProtection="0"/>
    <xf numFmtId="0" fontId="12" fillId="5" borderId="0" applyNumberFormat="0" applyBorder="0" applyAlignment="0" applyProtection="0"/>
    <xf numFmtId="0" fontId="19" fillId="22" borderId="2" applyNumberFormat="0" applyAlignment="0" applyProtection="0"/>
    <xf numFmtId="0" fontId="13" fillId="23" borderId="3" applyNumberFormat="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0" fontId="9" fillId="0" borderId="0" applyFont="0" applyFill="0" applyBorder="0" applyAlignment="0" applyProtection="0"/>
    <xf numFmtId="171" fontId="9" fillId="0" borderId="0" applyFont="0" applyFill="0" applyBorder="0" applyAlignment="0" applyProtection="0"/>
    <xf numFmtId="172" fontId="9" fillId="0" borderId="0" applyFont="0" applyFill="0" applyBorder="0" applyAlignment="0" applyProtection="0"/>
    <xf numFmtId="165" fontId="9" fillId="0" borderId="0" applyFont="0" applyFill="0" applyBorder="0" applyAlignment="0" applyProtection="0"/>
    <xf numFmtId="171"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applyFont="0" applyFill="0" applyBorder="0" applyAlignment="0" applyProtection="0"/>
    <xf numFmtId="169" fontId="20" fillId="0" borderId="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3" fontId="21" fillId="0" borderId="0">
      <protection locked="0"/>
    </xf>
    <xf numFmtId="173" fontId="22" fillId="0" borderId="0">
      <protection locked="0"/>
    </xf>
    <xf numFmtId="173" fontId="22" fillId="0" borderId="0">
      <protection locked="0"/>
    </xf>
    <xf numFmtId="173" fontId="22" fillId="0" borderId="0">
      <protection locked="0"/>
    </xf>
    <xf numFmtId="173" fontId="22" fillId="0" borderId="0">
      <protection locked="0"/>
    </xf>
    <xf numFmtId="164" fontId="9" fillId="0" borderId="0" applyFont="0" applyFill="0" applyBorder="0" applyAlignment="0" applyProtection="0"/>
    <xf numFmtId="174" fontId="21" fillId="0" borderId="0">
      <protection locked="0"/>
    </xf>
    <xf numFmtId="175" fontId="22" fillId="0" borderId="0">
      <protection locked="0"/>
    </xf>
    <xf numFmtId="175" fontId="22" fillId="0" borderId="0">
      <protection locked="0"/>
    </xf>
    <xf numFmtId="175" fontId="22" fillId="0" borderId="0">
      <protection locked="0"/>
    </xf>
    <xf numFmtId="175" fontId="22" fillId="0" borderId="0">
      <protection locked="0"/>
    </xf>
    <xf numFmtId="0" fontId="21" fillId="0" borderId="0">
      <protection locked="0"/>
    </xf>
    <xf numFmtId="176" fontId="20" fillId="0" borderId="0" applyFill="0" applyBorder="0" applyAlignment="0" applyProtection="0"/>
    <xf numFmtId="176" fontId="20" fillId="0" borderId="0" applyFill="0" applyBorder="0" applyAlignment="0" applyProtection="0"/>
    <xf numFmtId="176" fontId="20" fillId="0" borderId="0" applyFill="0" applyBorder="0" applyAlignment="0" applyProtection="0"/>
    <xf numFmtId="177" fontId="23" fillId="0" borderId="0">
      <protection locked="0"/>
    </xf>
    <xf numFmtId="0" fontId="14" fillId="0" borderId="0" applyNumberFormat="0" applyFill="0" applyBorder="0" applyAlignment="0" applyProtection="0"/>
    <xf numFmtId="178" fontId="21" fillId="0" borderId="0">
      <protection locked="0"/>
    </xf>
    <xf numFmtId="2" fontId="20" fillId="0" borderId="0" applyFill="0" applyBorder="0" applyAlignment="0" applyProtection="0"/>
    <xf numFmtId="2" fontId="20" fillId="0" borderId="0" applyFill="0" applyBorder="0" applyAlignment="0" applyProtection="0"/>
    <xf numFmtId="2" fontId="20" fillId="0" borderId="0" applyFill="0" applyBorder="0" applyAlignment="0" applyProtection="0"/>
    <xf numFmtId="178" fontId="23" fillId="0" borderId="0">
      <protection locked="0"/>
    </xf>
    <xf numFmtId="0" fontId="15" fillId="7" borderId="0" applyNumberFormat="0" applyBorder="0" applyAlignment="0" applyProtection="0"/>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4" fillId="0" borderId="0">
      <protection locked="0"/>
    </xf>
    <xf numFmtId="0" fontId="25" fillId="0" borderId="4" applyNumberFormat="0" applyFill="0" applyAlignment="0" applyProtection="0"/>
    <xf numFmtId="0" fontId="25" fillId="0" borderId="0" applyNumberFormat="0" applyFill="0" applyBorder="0" applyAlignment="0" applyProtection="0"/>
    <xf numFmtId="179" fontId="26" fillId="0" borderId="0">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9" fontId="26" fillId="0" borderId="0">
      <protection locked="0"/>
    </xf>
    <xf numFmtId="179" fontId="28" fillId="0" borderId="0">
      <protection locked="0"/>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179" fontId="28" fillId="0" borderId="0">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6" fillId="8" borderId="2" applyNumberFormat="0" applyAlignment="0" applyProtection="0"/>
    <xf numFmtId="0" fontId="31" fillId="0" borderId="5" applyNumberFormat="0" applyFill="0" applyAlignment="0" applyProtection="0"/>
    <xf numFmtId="0" fontId="32" fillId="11" borderId="0" applyNumberFormat="0" applyBorder="0" applyAlignment="0" applyProtection="0"/>
    <xf numFmtId="0" fontId="9" fillId="0" borderId="0"/>
    <xf numFmtId="0" fontId="9" fillId="0" borderId="0"/>
    <xf numFmtId="0" fontId="3" fillId="0" borderId="0"/>
    <xf numFmtId="0" fontId="9" fillId="0" borderId="0"/>
    <xf numFmtId="0" fontId="9" fillId="0" borderId="0"/>
    <xf numFmtId="0" fontId="9" fillId="0" borderId="0"/>
    <xf numFmtId="0" fontId="3" fillId="0" borderId="0"/>
    <xf numFmtId="0" fontId="10" fillId="0" borderId="0"/>
    <xf numFmtId="0" fontId="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6" borderId="6" applyNumberFormat="0" applyFont="0" applyAlignment="0" applyProtection="0"/>
    <xf numFmtId="0" fontId="18" fillId="22" borderId="7"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33" fillId="0" borderId="0" applyNumberFormat="0" applyFill="0" applyBorder="0" applyAlignment="0" applyProtection="0"/>
    <xf numFmtId="0" fontId="20" fillId="0" borderId="8" applyNumberFormat="0" applyFill="0" applyAlignment="0" applyProtection="0"/>
    <xf numFmtId="0" fontId="20" fillId="0" borderId="8" applyNumberFormat="0" applyFill="0" applyAlignment="0" applyProtection="0"/>
    <xf numFmtId="0" fontId="20" fillId="0" borderId="8" applyNumberFormat="0" applyFill="0" applyAlignment="0" applyProtection="0"/>
    <xf numFmtId="0" fontId="17" fillId="0" borderId="0" applyNumberFormat="0" applyFill="0" applyBorder="0" applyAlignment="0" applyProtection="0"/>
    <xf numFmtId="0" fontId="9" fillId="0" borderId="0"/>
    <xf numFmtId="165" fontId="9" fillId="0" borderId="0" applyFont="0" applyFill="0" applyBorder="0" applyAlignment="0" applyProtection="0"/>
    <xf numFmtId="0" fontId="19" fillId="22" borderId="19"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9"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20" applyNumberFormat="0" applyFont="0" applyAlignment="0" applyProtection="0"/>
    <xf numFmtId="0" fontId="18" fillId="22" borderId="21"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19" fillId="22" borderId="19"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0"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71"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6" fillId="8" borderId="19" applyNumberFormat="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6" borderId="20" applyNumberFormat="0" applyFont="0" applyAlignment="0" applyProtection="0"/>
    <xf numFmtId="0" fontId="18" fillId="22" borderId="21" applyNumberFormat="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6" borderId="6" applyNumberFormat="0" applyFont="0" applyAlignment="0" applyProtection="0"/>
    <xf numFmtId="0" fontId="1" fillId="0" borderId="0"/>
    <xf numFmtId="9" fontId="1" fillId="0" borderId="0" applyFont="0" applyFill="0" applyBorder="0" applyAlignment="0" applyProtection="0"/>
    <xf numFmtId="0" fontId="55" fillId="0" borderId="0"/>
    <xf numFmtId="184" fontId="55" fillId="0" borderId="0" applyFill="0" applyBorder="0" applyAlignment="0" applyProtection="0"/>
    <xf numFmtId="43" fontId="1" fillId="0" borderId="0" applyFont="0" applyFill="0" applyBorder="0" applyAlignment="0" applyProtection="0"/>
  </cellStyleXfs>
  <cellXfs count="360">
    <xf numFmtId="0" fontId="0" fillId="0" borderId="0" xfId="0"/>
    <xf numFmtId="0" fontId="2" fillId="0" borderId="0" xfId="0" applyFont="1" applyAlignment="1">
      <alignment horizontal="justify" vertical="top" wrapText="1"/>
    </xf>
    <xf numFmtId="0" fontId="5" fillId="0" borderId="0" xfId="3" applyFont="1"/>
    <xf numFmtId="165" fontId="5" fillId="0" borderId="0" xfId="32" applyFont="1" applyFill="1"/>
    <xf numFmtId="0" fontId="6" fillId="0" borderId="9" xfId="3" applyFont="1" applyBorder="1" applyAlignment="1">
      <alignment horizontal="center" vertical="center" wrapText="1"/>
    </xf>
    <xf numFmtId="0" fontId="6" fillId="0" borderId="9" xfId="3" applyFont="1" applyBorder="1" applyAlignment="1">
      <alignment horizontal="center" vertical="center"/>
    </xf>
    <xf numFmtId="0" fontId="5" fillId="0" borderId="0" xfId="3" applyFont="1" applyAlignment="1">
      <alignment horizontal="center"/>
    </xf>
    <xf numFmtId="165" fontId="5" fillId="0" borderId="0" xfId="32" applyFont="1" applyFill="1" applyBorder="1"/>
    <xf numFmtId="165" fontId="5" fillId="0" borderId="0" xfId="32" applyFont="1" applyFill="1" applyBorder="1" applyAlignment="1">
      <alignment horizontal="center"/>
    </xf>
    <xf numFmtId="167" fontId="5" fillId="0" borderId="0" xfId="3" applyNumberFormat="1" applyFont="1"/>
    <xf numFmtId="168" fontId="5" fillId="0" borderId="0" xfId="32" applyNumberFormat="1" applyFont="1" applyFill="1"/>
    <xf numFmtId="166" fontId="5" fillId="0" borderId="0" xfId="3" applyNumberFormat="1" applyFont="1"/>
    <xf numFmtId="0" fontId="6" fillId="0" borderId="0" xfId="3" applyFont="1" applyAlignment="1">
      <alignment horizontal="justify" vertical="top" wrapText="1"/>
    </xf>
    <xf numFmtId="0" fontId="5" fillId="0" borderId="0" xfId="3" applyFont="1" applyAlignment="1">
      <alignment horizontal="center" vertical="top"/>
    </xf>
    <xf numFmtId="0" fontId="5" fillId="0" borderId="0" xfId="3" applyFont="1" applyAlignment="1">
      <alignment horizontal="justify" vertical="top" wrapText="1"/>
    </xf>
    <xf numFmtId="0" fontId="5" fillId="0" borderId="0" xfId="3" applyFont="1" applyAlignment="1">
      <alignment horizontal="center" wrapText="1"/>
    </xf>
    <xf numFmtId="0" fontId="5" fillId="0" borderId="10" xfId="3" applyFont="1" applyBorder="1" applyAlignment="1">
      <alignment horizontal="justify" vertical="top" wrapText="1"/>
    </xf>
    <xf numFmtId="0" fontId="5" fillId="0" borderId="10" xfId="3" applyFont="1" applyBorder="1" applyAlignment="1">
      <alignment horizontal="center"/>
    </xf>
    <xf numFmtId="0" fontId="5" fillId="0" borderId="10" xfId="3" applyFont="1" applyBorder="1" applyAlignment="1">
      <alignment horizontal="center" wrapText="1"/>
    </xf>
    <xf numFmtId="166" fontId="5" fillId="0" borderId="10" xfId="32" applyNumberFormat="1" applyFont="1" applyFill="1" applyBorder="1" applyAlignment="1">
      <alignment horizontal="center" wrapText="1"/>
    </xf>
    <xf numFmtId="166" fontId="5" fillId="0" borderId="0" xfId="32" applyNumberFormat="1" applyFont="1" applyFill="1" applyBorder="1" applyAlignment="1">
      <alignment horizontal="center" wrapText="1"/>
    </xf>
    <xf numFmtId="3" fontId="5" fillId="0" borderId="10" xfId="3" applyNumberFormat="1" applyFont="1" applyBorder="1" applyAlignment="1">
      <alignment horizontal="center" wrapText="1"/>
    </xf>
    <xf numFmtId="166" fontId="5" fillId="0" borderId="0" xfId="32" applyNumberFormat="1" applyFont="1" applyFill="1"/>
    <xf numFmtId="181" fontId="5" fillId="0" borderId="0" xfId="3" applyNumberFormat="1" applyFont="1" applyAlignment="1">
      <alignment horizontal="center" vertical="top"/>
    </xf>
    <xf numFmtId="0" fontId="7" fillId="0" borderId="0" xfId="3" applyFont="1" applyAlignment="1">
      <alignment horizontal="justify" vertical="top" wrapText="1"/>
    </xf>
    <xf numFmtId="0" fontId="7" fillId="0" borderId="0" xfId="3" applyFont="1" applyAlignment="1">
      <alignment horizontal="center" wrapText="1"/>
    </xf>
    <xf numFmtId="166" fontId="7" fillId="0" borderId="0" xfId="32" applyNumberFormat="1" applyFont="1" applyFill="1" applyBorder="1" applyAlignment="1">
      <alignment horizontal="center" wrapText="1"/>
    </xf>
    <xf numFmtId="0" fontId="7" fillId="0" borderId="0" xfId="3" applyFont="1"/>
    <xf numFmtId="165" fontId="7" fillId="0" borderId="0" xfId="32" applyFont="1" applyFill="1"/>
    <xf numFmtId="0" fontId="5" fillId="0" borderId="0" xfId="3" applyFont="1" applyAlignment="1">
      <alignment horizontal="left" vertical="top"/>
    </xf>
    <xf numFmtId="1" fontId="5" fillId="0" borderId="0" xfId="3" applyNumberFormat="1" applyFont="1" applyAlignment="1">
      <alignment horizontal="center" vertical="top"/>
    </xf>
    <xf numFmtId="166" fontId="6" fillId="0" borderId="11" xfId="32" applyNumberFormat="1" applyFont="1" applyFill="1" applyBorder="1"/>
    <xf numFmtId="0" fontId="5" fillId="0" borderId="0" xfId="3" applyFont="1" applyAlignment="1">
      <alignment horizontal="right" wrapText="1"/>
    </xf>
    <xf numFmtId="3" fontId="5" fillId="0" borderId="0" xfId="3" applyNumberFormat="1" applyFont="1"/>
    <xf numFmtId="0" fontId="5" fillId="0" borderId="0" xfId="3" applyFont="1" applyAlignment="1">
      <alignment horizontal="center" vertical="top" wrapText="1"/>
    </xf>
    <xf numFmtId="0" fontId="4" fillId="0" borderId="0" xfId="3" applyFont="1" applyAlignment="1">
      <alignment horizontal="justify" vertical="top" wrapText="1"/>
    </xf>
    <xf numFmtId="0" fontId="2" fillId="0" borderId="0" xfId="3" applyFont="1" applyAlignment="1">
      <alignment horizontal="center" vertical="top"/>
    </xf>
    <xf numFmtId="166" fontId="2" fillId="0" borderId="0" xfId="32" applyNumberFormat="1" applyFont="1" applyFill="1" applyBorder="1" applyAlignment="1">
      <alignment horizontal="center" wrapText="1"/>
    </xf>
    <xf numFmtId="0" fontId="2" fillId="0" borderId="0" xfId="3" applyFont="1"/>
    <xf numFmtId="0" fontId="2" fillId="0" borderId="0" xfId="3" applyFont="1" applyAlignment="1">
      <alignment horizontal="justify" vertical="top" wrapText="1"/>
    </xf>
    <xf numFmtId="0" fontId="4" fillId="0" borderId="12" xfId="3" applyFont="1" applyBorder="1" applyAlignment="1">
      <alignment horizontal="center" vertical="center" wrapText="1"/>
    </xf>
    <xf numFmtId="0" fontId="4" fillId="0" borderId="13" xfId="3" applyFont="1" applyBorder="1" applyAlignment="1">
      <alignment horizontal="center" vertical="center"/>
    </xf>
    <xf numFmtId="166" fontId="4" fillId="0" borderId="13" xfId="32" applyNumberFormat="1" applyFont="1" applyFill="1" applyBorder="1" applyAlignment="1">
      <alignment horizontal="center" vertical="center" wrapText="1"/>
    </xf>
    <xf numFmtId="0" fontId="2" fillId="0" borderId="14" xfId="3" applyFont="1" applyBorder="1"/>
    <xf numFmtId="166" fontId="2" fillId="0" borderId="0" xfId="32" applyNumberFormat="1" applyFont="1" applyFill="1" applyBorder="1" applyAlignment="1"/>
    <xf numFmtId="166" fontId="2" fillId="0" borderId="0" xfId="32" applyNumberFormat="1" applyFont="1" applyFill="1" applyBorder="1" applyAlignment="1">
      <alignment horizontal="center"/>
    </xf>
    <xf numFmtId="0" fontId="2" fillId="0" borderId="0" xfId="3" applyFont="1" applyAlignment="1">
      <alignment horizontal="center"/>
    </xf>
    <xf numFmtId="3" fontId="2" fillId="0" borderId="0" xfId="3" applyNumberFormat="1" applyFont="1" applyAlignment="1">
      <alignment horizontal="center" wrapText="1"/>
    </xf>
    <xf numFmtId="166" fontId="2" fillId="0" borderId="0" xfId="32" applyNumberFormat="1" applyFont="1" applyFill="1" applyAlignment="1"/>
    <xf numFmtId="0" fontId="5" fillId="0" borderId="0" xfId="0" applyFont="1" applyAlignment="1">
      <alignment horizontal="justify" vertical="top" wrapText="1"/>
    </xf>
    <xf numFmtId="166" fontId="5" fillId="0" borderId="10" xfId="3" applyNumberFormat="1" applyFont="1" applyBorder="1"/>
    <xf numFmtId="166" fontId="5" fillId="0" borderId="10" xfId="3" applyNumberFormat="1" applyFont="1" applyBorder="1" applyAlignment="1">
      <alignment horizontal="center"/>
    </xf>
    <xf numFmtId="165" fontId="5" fillId="0" borderId="0" xfId="32" applyFont="1" applyFill="1" applyBorder="1" applyAlignment="1">
      <alignment horizontal="center" wrapText="1"/>
    </xf>
    <xf numFmtId="3" fontId="5" fillId="0" borderId="0" xfId="3" applyNumberFormat="1" applyFont="1" applyAlignment="1">
      <alignment horizontal="center" wrapText="1"/>
    </xf>
    <xf numFmtId="166" fontId="5" fillId="0" borderId="0" xfId="32" applyNumberFormat="1" applyFont="1" applyFill="1" applyBorder="1" applyAlignment="1">
      <alignment horizontal="center"/>
    </xf>
    <xf numFmtId="165" fontId="5" fillId="0" borderId="0" xfId="1" applyFont="1" applyFill="1" applyBorder="1" applyAlignment="1">
      <alignment horizontal="center" wrapText="1"/>
    </xf>
    <xf numFmtId="0" fontId="5" fillId="0" borderId="10" xfId="3" applyFont="1" applyBorder="1" applyAlignment="1">
      <alignment horizontal="center" vertical="top" wrapText="1"/>
    </xf>
    <xf numFmtId="0" fontId="5" fillId="0" borderId="10" xfId="0" applyFont="1" applyBorder="1" applyAlignment="1">
      <alignment horizontal="justify" vertical="top" wrapText="1"/>
    </xf>
    <xf numFmtId="0" fontId="5" fillId="0" borderId="17" xfId="0" applyFont="1" applyBorder="1" applyAlignment="1">
      <alignment horizontal="justify" vertical="top" wrapText="1"/>
    </xf>
    <xf numFmtId="0" fontId="5" fillId="0" borderId="17" xfId="3" applyFont="1" applyBorder="1" applyAlignment="1">
      <alignment horizontal="justify" vertical="top" wrapText="1"/>
    </xf>
    <xf numFmtId="0" fontId="5" fillId="0" borderId="17" xfId="3" applyFont="1" applyBorder="1" applyAlignment="1">
      <alignment horizontal="center" vertical="top" wrapText="1"/>
    </xf>
    <xf numFmtId="166" fontId="5" fillId="0" borderId="0" xfId="3" applyNumberFormat="1" applyFont="1" applyAlignment="1">
      <alignment horizontal="center"/>
    </xf>
    <xf numFmtId="0" fontId="5" fillId="0" borderId="10" xfId="3" applyFont="1" applyBorder="1"/>
    <xf numFmtId="0" fontId="5" fillId="0" borderId="17" xfId="3" applyFont="1" applyBorder="1"/>
    <xf numFmtId="166" fontId="5" fillId="0" borderId="10" xfId="1" applyNumberFormat="1" applyFont="1" applyFill="1" applyBorder="1" applyAlignment="1">
      <alignment horizontal="center" wrapText="1"/>
    </xf>
    <xf numFmtId="166" fontId="5" fillId="0" borderId="17" xfId="3" applyNumberFormat="1" applyFont="1" applyBorder="1"/>
    <xf numFmtId="0" fontId="7" fillId="0" borderId="0" xfId="3" applyFont="1" applyAlignment="1">
      <alignment horizontal="center" vertical="top"/>
    </xf>
    <xf numFmtId="165" fontId="7" fillId="0" borderId="0" xfId="32" applyFont="1" applyFill="1" applyAlignment="1">
      <alignment horizontal="left" wrapText="1"/>
    </xf>
    <xf numFmtId="0" fontId="5" fillId="0" borderId="0" xfId="3" applyFont="1" applyAlignment="1">
      <alignment horizontal="left" vertical="top" wrapText="1"/>
    </xf>
    <xf numFmtId="3" fontId="7" fillId="0" borderId="0" xfId="3" applyNumberFormat="1" applyFont="1" applyAlignment="1">
      <alignment horizontal="center" wrapText="1"/>
    </xf>
    <xf numFmtId="0" fontId="6" fillId="0" borderId="0" xfId="3" applyFont="1" applyAlignment="1">
      <alignment horizontal="left" vertical="top" wrapText="1"/>
    </xf>
    <xf numFmtId="0" fontId="7" fillId="0" borderId="0" xfId="3" applyFont="1" applyAlignment="1">
      <alignment horizontal="left" wrapText="1"/>
    </xf>
    <xf numFmtId="0" fontId="34" fillId="0" borderId="0" xfId="3" applyFont="1" applyAlignment="1">
      <alignment horizontal="justify" vertical="top" wrapText="1"/>
    </xf>
    <xf numFmtId="0" fontId="35" fillId="0" borderId="0" xfId="3" applyFont="1" applyAlignment="1">
      <alignment horizontal="center" vertical="top"/>
    </xf>
    <xf numFmtId="165" fontId="2" fillId="0" borderId="0" xfId="1" applyFont="1" applyFill="1" applyBorder="1" applyAlignment="1">
      <alignment horizontal="center" wrapText="1"/>
    </xf>
    <xf numFmtId="165" fontId="5" fillId="0" borderId="0" xfId="1" applyFont="1" applyFill="1" applyBorder="1" applyAlignment="1">
      <alignment horizontal="center"/>
    </xf>
    <xf numFmtId="165" fontId="5" fillId="0" borderId="10" xfId="1" applyFont="1" applyFill="1" applyBorder="1" applyAlignment="1">
      <alignment horizontal="center"/>
    </xf>
    <xf numFmtId="165" fontId="7" fillId="0" borderId="0" xfId="1" applyFont="1" applyFill="1" applyBorder="1" applyAlignment="1">
      <alignment horizontal="center"/>
    </xf>
    <xf numFmtId="165" fontId="5" fillId="0" borderId="0" xfId="1" applyFont="1" applyFill="1" applyBorder="1" applyAlignment="1"/>
    <xf numFmtId="165" fontId="5" fillId="0" borderId="10" xfId="1" applyFont="1" applyFill="1" applyBorder="1" applyAlignment="1">
      <alignment horizontal="center" wrapText="1"/>
    </xf>
    <xf numFmtId="0" fontId="5" fillId="0" borderId="10" xfId="3" applyFont="1" applyBorder="1" applyAlignment="1">
      <alignment horizontal="left" vertical="top" wrapText="1"/>
    </xf>
    <xf numFmtId="0" fontId="5" fillId="0" borderId="0" xfId="3" applyFont="1" applyAlignment="1">
      <alignment horizontal="justify"/>
    </xf>
    <xf numFmtId="1" fontId="5" fillId="0" borderId="10" xfId="3" applyNumberFormat="1" applyFont="1" applyBorder="1" applyAlignment="1">
      <alignment horizontal="center" wrapText="1"/>
    </xf>
    <xf numFmtId="166" fontId="5" fillId="0" borderId="0" xfId="1" applyNumberFormat="1" applyFont="1" applyFill="1" applyBorder="1" applyAlignment="1">
      <alignment horizontal="center" wrapText="1"/>
    </xf>
    <xf numFmtId="166" fontId="5" fillId="0" borderId="10" xfId="1" applyNumberFormat="1" applyFont="1" applyFill="1" applyBorder="1" applyAlignment="1">
      <alignment horizontal="center"/>
    </xf>
    <xf numFmtId="0" fontId="6" fillId="0" borderId="0" xfId="0" applyFont="1" applyAlignment="1">
      <alignment horizontal="justify" vertical="top" wrapText="1"/>
    </xf>
    <xf numFmtId="0" fontId="8" fillId="0" borderId="0" xfId="0" applyFont="1"/>
    <xf numFmtId="0" fontId="41" fillId="0" borderId="0" xfId="0" applyFont="1"/>
    <xf numFmtId="0" fontId="38" fillId="0" borderId="22" xfId="0" applyFont="1" applyBorder="1" applyAlignment="1">
      <alignment horizontal="center" vertical="center" wrapText="1"/>
    </xf>
    <xf numFmtId="0" fontId="38" fillId="0" borderId="23" xfId="0" applyFont="1" applyBorder="1" applyAlignment="1">
      <alignment horizontal="center" vertical="center"/>
    </xf>
    <xf numFmtId="0" fontId="38" fillId="0" borderId="24" xfId="0" applyFont="1" applyBorder="1" applyAlignment="1">
      <alignment horizontal="center" vertical="center"/>
    </xf>
    <xf numFmtId="166" fontId="38" fillId="0" borderId="24" xfId="1" applyNumberFormat="1" applyFont="1" applyBorder="1" applyAlignment="1">
      <alignment horizontal="center" vertical="center"/>
    </xf>
    <xf numFmtId="166" fontId="38" fillId="0" borderId="25" xfId="1" applyNumberFormat="1" applyFont="1" applyBorder="1" applyAlignment="1">
      <alignment horizontal="center" vertical="center" wrapText="1"/>
    </xf>
    <xf numFmtId="0" fontId="8" fillId="0" borderId="0" xfId="0" applyFont="1" applyAlignment="1">
      <alignment horizontal="center"/>
    </xf>
    <xf numFmtId="0" fontId="45" fillId="0" borderId="0" xfId="0" applyFont="1" applyAlignment="1">
      <alignment horizontal="center" vertical="center"/>
    </xf>
    <xf numFmtId="3" fontId="29" fillId="0" borderId="0" xfId="0" applyNumberFormat="1" applyFont="1" applyAlignment="1">
      <alignment horizontal="left" vertical="center" wrapText="1"/>
    </xf>
    <xf numFmtId="166" fontId="29" fillId="0" borderId="0" xfId="1" applyNumberFormat="1" applyFont="1" applyBorder="1" applyAlignment="1">
      <alignment horizontal="left" vertical="center" wrapText="1"/>
    </xf>
    <xf numFmtId="166" fontId="29" fillId="0" borderId="0" xfId="1" applyNumberFormat="1" applyFont="1" applyBorder="1" applyAlignment="1">
      <alignment horizontal="right" vertical="center"/>
    </xf>
    <xf numFmtId="0" fontId="48" fillId="0" borderId="0" xfId="218" applyFont="1"/>
    <xf numFmtId="0" fontId="48" fillId="0" borderId="0" xfId="3" applyFont="1"/>
    <xf numFmtId="165" fontId="48" fillId="0" borderId="0" xfId="32" applyFont="1" applyFill="1"/>
    <xf numFmtId="0" fontId="48" fillId="0" borderId="0" xfId="3" applyFont="1" applyAlignment="1">
      <alignment horizontal="center"/>
    </xf>
    <xf numFmtId="0" fontId="49" fillId="0" borderId="0" xfId="3" applyFont="1" applyAlignment="1">
      <alignment horizontal="justify" vertical="top" wrapText="1"/>
    </xf>
    <xf numFmtId="165" fontId="48" fillId="0" borderId="0" xfId="32" applyFont="1" applyFill="1" applyBorder="1"/>
    <xf numFmtId="0" fontId="48" fillId="0" borderId="0" xfId="3" applyFont="1" applyAlignment="1">
      <alignment horizontal="center" vertical="top"/>
    </xf>
    <xf numFmtId="180" fontId="48" fillId="0" borderId="0" xfId="3" applyNumberFormat="1" applyFont="1"/>
    <xf numFmtId="0" fontId="48" fillId="0" borderId="0" xfId="3" applyFont="1" applyAlignment="1">
      <alignment horizontal="center" wrapText="1"/>
    </xf>
    <xf numFmtId="166" fontId="48" fillId="0" borderId="0" xfId="32" applyNumberFormat="1" applyFont="1" applyFill="1" applyBorder="1" applyAlignment="1">
      <alignment horizontal="center" wrapText="1"/>
    </xf>
    <xf numFmtId="0" fontId="48" fillId="0" borderId="0" xfId="3" applyFont="1" applyAlignment="1">
      <alignment horizontal="justify" vertical="top" wrapText="1"/>
    </xf>
    <xf numFmtId="165" fontId="48" fillId="0" borderId="0" xfId="3" applyNumberFormat="1" applyFont="1"/>
    <xf numFmtId="0" fontId="48" fillId="0" borderId="0" xfId="3" applyFont="1" applyAlignment="1">
      <alignment horizontal="center" vertical="top" wrapText="1"/>
    </xf>
    <xf numFmtId="166" fontId="48" fillId="0" borderId="0" xfId="3" applyNumberFormat="1" applyFont="1"/>
    <xf numFmtId="166" fontId="48" fillId="0" borderId="0" xfId="32" applyNumberFormat="1" applyFont="1" applyFill="1"/>
    <xf numFmtId="3" fontId="48" fillId="0" borderId="0" xfId="3" applyNumberFormat="1" applyFont="1"/>
    <xf numFmtId="168" fontId="48" fillId="0" borderId="0" xfId="32" applyNumberFormat="1" applyFont="1" applyFill="1"/>
    <xf numFmtId="0" fontId="42" fillId="0" borderId="14" xfId="0" applyFont="1" applyBorder="1" applyAlignment="1">
      <alignment horizontal="centerContinuous"/>
    </xf>
    <xf numFmtId="0" fontId="42" fillId="0" borderId="0" xfId="0" applyFont="1" applyAlignment="1">
      <alignment horizontal="centerContinuous"/>
    </xf>
    <xf numFmtId="0" fontId="43" fillId="0" borderId="14" xfId="0" applyFont="1" applyBorder="1" applyAlignment="1">
      <alignment horizontal="center" vertical="center"/>
    </xf>
    <xf numFmtId="0" fontId="43" fillId="0" borderId="0" xfId="0" applyFont="1" applyAlignment="1">
      <alignment horizontal="center" vertical="center"/>
    </xf>
    <xf numFmtId="166" fontId="43" fillId="0" borderId="28" xfId="1" applyNumberFormat="1" applyFont="1" applyBorder="1" applyAlignment="1">
      <alignment horizontal="center" vertical="center"/>
    </xf>
    <xf numFmtId="0" fontId="40" fillId="0" borderId="0" xfId="0" applyFont="1" applyAlignment="1">
      <alignment vertical="top" wrapText="1"/>
    </xf>
    <xf numFmtId="0" fontId="43" fillId="0" borderId="14" xfId="0" applyFont="1" applyBorder="1" applyAlignment="1">
      <alignment horizontal="center"/>
    </xf>
    <xf numFmtId="0" fontId="40" fillId="0" borderId="10" xfId="0" applyFont="1" applyBorder="1"/>
    <xf numFmtId="0" fontId="44" fillId="0" borderId="18" xfId="0" applyFont="1" applyBorder="1" applyAlignment="1">
      <alignment vertical="center"/>
    </xf>
    <xf numFmtId="166" fontId="36" fillId="0" borderId="28" xfId="1" applyNumberFormat="1" applyFont="1" applyBorder="1" applyAlignment="1">
      <alignment horizontal="right" vertical="center"/>
    </xf>
    <xf numFmtId="166" fontId="43" fillId="0" borderId="28" xfId="1" applyNumberFormat="1" applyFont="1" applyBorder="1" applyAlignment="1">
      <alignment horizontal="right" vertical="center"/>
    </xf>
    <xf numFmtId="0" fontId="40" fillId="0" borderId="14" xfId="0" applyFont="1" applyBorder="1" applyAlignment="1">
      <alignment vertical="center"/>
    </xf>
    <xf numFmtId="0" fontId="40" fillId="0" borderId="28" xfId="0" applyFont="1" applyBorder="1" applyAlignment="1">
      <alignment vertical="center"/>
    </xf>
    <xf numFmtId="0" fontId="40" fillId="0" borderId="29" xfId="0" applyFont="1" applyBorder="1"/>
    <xf numFmtId="0" fontId="40" fillId="0" borderId="10" xfId="0" applyFont="1" applyBorder="1" applyAlignment="1">
      <alignment horizontal="justify" vertical="top" wrapText="1"/>
    </xf>
    <xf numFmtId="0" fontId="44" fillId="0" borderId="32" xfId="0" applyFont="1" applyBorder="1" applyAlignment="1">
      <alignment vertical="center"/>
    </xf>
    <xf numFmtId="0" fontId="44" fillId="0" borderId="33" xfId="0" applyFont="1" applyBorder="1" applyAlignment="1">
      <alignment vertical="center"/>
    </xf>
    <xf numFmtId="0" fontId="44" fillId="0" borderId="33" xfId="0" applyFont="1" applyBorder="1" applyAlignment="1">
      <alignment horizontal="right" vertical="center"/>
    </xf>
    <xf numFmtId="0" fontId="40" fillId="0" borderId="33" xfId="0" applyFont="1" applyBorder="1" applyAlignment="1">
      <alignment vertical="center"/>
    </xf>
    <xf numFmtId="166" fontId="36" fillId="0" borderId="33" xfId="1" applyNumberFormat="1" applyFont="1" applyBorder="1" applyAlignment="1">
      <alignment horizontal="right" vertical="center"/>
    </xf>
    <xf numFmtId="0" fontId="43" fillId="0" borderId="33" xfId="0" applyFont="1" applyBorder="1" applyAlignment="1">
      <alignment horizontal="center" vertical="center"/>
    </xf>
    <xf numFmtId="166" fontId="43" fillId="0" borderId="33" xfId="1" applyNumberFormat="1" applyFont="1" applyBorder="1" applyAlignment="1">
      <alignment horizontal="center" vertical="center"/>
    </xf>
    <xf numFmtId="0" fontId="49" fillId="0" borderId="0" xfId="3" applyFont="1" applyAlignment="1">
      <alignment horizontal="right"/>
    </xf>
    <xf numFmtId="0" fontId="42" fillId="0" borderId="0" xfId="0" applyFont="1" applyAlignment="1">
      <alignment horizontal="centerContinuous" vertical="center"/>
    </xf>
    <xf numFmtId="166" fontId="42" fillId="0" borderId="0" xfId="1" applyNumberFormat="1" applyFont="1" applyBorder="1" applyAlignment="1">
      <alignment horizontal="centerContinuous" vertical="center"/>
    </xf>
    <xf numFmtId="166" fontId="42" fillId="0" borderId="28" xfId="1" applyNumberFormat="1" applyFont="1" applyBorder="1" applyAlignment="1">
      <alignment horizontal="centerContinuous" vertical="center"/>
    </xf>
    <xf numFmtId="0" fontId="40" fillId="0" borderId="33" xfId="0" applyFont="1" applyBorder="1" applyAlignment="1">
      <alignment horizontal="center" vertical="center"/>
    </xf>
    <xf numFmtId="0" fontId="40" fillId="0" borderId="0" xfId="0" applyFont="1" applyAlignment="1">
      <alignment horizontal="center" vertical="center"/>
    </xf>
    <xf numFmtId="166" fontId="40" fillId="0" borderId="33" xfId="1" applyNumberFormat="1" applyFont="1" applyBorder="1" applyAlignment="1">
      <alignment horizontal="right" vertical="center"/>
    </xf>
    <xf numFmtId="166" fontId="40" fillId="0" borderId="28" xfId="1" applyNumberFormat="1" applyFont="1" applyBorder="1" applyAlignment="1">
      <alignment horizontal="right" vertical="center"/>
    </xf>
    <xf numFmtId="166" fontId="40" fillId="0" borderId="33" xfId="1" quotePrefix="1" applyNumberFormat="1" applyFont="1" applyBorder="1" applyAlignment="1">
      <alignment horizontal="right" vertical="center"/>
    </xf>
    <xf numFmtId="182" fontId="40" fillId="0" borderId="33" xfId="1" applyNumberFormat="1" applyFont="1" applyBorder="1" applyAlignment="1">
      <alignment horizontal="right" vertical="center"/>
    </xf>
    <xf numFmtId="182" fontId="40" fillId="0" borderId="33" xfId="1" applyNumberFormat="1" applyFont="1" applyFill="1" applyBorder="1" applyAlignment="1">
      <alignment horizontal="right" vertical="center"/>
    </xf>
    <xf numFmtId="0" fontId="40" fillId="0" borderId="34" xfId="0" applyFont="1" applyBorder="1" applyAlignment="1">
      <alignment vertical="center"/>
    </xf>
    <xf numFmtId="0" fontId="40" fillId="0" borderId="10" xfId="0" applyFont="1" applyBorder="1" applyAlignment="1">
      <alignment vertical="center"/>
    </xf>
    <xf numFmtId="182" fontId="40" fillId="0" borderId="34" xfId="1" applyNumberFormat="1" applyFont="1" applyBorder="1" applyAlignment="1">
      <alignment horizontal="right" vertical="center"/>
    </xf>
    <xf numFmtId="166" fontId="40" fillId="0" borderId="30" xfId="1" applyNumberFormat="1" applyFont="1" applyBorder="1" applyAlignment="1">
      <alignment horizontal="right" vertical="center"/>
    </xf>
    <xf numFmtId="0" fontId="40" fillId="0" borderId="32" xfId="0" applyFont="1" applyBorder="1" applyAlignment="1">
      <alignment horizontal="center" vertical="center"/>
    </xf>
    <xf numFmtId="0" fontId="40" fillId="0" borderId="18" xfId="0" applyFont="1" applyBorder="1" applyAlignment="1">
      <alignment horizontal="center" vertical="center"/>
    </xf>
    <xf numFmtId="182" fontId="40" fillId="0" borderId="32" xfId="1" applyNumberFormat="1" applyFont="1" applyBorder="1" applyAlignment="1">
      <alignment horizontal="right" vertical="center"/>
    </xf>
    <xf numFmtId="166" fontId="40" fillId="0" borderId="33" xfId="1" applyNumberFormat="1" applyFont="1" applyBorder="1" applyAlignment="1">
      <alignment vertical="center"/>
    </xf>
    <xf numFmtId="0" fontId="40" fillId="0" borderId="33" xfId="0" applyFont="1" applyBorder="1" applyAlignment="1">
      <alignment horizontal="center" vertical="center" wrapText="1"/>
    </xf>
    <xf numFmtId="166" fontId="40" fillId="0" borderId="34" xfId="1" applyNumberFormat="1" applyFont="1" applyBorder="1" applyAlignment="1">
      <alignment horizontal="right" vertical="center"/>
    </xf>
    <xf numFmtId="0" fontId="36" fillId="0" borderId="18" xfId="0" applyFont="1" applyBorder="1" applyAlignment="1">
      <alignment vertical="center"/>
    </xf>
    <xf numFmtId="166" fontId="36" fillId="0" borderId="32" xfId="1" applyNumberFormat="1" applyFont="1" applyBorder="1" applyAlignment="1">
      <alignment horizontal="right" vertical="center"/>
    </xf>
    <xf numFmtId="166" fontId="36" fillId="0" borderId="27" xfId="1" applyNumberFormat="1" applyFont="1" applyBorder="1" applyAlignment="1">
      <alignment horizontal="right" vertical="center"/>
    </xf>
    <xf numFmtId="0" fontId="43" fillId="0" borderId="33" xfId="0" applyFont="1" applyBorder="1" applyAlignment="1">
      <alignment vertical="center"/>
    </xf>
    <xf numFmtId="166" fontId="40" fillId="0" borderId="28" xfId="1" applyNumberFormat="1" applyFont="1" applyBorder="1" applyAlignment="1">
      <alignment horizontal="center" vertical="center"/>
    </xf>
    <xf numFmtId="166" fontId="40" fillId="0" borderId="0" xfId="1" applyNumberFormat="1" applyFont="1" applyBorder="1" applyAlignment="1">
      <alignment horizontal="center" vertical="center"/>
    </xf>
    <xf numFmtId="166" fontId="40" fillId="0" borderId="10" xfId="1" applyNumberFormat="1" applyFont="1" applyBorder="1" applyAlignment="1">
      <alignment vertical="center"/>
    </xf>
    <xf numFmtId="166" fontId="40" fillId="0" borderId="30" xfId="1" applyNumberFormat="1" applyFont="1" applyBorder="1" applyAlignment="1">
      <alignment vertical="center"/>
    </xf>
    <xf numFmtId="0" fontId="8" fillId="0" borderId="0" xfId="0" applyFont="1" applyAlignment="1">
      <alignment vertical="center"/>
    </xf>
    <xf numFmtId="166" fontId="8" fillId="0" borderId="0" xfId="1" applyNumberFormat="1" applyFont="1" applyAlignment="1">
      <alignment vertical="center"/>
    </xf>
    <xf numFmtId="0" fontId="43" fillId="0" borderId="33" xfId="0" applyFont="1" applyBorder="1" applyAlignment="1">
      <alignment horizontal="center"/>
    </xf>
    <xf numFmtId="0" fontId="44" fillId="0" borderId="14" xfId="0" applyFont="1" applyBorder="1" applyAlignment="1">
      <alignment vertical="center"/>
    </xf>
    <xf numFmtId="0" fontId="40" fillId="0" borderId="1" xfId="0" applyFont="1" applyBorder="1" applyAlignment="1">
      <alignment vertical="top" wrapText="1"/>
    </xf>
    <xf numFmtId="0" fontId="40" fillId="0" borderId="13" xfId="0" applyFont="1" applyBorder="1" applyAlignment="1">
      <alignment horizontal="center" vertical="center"/>
    </xf>
    <xf numFmtId="0" fontId="40" fillId="0" borderId="1" xfId="0" applyFont="1" applyBorder="1" applyAlignment="1">
      <alignment horizontal="center" vertical="center"/>
    </xf>
    <xf numFmtId="166" fontId="40" fillId="0" borderId="13" xfId="1" applyNumberFormat="1" applyFont="1" applyBorder="1" applyAlignment="1">
      <alignment horizontal="right" vertical="center"/>
    </xf>
    <xf numFmtId="166" fontId="40" fillId="0" borderId="31" xfId="1" applyNumberFormat="1" applyFont="1" applyBorder="1" applyAlignment="1">
      <alignment horizontal="right" vertical="center"/>
    </xf>
    <xf numFmtId="166" fontId="43" fillId="0" borderId="32" xfId="1" applyNumberFormat="1" applyFont="1" applyBorder="1" applyAlignment="1">
      <alignment horizontal="right" vertical="center"/>
    </xf>
    <xf numFmtId="166" fontId="43" fillId="0" borderId="27" xfId="1" applyNumberFormat="1" applyFont="1" applyBorder="1" applyAlignment="1">
      <alignment horizontal="right" vertical="center"/>
    </xf>
    <xf numFmtId="0" fontId="40" fillId="0" borderId="10" xfId="0" applyFont="1" applyBorder="1" applyAlignment="1">
      <alignment horizontal="left" vertical="top" wrapText="1"/>
    </xf>
    <xf numFmtId="0" fontId="40" fillId="0" borderId="34" xfId="0" applyFont="1" applyBorder="1" applyAlignment="1">
      <alignment horizontal="center" vertical="center"/>
    </xf>
    <xf numFmtId="0" fontId="40" fillId="0" borderId="10" xfId="0" applyFont="1" applyBorder="1" applyAlignment="1">
      <alignment horizontal="center" vertical="center"/>
    </xf>
    <xf numFmtId="166" fontId="40" fillId="0" borderId="34" xfId="1" quotePrefix="1" applyNumberFormat="1" applyFont="1" applyBorder="1" applyAlignment="1">
      <alignment horizontal="right" vertical="center"/>
    </xf>
    <xf numFmtId="166" fontId="40" fillId="0" borderId="32" xfId="1" applyNumberFormat="1" applyFont="1" applyBorder="1" applyAlignment="1">
      <alignment horizontal="right" vertical="center"/>
    </xf>
    <xf numFmtId="166" fontId="40" fillId="0" borderId="27" xfId="1" applyNumberFormat="1" applyFont="1" applyBorder="1" applyAlignment="1">
      <alignment horizontal="right" vertical="center"/>
    </xf>
    <xf numFmtId="0" fontId="40" fillId="0" borderId="0" xfId="0" applyFont="1" applyAlignment="1">
      <alignment horizontal="left" vertical="top" wrapText="1"/>
    </xf>
    <xf numFmtId="0" fontId="43" fillId="0" borderId="0" xfId="0" applyFont="1" applyAlignment="1">
      <alignment vertical="center" wrapText="1"/>
    </xf>
    <xf numFmtId="0" fontId="40" fillId="0" borderId="0" xfId="0" applyFont="1" applyAlignment="1">
      <alignment vertical="center"/>
    </xf>
    <xf numFmtId="0" fontId="40" fillId="0" borderId="10" xfId="0" applyFont="1" applyBorder="1" applyAlignment="1">
      <alignment vertical="top" wrapText="1"/>
    </xf>
    <xf numFmtId="0" fontId="43" fillId="0" borderId="18" xfId="0" applyFont="1" applyBorder="1" applyAlignment="1">
      <alignment vertical="center"/>
    </xf>
    <xf numFmtId="0" fontId="43" fillId="0" borderId="18" xfId="0" applyFont="1" applyBorder="1" applyAlignment="1">
      <alignment vertical="center" wrapText="1"/>
    </xf>
    <xf numFmtId="0" fontId="43" fillId="0" borderId="1" xfId="0" applyFont="1" applyBorder="1" applyAlignment="1">
      <alignment vertical="top" wrapText="1"/>
    </xf>
    <xf numFmtId="0" fontId="40" fillId="0" borderId="13" xfId="0" applyFont="1" applyBorder="1" applyAlignment="1">
      <alignment vertical="center"/>
    </xf>
    <xf numFmtId="0" fontId="40" fillId="0" borderId="1" xfId="0" applyFont="1" applyBorder="1" applyAlignment="1">
      <alignment vertical="center"/>
    </xf>
    <xf numFmtId="182" fontId="40" fillId="0" borderId="13" xfId="1" applyNumberFormat="1" applyFont="1" applyBorder="1" applyAlignment="1">
      <alignment horizontal="right" vertical="center"/>
    </xf>
    <xf numFmtId="0" fontId="43" fillId="0" borderId="18" xfId="0" applyFont="1" applyBorder="1" applyAlignment="1">
      <alignment horizontal="left" vertical="top" wrapText="1"/>
    </xf>
    <xf numFmtId="0" fontId="43" fillId="0" borderId="18" xfId="0" applyFont="1" applyBorder="1" applyAlignment="1">
      <alignment horizontal="left" vertical="top"/>
    </xf>
    <xf numFmtId="0" fontId="44" fillId="0" borderId="18" xfId="0" applyFont="1" applyBorder="1" applyAlignment="1">
      <alignment horizontal="left" vertical="top" wrapText="1"/>
    </xf>
    <xf numFmtId="0" fontId="40" fillId="0" borderId="34" xfId="0" applyFont="1" applyBorder="1" applyAlignment="1">
      <alignment horizontal="center" vertical="center" wrapText="1"/>
    </xf>
    <xf numFmtId="0" fontId="40" fillId="0" borderId="10" xfId="0" quotePrefix="1" applyFont="1" applyBorder="1" applyAlignment="1">
      <alignment horizontal="center" vertical="center"/>
    </xf>
    <xf numFmtId="0" fontId="44" fillId="0" borderId="0" xfId="0" applyFont="1" applyAlignment="1">
      <alignment vertical="center"/>
    </xf>
    <xf numFmtId="0" fontId="36" fillId="0" borderId="0" xfId="0" applyFont="1" applyAlignment="1">
      <alignment vertical="center"/>
    </xf>
    <xf numFmtId="0" fontId="43" fillId="0" borderId="0" xfId="0" applyFont="1"/>
    <xf numFmtId="0" fontId="40" fillId="0" borderId="0" xfId="0" applyFont="1" applyAlignment="1">
      <alignment horizontal="center" vertical="center" wrapText="1"/>
    </xf>
    <xf numFmtId="0" fontId="43" fillId="0" borderId="32" xfId="0" applyFont="1" applyBorder="1" applyAlignment="1">
      <alignment horizontal="center" vertical="center"/>
    </xf>
    <xf numFmtId="0" fontId="43" fillId="0" borderId="13" xfId="0" applyFont="1" applyBorder="1" applyAlignment="1">
      <alignment horizontal="center" vertical="top"/>
    </xf>
    <xf numFmtId="0" fontId="43" fillId="0" borderId="33" xfId="0" applyFont="1" applyBorder="1" applyAlignment="1">
      <alignment horizontal="center" vertical="top"/>
    </xf>
    <xf numFmtId="0" fontId="43" fillId="0" borderId="34" xfId="0" applyFont="1" applyBorder="1" applyAlignment="1">
      <alignment horizontal="center" vertical="top"/>
    </xf>
    <xf numFmtId="0" fontId="43" fillId="0" borderId="34" xfId="0" applyFont="1" applyBorder="1" applyAlignment="1">
      <alignment horizontal="center" vertical="center"/>
    </xf>
    <xf numFmtId="0" fontId="43" fillId="0" borderId="13" xfId="0" applyFont="1" applyBorder="1" applyAlignment="1">
      <alignment horizontal="center"/>
    </xf>
    <xf numFmtId="0" fontId="43" fillId="0" borderId="32" xfId="0" applyFont="1" applyBorder="1" applyAlignment="1">
      <alignment horizontal="center" vertical="top"/>
    </xf>
    <xf numFmtId="0" fontId="43" fillId="0" borderId="34" xfId="0" applyFont="1" applyBorder="1" applyAlignment="1">
      <alignment horizontal="center"/>
    </xf>
    <xf numFmtId="0" fontId="43" fillId="0" borderId="32" xfId="0" applyFont="1" applyBorder="1" applyAlignment="1">
      <alignment horizontal="center"/>
    </xf>
    <xf numFmtId="166" fontId="8" fillId="0" borderId="13" xfId="1" applyNumberFormat="1" applyFont="1" applyBorder="1" applyAlignment="1">
      <alignment vertical="center"/>
    </xf>
    <xf numFmtId="0" fontId="40" fillId="0" borderId="0" xfId="0" applyFont="1"/>
    <xf numFmtId="166" fontId="43" fillId="0" borderId="24" xfId="1" applyNumberFormat="1" applyFont="1" applyBorder="1" applyAlignment="1">
      <alignment horizontal="right" vertical="center"/>
    </xf>
    <xf numFmtId="0" fontId="44" fillId="0" borderId="0" xfId="0" applyFont="1" applyAlignment="1">
      <alignment horizontal="right" vertical="center"/>
    </xf>
    <xf numFmtId="0" fontId="44" fillId="0" borderId="0" xfId="0" applyFont="1" applyAlignment="1">
      <alignment vertical="top"/>
    </xf>
    <xf numFmtId="166" fontId="49" fillId="0" borderId="0" xfId="32" applyNumberFormat="1" applyFont="1" applyFill="1" applyBorder="1"/>
    <xf numFmtId="0" fontId="49" fillId="0" borderId="13" xfId="3" applyFont="1" applyBorder="1" applyAlignment="1">
      <alignment horizontal="center" vertical="center" wrapText="1"/>
    </xf>
    <xf numFmtId="0" fontId="49" fillId="0" borderId="13" xfId="3" applyFont="1" applyBorder="1" applyAlignment="1">
      <alignment horizontal="center" vertical="center"/>
    </xf>
    <xf numFmtId="0" fontId="48" fillId="0" borderId="13" xfId="3" applyFont="1" applyBorder="1"/>
    <xf numFmtId="0" fontId="49" fillId="0" borderId="13" xfId="3" applyFont="1" applyBorder="1" applyAlignment="1">
      <alignment horizontal="justify" vertical="top" wrapText="1"/>
    </xf>
    <xf numFmtId="0" fontId="48" fillId="0" borderId="13" xfId="3" applyFont="1" applyBorder="1" applyAlignment="1">
      <alignment horizontal="center"/>
    </xf>
    <xf numFmtId="165" fontId="48" fillId="0" borderId="13" xfId="32" applyFont="1" applyFill="1" applyBorder="1"/>
    <xf numFmtId="165" fontId="48" fillId="0" borderId="13" xfId="32" applyFont="1" applyFill="1" applyBorder="1" applyAlignment="1">
      <alignment horizontal="center"/>
    </xf>
    <xf numFmtId="0" fontId="48" fillId="0" borderId="13" xfId="3" applyFont="1" applyBorder="1" applyAlignment="1">
      <alignment horizontal="center" vertical="top"/>
    </xf>
    <xf numFmtId="0" fontId="48" fillId="0" borderId="13" xfId="3" applyFont="1" applyBorder="1" applyAlignment="1">
      <alignment horizontal="center" wrapText="1"/>
    </xf>
    <xf numFmtId="166" fontId="48" fillId="0" borderId="13" xfId="32" applyNumberFormat="1" applyFont="1" applyFill="1" applyBorder="1" applyAlignment="1">
      <alignment horizontal="center"/>
    </xf>
    <xf numFmtId="166" fontId="48" fillId="0" borderId="13" xfId="32" applyNumberFormat="1" applyFont="1" applyFill="1" applyBorder="1" applyAlignment="1">
      <alignment horizontal="center" wrapText="1"/>
    </xf>
    <xf numFmtId="0" fontId="48" fillId="0" borderId="13" xfId="3" applyFont="1" applyBorder="1" applyAlignment="1">
      <alignment horizontal="left" vertical="top" wrapText="1"/>
    </xf>
    <xf numFmtId="0" fontId="48" fillId="0" borderId="13" xfId="3" applyFont="1" applyBorder="1" applyAlignment="1">
      <alignment horizontal="justify" vertical="top" wrapText="1"/>
    </xf>
    <xf numFmtId="0" fontId="52" fillId="0" borderId="13" xfId="3" applyFont="1" applyBorder="1" applyAlignment="1">
      <alignment horizontal="justify" vertical="top" wrapText="1"/>
    </xf>
    <xf numFmtId="0" fontId="53" fillId="0" borderId="13" xfId="3" applyFont="1" applyBorder="1" applyAlignment="1">
      <alignment horizontal="left" vertical="top" wrapText="1"/>
    </xf>
    <xf numFmtId="0" fontId="53" fillId="0" borderId="13" xfId="3" applyFont="1" applyBorder="1" applyAlignment="1">
      <alignment horizontal="justify" vertical="top" wrapText="1"/>
    </xf>
    <xf numFmtId="181" fontId="48" fillId="0" borderId="13" xfId="3" applyNumberFormat="1" applyFont="1" applyBorder="1" applyAlignment="1">
      <alignment horizontal="center" vertical="top"/>
    </xf>
    <xf numFmtId="2" fontId="48" fillId="0" borderId="13" xfId="3" applyNumberFormat="1" applyFont="1" applyBorder="1" applyAlignment="1">
      <alignment horizontal="center" vertical="top"/>
    </xf>
    <xf numFmtId="0" fontId="52" fillId="0" borderId="13" xfId="3" applyFont="1" applyBorder="1" applyAlignment="1">
      <alignment horizontal="left" vertical="top" wrapText="1"/>
    </xf>
    <xf numFmtId="166" fontId="48" fillId="0" borderId="13" xfId="3" applyNumberFormat="1" applyFont="1" applyBorder="1"/>
    <xf numFmtId="0" fontId="48" fillId="0" borderId="13" xfId="3" applyFont="1" applyBorder="1" applyAlignment="1">
      <alignment horizontal="left" vertical="top"/>
    </xf>
    <xf numFmtId="0" fontId="49" fillId="0" borderId="13" xfId="3" applyFont="1" applyBorder="1" applyAlignment="1">
      <alignment horizontal="left" vertical="top"/>
    </xf>
    <xf numFmtId="0" fontId="49" fillId="0" borderId="13" xfId="3" applyFont="1" applyBorder="1" applyAlignment="1">
      <alignment horizontal="center"/>
    </xf>
    <xf numFmtId="0" fontId="49" fillId="0" borderId="13" xfId="3" applyFont="1" applyBorder="1"/>
    <xf numFmtId="3" fontId="48" fillId="0" borderId="13" xfId="3" applyNumberFormat="1" applyFont="1" applyBorder="1" applyAlignment="1">
      <alignment horizontal="center" wrapText="1"/>
    </xf>
    <xf numFmtId="166" fontId="48" fillId="0" borderId="13" xfId="32" applyNumberFormat="1" applyFont="1" applyFill="1" applyBorder="1" applyAlignment="1">
      <alignment horizontal="right" wrapText="1"/>
    </xf>
    <xf numFmtId="0" fontId="48" fillId="0" borderId="13" xfId="3" applyFont="1" applyBorder="1" applyAlignment="1">
      <alignment horizontal="justify" vertical="top"/>
    </xf>
    <xf numFmtId="166" fontId="49" fillId="0" borderId="13" xfId="3" applyNumberFormat="1" applyFont="1" applyBorder="1" applyAlignment="1">
      <alignment horizontal="center"/>
    </xf>
    <xf numFmtId="1" fontId="48" fillId="0" borderId="13" xfId="3" applyNumberFormat="1" applyFont="1" applyBorder="1" applyAlignment="1">
      <alignment horizontal="center" vertical="top"/>
    </xf>
    <xf numFmtId="0" fontId="49" fillId="0" borderId="13" xfId="3" applyFont="1" applyBorder="1" applyAlignment="1">
      <alignment horizontal="left" vertical="top" wrapText="1"/>
    </xf>
    <xf numFmtId="165" fontId="48" fillId="0" borderId="13" xfId="32" applyFont="1" applyFill="1" applyBorder="1" applyAlignment="1">
      <alignment horizontal="center" wrapText="1"/>
    </xf>
    <xf numFmtId="0" fontId="48" fillId="0" borderId="13" xfId="3" applyFont="1" applyBorder="1" applyAlignment="1">
      <alignment horizontal="center" vertical="top" wrapText="1"/>
    </xf>
    <xf numFmtId="0" fontId="48" fillId="0" borderId="13" xfId="0" applyFont="1" applyBorder="1" applyAlignment="1">
      <alignment horizontal="justify" vertical="top" wrapText="1"/>
    </xf>
    <xf numFmtId="166" fontId="48" fillId="0" borderId="13" xfId="1" applyNumberFormat="1" applyFont="1" applyBorder="1" applyAlignment="1">
      <alignment horizontal="center"/>
    </xf>
    <xf numFmtId="0" fontId="49" fillId="0" borderId="13" xfId="0" applyFont="1" applyBorder="1" applyAlignment="1">
      <alignment horizontal="justify" vertical="top" wrapText="1"/>
    </xf>
    <xf numFmtId="0" fontId="48" fillId="0" borderId="13" xfId="0" applyFont="1" applyBorder="1" applyAlignment="1">
      <alignment horizontal="center" wrapText="1"/>
    </xf>
    <xf numFmtId="0" fontId="49" fillId="0" borderId="13" xfId="123" applyFont="1" applyBorder="1" applyAlignment="1">
      <alignment vertical="top" wrapText="1"/>
    </xf>
    <xf numFmtId="3" fontId="48" fillId="0" borderId="13" xfId="0" applyNumberFormat="1" applyFont="1" applyBorder="1" applyAlignment="1">
      <alignment horizontal="center" wrapText="1"/>
    </xf>
    <xf numFmtId="0" fontId="48" fillId="0" borderId="13" xfId="0" applyFont="1" applyBorder="1" applyAlignment="1">
      <alignment horizontal="center"/>
    </xf>
    <xf numFmtId="0" fontId="48" fillId="0" borderId="13" xfId="0" applyFont="1" applyBorder="1" applyAlignment="1">
      <alignment horizontal="left" vertical="top" wrapText="1"/>
    </xf>
    <xf numFmtId="166" fontId="51" fillId="0" borderId="13" xfId="32" applyNumberFormat="1" applyFont="1" applyFill="1" applyBorder="1" applyAlignment="1">
      <alignment horizontal="center"/>
    </xf>
    <xf numFmtId="166" fontId="48" fillId="0" borderId="0" xfId="1" applyNumberFormat="1" applyFont="1" applyFill="1"/>
    <xf numFmtId="43" fontId="48" fillId="0" borderId="0" xfId="3" applyNumberFormat="1" applyFont="1"/>
    <xf numFmtId="166" fontId="48" fillId="0" borderId="0" xfId="1" applyNumberFormat="1" applyFont="1"/>
    <xf numFmtId="183" fontId="48" fillId="0" borderId="0" xfId="242" applyNumberFormat="1" applyFont="1"/>
    <xf numFmtId="0" fontId="48" fillId="0" borderId="0" xfId="3" applyFont="1" applyAlignment="1">
      <alignment wrapText="1"/>
    </xf>
    <xf numFmtId="166" fontId="46" fillId="0" borderId="13" xfId="32" applyNumberFormat="1" applyFont="1" applyFill="1" applyBorder="1" applyAlignment="1">
      <alignment vertical="center"/>
    </xf>
    <xf numFmtId="0" fontId="46" fillId="0" borderId="13" xfId="3" applyFont="1" applyBorder="1" applyAlignment="1">
      <alignment horizontal="right" vertical="center"/>
    </xf>
    <xf numFmtId="166" fontId="46" fillId="0" borderId="34" xfId="32" applyNumberFormat="1" applyFont="1" applyFill="1" applyBorder="1" applyAlignment="1">
      <alignment vertical="center"/>
    </xf>
    <xf numFmtId="0" fontId="51" fillId="0" borderId="13" xfId="0" applyFont="1" applyBorder="1" applyAlignment="1">
      <alignment horizontal="justify" vertical="top" wrapText="1"/>
    </xf>
    <xf numFmtId="0" fontId="46" fillId="0" borderId="13" xfId="3" applyFont="1" applyBorder="1" applyAlignment="1">
      <alignment horizontal="left" vertical="top"/>
    </xf>
    <xf numFmtId="0" fontId="48" fillId="0" borderId="13" xfId="3" applyFont="1" applyBorder="1" applyAlignment="1">
      <alignment horizontal="left"/>
    </xf>
    <xf numFmtId="0" fontId="50" fillId="0" borderId="13" xfId="3" applyFont="1" applyBorder="1" applyAlignment="1">
      <alignment horizontal="left" vertical="top" wrapText="1"/>
    </xf>
    <xf numFmtId="0" fontId="49" fillId="0" borderId="13" xfId="3" applyFont="1" applyBorder="1" applyAlignment="1">
      <alignment horizontal="left" wrapText="1"/>
    </xf>
    <xf numFmtId="0" fontId="54" fillId="0" borderId="9" xfId="0" applyFont="1" applyBorder="1" applyAlignment="1">
      <alignment horizontal="right" vertical="center"/>
    </xf>
    <xf numFmtId="3" fontId="54" fillId="0" borderId="16" xfId="0" applyNumberFormat="1" applyFont="1" applyBorder="1" applyAlignment="1">
      <alignment horizontal="right" vertical="center"/>
    </xf>
    <xf numFmtId="0" fontId="54" fillId="0" borderId="35" xfId="0" applyFont="1" applyBorder="1" applyAlignment="1">
      <alignment horizontal="right" vertical="center"/>
    </xf>
    <xf numFmtId="3" fontId="54" fillId="0" borderId="36" xfId="0" applyNumberFormat="1" applyFont="1" applyBorder="1" applyAlignment="1">
      <alignment horizontal="right" vertical="center"/>
    </xf>
    <xf numFmtId="0" fontId="54" fillId="0" borderId="36" xfId="0" applyFont="1" applyBorder="1" applyAlignment="1">
      <alignment horizontal="right" vertical="center"/>
    </xf>
    <xf numFmtId="0" fontId="56" fillId="0" borderId="0" xfId="243" applyFont="1" applyAlignment="1">
      <alignment vertical="center"/>
    </xf>
    <xf numFmtId="0" fontId="57" fillId="0" borderId="0" xfId="243" applyFont="1" applyAlignment="1">
      <alignment horizontal="center" vertical="center"/>
    </xf>
    <xf numFmtId="0" fontId="58" fillId="0" borderId="37" xfId="243" applyFont="1" applyBorder="1" applyAlignment="1">
      <alignment horizontal="center" vertical="center"/>
    </xf>
    <xf numFmtId="0" fontId="58" fillId="0" borderId="38" xfId="243" applyFont="1" applyBorder="1" applyAlignment="1">
      <alignment horizontal="center" vertical="center"/>
    </xf>
    <xf numFmtId="0" fontId="58" fillId="0" borderId="38" xfId="243" applyFont="1" applyBorder="1" applyAlignment="1">
      <alignment horizontal="center" vertical="center" wrapText="1"/>
    </xf>
    <xf numFmtId="0" fontId="58" fillId="0" borderId="39" xfId="243" applyFont="1" applyBorder="1" applyAlignment="1">
      <alignment horizontal="center" vertical="center"/>
    </xf>
    <xf numFmtId="0" fontId="49" fillId="0" borderId="0" xfId="243" applyFont="1" applyAlignment="1">
      <alignment horizontal="center" vertical="center"/>
    </xf>
    <xf numFmtId="0" fontId="48" fillId="0" borderId="40" xfId="243" applyFont="1" applyBorder="1" applyAlignment="1">
      <alignment horizontal="center" vertical="center"/>
    </xf>
    <xf numFmtId="0" fontId="48" fillId="0" borderId="13" xfId="243" applyFont="1" applyBorder="1" applyAlignment="1">
      <alignment vertical="top" wrapText="1"/>
    </xf>
    <xf numFmtId="185" fontId="48" fillId="0" borderId="13" xfId="244" applyNumberFormat="1" applyFont="1" applyFill="1" applyBorder="1" applyAlignment="1" applyProtection="1">
      <alignment horizontal="center" vertical="center"/>
    </xf>
    <xf numFmtId="185" fontId="48" fillId="0" borderId="41" xfId="244" applyNumberFormat="1" applyFont="1" applyFill="1" applyBorder="1" applyAlignment="1" applyProtection="1">
      <alignment horizontal="center" vertical="center"/>
    </xf>
    <xf numFmtId="185" fontId="48" fillId="0" borderId="0" xfId="244" applyNumberFormat="1" applyFont="1" applyFill="1" applyBorder="1" applyAlignment="1" applyProtection="1">
      <alignment horizontal="center" vertical="center"/>
    </xf>
    <xf numFmtId="0" fontId="56" fillId="0" borderId="40" xfId="243" applyFont="1" applyBorder="1" applyAlignment="1">
      <alignment horizontal="center" vertical="center"/>
    </xf>
    <xf numFmtId="185" fontId="56" fillId="0" borderId="13" xfId="244" applyNumberFormat="1" applyFont="1" applyFill="1" applyBorder="1" applyAlignment="1" applyProtection="1">
      <alignment horizontal="center" vertical="center"/>
    </xf>
    <xf numFmtId="185" fontId="56" fillId="0" borderId="41" xfId="244" applyNumberFormat="1" applyFont="1" applyFill="1" applyBorder="1" applyAlignment="1" applyProtection="1">
      <alignment horizontal="center" vertical="center"/>
    </xf>
    <xf numFmtId="184" fontId="55" fillId="0" borderId="0" xfId="244" applyAlignment="1">
      <alignment vertical="center"/>
    </xf>
    <xf numFmtId="0" fontId="56" fillId="0" borderId="13" xfId="243" applyFont="1" applyBorder="1" applyAlignment="1">
      <alignment vertical="center"/>
    </xf>
    <xf numFmtId="0" fontId="59" fillId="0" borderId="40" xfId="243" applyFont="1" applyBorder="1" applyAlignment="1">
      <alignment horizontal="center" vertical="center"/>
    </xf>
    <xf numFmtId="0" fontId="58" fillId="0" borderId="13" xfId="243" applyFont="1" applyBorder="1" applyAlignment="1">
      <alignment horizontal="right" vertical="center"/>
    </xf>
    <xf numFmtId="185" fontId="58" fillId="0" borderId="13" xfId="244" applyNumberFormat="1" applyFont="1" applyFill="1" applyBorder="1" applyAlignment="1" applyProtection="1">
      <alignment horizontal="center" vertical="center"/>
    </xf>
    <xf numFmtId="185" fontId="58" fillId="0" borderId="41" xfId="244" applyNumberFormat="1" applyFont="1" applyFill="1" applyBorder="1" applyAlignment="1" applyProtection="1">
      <alignment horizontal="center" vertical="center"/>
    </xf>
    <xf numFmtId="185" fontId="49" fillId="0" borderId="0" xfId="244" applyNumberFormat="1" applyFont="1" applyFill="1" applyBorder="1" applyAlignment="1" applyProtection="1">
      <alignment horizontal="center" vertical="center"/>
    </xf>
    <xf numFmtId="0" fontId="49" fillId="0" borderId="13" xfId="243" applyFont="1" applyBorder="1" applyAlignment="1">
      <alignment horizontal="right" vertical="center"/>
    </xf>
    <xf numFmtId="185" fontId="49" fillId="0" borderId="13" xfId="244" applyNumberFormat="1" applyFont="1" applyFill="1" applyBorder="1" applyAlignment="1" applyProtection="1">
      <alignment horizontal="center" vertical="center"/>
    </xf>
    <xf numFmtId="185" fontId="49" fillId="0" borderId="41" xfId="244" applyNumberFormat="1" applyFont="1" applyFill="1" applyBorder="1" applyAlignment="1" applyProtection="1">
      <alignment horizontal="center" vertical="center"/>
    </xf>
    <xf numFmtId="0" fontId="59" fillId="24" borderId="42" xfId="243" applyFont="1" applyFill="1" applyBorder="1" applyAlignment="1">
      <alignment horizontal="center" vertical="center"/>
    </xf>
    <xf numFmtId="0" fontId="58" fillId="24" borderId="43" xfId="243" applyFont="1" applyFill="1" applyBorder="1" applyAlignment="1">
      <alignment horizontal="right" vertical="center"/>
    </xf>
    <xf numFmtId="185" fontId="58" fillId="24" borderId="43" xfId="244" applyNumberFormat="1" applyFont="1" applyFill="1" applyBorder="1" applyAlignment="1" applyProtection="1">
      <alignment horizontal="center" vertical="center"/>
    </xf>
    <xf numFmtId="166" fontId="56" fillId="0" borderId="0" xfId="243" applyNumberFormat="1" applyFont="1" applyAlignment="1">
      <alignment vertical="top" wrapText="1"/>
    </xf>
    <xf numFmtId="0" fontId="56" fillId="0" borderId="0" xfId="243" applyFont="1" applyAlignment="1">
      <alignment horizontal="left" vertical="top" wrapText="1"/>
    </xf>
    <xf numFmtId="0" fontId="56" fillId="0" borderId="0" xfId="243" applyFont="1" applyAlignment="1">
      <alignment horizontal="right" vertical="center" wrapText="1"/>
    </xf>
    <xf numFmtId="185" fontId="56" fillId="0" borderId="0" xfId="243" applyNumberFormat="1" applyFont="1" applyAlignment="1">
      <alignment horizontal="left" vertical="center" wrapText="1"/>
    </xf>
    <xf numFmtId="186" fontId="56" fillId="0" borderId="0" xfId="245" applyNumberFormat="1" applyFont="1" applyBorder="1" applyAlignment="1">
      <alignment horizontal="left" vertical="center" wrapText="1"/>
    </xf>
    <xf numFmtId="10" fontId="56" fillId="0" borderId="0" xfId="243" applyNumberFormat="1" applyFont="1" applyAlignment="1">
      <alignment vertical="center"/>
    </xf>
    <xf numFmtId="166" fontId="60" fillId="0" borderId="44" xfId="243" applyNumberFormat="1" applyFont="1" applyBorder="1" applyAlignment="1">
      <alignment vertical="center" wrapText="1"/>
    </xf>
    <xf numFmtId="166" fontId="56" fillId="0" borderId="12" xfId="243" applyNumberFormat="1" applyFont="1" applyBorder="1" applyAlignment="1">
      <alignment horizontal="right" vertical="center" wrapText="1"/>
    </xf>
    <xf numFmtId="0" fontId="59" fillId="0" borderId="0" xfId="243" applyFont="1" applyAlignment="1">
      <alignment vertical="center"/>
    </xf>
    <xf numFmtId="0" fontId="56" fillId="0" borderId="0" xfId="243" applyFont="1" applyAlignment="1">
      <alignment horizontal="left" vertical="top" wrapText="1"/>
    </xf>
    <xf numFmtId="0" fontId="56" fillId="0" borderId="0" xfId="243" applyFont="1" applyAlignment="1">
      <alignment vertical="top" wrapText="1"/>
    </xf>
    <xf numFmtId="0" fontId="56" fillId="0" borderId="0" xfId="243" applyFont="1" applyAlignment="1">
      <alignment horizontal="left" vertical="center"/>
    </xf>
    <xf numFmtId="0" fontId="56" fillId="0" borderId="0" xfId="243" applyFont="1" applyAlignment="1">
      <alignment horizontal="left" vertical="center" wrapText="1"/>
    </xf>
    <xf numFmtId="0" fontId="57" fillId="0" borderId="0" xfId="243" applyFont="1" applyAlignment="1">
      <alignment horizontal="center" vertical="center"/>
    </xf>
    <xf numFmtId="0" fontId="59" fillId="0" borderId="12" xfId="243" applyFont="1" applyBorder="1" applyAlignment="1">
      <alignment horizontal="right" vertical="center" wrapText="1"/>
    </xf>
    <xf numFmtId="0" fontId="59" fillId="0" borderId="17" xfId="243" applyFont="1" applyBorder="1" applyAlignment="1">
      <alignment horizontal="right" vertical="center" wrapText="1"/>
    </xf>
    <xf numFmtId="0" fontId="49" fillId="0" borderId="12" xfId="3" applyFont="1" applyBorder="1" applyAlignment="1">
      <alignment horizontal="right" vertical="center"/>
    </xf>
    <xf numFmtId="0" fontId="49" fillId="0" borderId="1" xfId="3" applyFont="1" applyBorder="1" applyAlignment="1">
      <alignment horizontal="right" vertical="center"/>
    </xf>
    <xf numFmtId="0" fontId="49" fillId="0" borderId="31" xfId="3" applyFont="1" applyBorder="1" applyAlignment="1">
      <alignment horizontal="right" vertical="center"/>
    </xf>
    <xf numFmtId="0" fontId="49" fillId="0" borderId="18" xfId="3" applyFont="1" applyBorder="1" applyAlignment="1">
      <alignment horizontal="right" vertical="center"/>
    </xf>
    <xf numFmtId="0" fontId="49" fillId="0" borderId="27" xfId="3" applyFont="1" applyBorder="1" applyAlignment="1">
      <alignment horizontal="right" vertical="center"/>
    </xf>
    <xf numFmtId="0" fontId="48" fillId="0" borderId="0" xfId="3" applyFont="1" applyAlignment="1">
      <alignment horizontal="left" vertical="top" wrapText="1"/>
    </xf>
    <xf numFmtId="0" fontId="46" fillId="0" borderId="0" xfId="218" applyFont="1" applyAlignment="1">
      <alignment horizontal="center" vertical="top" wrapText="1"/>
    </xf>
    <xf numFmtId="0" fontId="49" fillId="0" borderId="0" xfId="3" applyFont="1" applyAlignment="1">
      <alignment horizontal="center"/>
    </xf>
    <xf numFmtId="0" fontId="47" fillId="0" borderId="0" xfId="3" applyFont="1" applyAlignment="1">
      <alignment horizontal="center"/>
    </xf>
    <xf numFmtId="0" fontId="44" fillId="0" borderId="22" xfId="0" applyFont="1" applyBorder="1" applyAlignment="1">
      <alignment horizontal="right" vertical="center"/>
    </xf>
    <xf numFmtId="0" fontId="44" fillId="0" borderId="24" xfId="0" applyFont="1" applyBorder="1" applyAlignment="1">
      <alignment horizontal="right" vertical="center"/>
    </xf>
    <xf numFmtId="0" fontId="36" fillId="0" borderId="26" xfId="0" applyFont="1" applyBorder="1" applyAlignment="1">
      <alignment horizontal="center" wrapText="1"/>
    </xf>
    <xf numFmtId="0" fontId="36" fillId="0" borderId="18" xfId="0" applyFont="1" applyBorder="1" applyAlignment="1">
      <alignment horizontal="center"/>
    </xf>
    <xf numFmtId="0" fontId="36" fillId="0" borderId="27" xfId="0" applyFont="1" applyBorder="1" applyAlignment="1">
      <alignment horizontal="center"/>
    </xf>
    <xf numFmtId="0" fontId="38" fillId="0" borderId="14" xfId="0" applyFont="1" applyBorder="1" applyAlignment="1">
      <alignment horizontal="center"/>
    </xf>
    <xf numFmtId="0" fontId="38" fillId="0" borderId="0" xfId="0" applyFont="1" applyAlignment="1">
      <alignment horizontal="center"/>
    </xf>
    <xf numFmtId="0" fontId="38" fillId="0" borderId="28" xfId="0" applyFont="1" applyBorder="1" applyAlignment="1">
      <alignment horizontal="center"/>
    </xf>
    <xf numFmtId="0" fontId="39" fillId="0" borderId="14" xfId="0" applyFont="1" applyBorder="1" applyAlignment="1">
      <alignment horizontal="center"/>
    </xf>
    <xf numFmtId="0" fontId="39" fillId="0" borderId="0" xfId="0" applyFont="1" applyAlignment="1">
      <alignment horizontal="center"/>
    </xf>
    <xf numFmtId="0" fontId="39" fillId="0" borderId="28" xfId="0" applyFont="1" applyBorder="1" applyAlignment="1">
      <alignment horizontal="center"/>
    </xf>
    <xf numFmtId="0" fontId="40" fillId="0" borderId="33" xfId="0" applyFont="1" applyBorder="1" applyAlignment="1">
      <alignment horizontal="center" vertical="center" wrapText="1"/>
    </xf>
    <xf numFmtId="0" fontId="40" fillId="0" borderId="34" xfId="0" applyFont="1" applyBorder="1" applyAlignment="1">
      <alignment horizontal="center" vertical="center" wrapText="1"/>
    </xf>
    <xf numFmtId="0" fontId="40" fillId="0" borderId="0" xfId="0" applyFont="1" applyAlignment="1">
      <alignment horizontal="center" vertical="center" wrapText="1"/>
    </xf>
    <xf numFmtId="0" fontId="40" fillId="0" borderId="10" xfId="0" applyFont="1" applyBorder="1" applyAlignment="1">
      <alignment horizontal="center" vertical="center" wrapText="1"/>
    </xf>
    <xf numFmtId="166" fontId="40" fillId="0" borderId="33" xfId="1" applyNumberFormat="1" applyFont="1" applyBorder="1" applyAlignment="1">
      <alignment horizontal="center" vertical="center"/>
    </xf>
    <xf numFmtId="166" fontId="40" fillId="0" borderId="34" xfId="1" applyNumberFormat="1" applyFont="1" applyBorder="1" applyAlignment="1">
      <alignment horizontal="center" vertical="center"/>
    </xf>
    <xf numFmtId="166" fontId="40" fillId="0" borderId="28" xfId="1" applyNumberFormat="1" applyFont="1" applyBorder="1" applyAlignment="1">
      <alignment horizontal="center" vertical="center"/>
    </xf>
    <xf numFmtId="166" fontId="40" fillId="0" borderId="30" xfId="1" applyNumberFormat="1" applyFont="1" applyBorder="1" applyAlignment="1">
      <alignment horizontal="center" vertical="center"/>
    </xf>
    <xf numFmtId="0" fontId="6" fillId="0" borderId="0" xfId="3" applyFont="1" applyAlignment="1">
      <alignment horizontal="left" vertical="top" wrapText="1"/>
    </xf>
    <xf numFmtId="0" fontId="6" fillId="0" borderId="0" xfId="3" applyFont="1" applyAlignment="1">
      <alignment horizontal="center"/>
    </xf>
    <xf numFmtId="0" fontId="6" fillId="0" borderId="15" xfId="3" applyFont="1" applyBorder="1" applyAlignment="1">
      <alignment horizontal="center" vertical="center"/>
    </xf>
    <xf numFmtId="0" fontId="6" fillId="0" borderId="16" xfId="3" applyFont="1" applyBorder="1" applyAlignment="1">
      <alignment horizontal="center" vertical="center"/>
    </xf>
    <xf numFmtId="0" fontId="6" fillId="0" borderId="0" xfId="3" applyFont="1" applyAlignment="1">
      <alignment horizontal="right"/>
    </xf>
    <xf numFmtId="0" fontId="5" fillId="0" borderId="0" xfId="3" applyFont="1" applyAlignment="1">
      <alignment horizontal="left" wrapText="1"/>
    </xf>
    <xf numFmtId="0" fontId="5" fillId="0" borderId="10" xfId="3" applyFont="1" applyBorder="1" applyAlignment="1">
      <alignment horizontal="left" vertical="top" wrapText="1"/>
    </xf>
    <xf numFmtId="0" fontId="5" fillId="0" borderId="0" xfId="3" applyFont="1" applyAlignment="1">
      <alignment horizontal="left" vertical="top" wrapText="1"/>
    </xf>
    <xf numFmtId="0" fontId="5" fillId="0" borderId="0" xfId="0" applyFont="1" applyAlignment="1">
      <alignment horizontal="left" vertical="top" wrapText="1"/>
    </xf>
    <xf numFmtId="0" fontId="4" fillId="0" borderId="0" xfId="3" applyFont="1" applyAlignment="1">
      <alignment horizontal="center"/>
    </xf>
    <xf numFmtId="0" fontId="4" fillId="0" borderId="10" xfId="3" applyFont="1" applyBorder="1" applyAlignment="1">
      <alignment horizontal="center"/>
    </xf>
    <xf numFmtId="185" fontId="56" fillId="0" borderId="0" xfId="243" applyNumberFormat="1" applyFont="1" applyAlignment="1">
      <alignment horizontal="right" vertical="center" wrapText="1"/>
    </xf>
  </cellXfs>
  <cellStyles count="246">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alculation 2 2" xfId="190" xr:uid="{00000000-0005-0000-0000-00001A000000}"/>
    <cellStyle name="Calculation 2 3" xfId="140" xr:uid="{00000000-0005-0000-0000-00001B000000}"/>
    <cellStyle name="Check Cell 2" xfId="30" xr:uid="{00000000-0005-0000-0000-00001C000000}"/>
    <cellStyle name="Comma" xfId="1" builtinId="3"/>
    <cellStyle name="Comma 10" xfId="32" xr:uid="{00000000-0005-0000-0000-00001E000000}"/>
    <cellStyle name="Comma 10 2" xfId="33" xr:uid="{00000000-0005-0000-0000-00001F000000}"/>
    <cellStyle name="Comma 10 2 2" xfId="193" xr:uid="{00000000-0005-0000-0000-000020000000}"/>
    <cellStyle name="Comma 10 2 3" xfId="143" xr:uid="{00000000-0005-0000-0000-000021000000}"/>
    <cellStyle name="Comma 10 3" xfId="192" xr:uid="{00000000-0005-0000-0000-000022000000}"/>
    <cellStyle name="Comma 10 4" xfId="142" xr:uid="{00000000-0005-0000-0000-000023000000}"/>
    <cellStyle name="Comma 11" xfId="34" xr:uid="{00000000-0005-0000-0000-000024000000}"/>
    <cellStyle name="Comma 11 2" xfId="35" xr:uid="{00000000-0005-0000-0000-000025000000}"/>
    <cellStyle name="Comma 11 3" xfId="194" xr:uid="{00000000-0005-0000-0000-000026000000}"/>
    <cellStyle name="Comma 11 4" xfId="144" xr:uid="{00000000-0005-0000-0000-000027000000}"/>
    <cellStyle name="Comma 12" xfId="36" xr:uid="{00000000-0005-0000-0000-000028000000}"/>
    <cellStyle name="Comma 12 2" xfId="195" xr:uid="{00000000-0005-0000-0000-000029000000}"/>
    <cellStyle name="Comma 12 3" xfId="145" xr:uid="{00000000-0005-0000-0000-00002A000000}"/>
    <cellStyle name="Comma 13" xfId="37" xr:uid="{00000000-0005-0000-0000-00002B000000}"/>
    <cellStyle name="Comma 14" xfId="31" xr:uid="{00000000-0005-0000-0000-00002C000000}"/>
    <cellStyle name="Comma 14 2" xfId="141" xr:uid="{00000000-0005-0000-0000-00002D000000}"/>
    <cellStyle name="Comma 15" xfId="191" xr:uid="{00000000-0005-0000-0000-00002E000000}"/>
    <cellStyle name="Comma 16" xfId="245" xr:uid="{9A43C8D6-9CDF-4675-9A47-470799B2F2F4}"/>
    <cellStyle name="Comma 2" xfId="38" xr:uid="{00000000-0005-0000-0000-00002F000000}"/>
    <cellStyle name="Comma 2 2" xfId="39" xr:uid="{00000000-0005-0000-0000-000030000000}"/>
    <cellStyle name="Comma 2 2 2" xfId="197" xr:uid="{00000000-0005-0000-0000-000031000000}"/>
    <cellStyle name="Comma 2 2 3" xfId="147" xr:uid="{00000000-0005-0000-0000-000032000000}"/>
    <cellStyle name="Comma 2 3" xfId="40" xr:uid="{00000000-0005-0000-0000-000033000000}"/>
    <cellStyle name="Comma 2 3 2" xfId="41" xr:uid="{00000000-0005-0000-0000-000034000000}"/>
    <cellStyle name="Comma 2 3 2 2" xfId="199" xr:uid="{00000000-0005-0000-0000-000035000000}"/>
    <cellStyle name="Comma 2 3 2 3" xfId="149" xr:uid="{00000000-0005-0000-0000-000036000000}"/>
    <cellStyle name="Comma 2 3 3" xfId="198" xr:uid="{00000000-0005-0000-0000-000037000000}"/>
    <cellStyle name="Comma 2 3 4" xfId="148" xr:uid="{00000000-0005-0000-0000-000038000000}"/>
    <cellStyle name="Comma 2 4" xfId="42" xr:uid="{00000000-0005-0000-0000-000039000000}"/>
    <cellStyle name="Comma 2 4 2" xfId="200" xr:uid="{00000000-0005-0000-0000-00003A000000}"/>
    <cellStyle name="Comma 2 4 3" xfId="150" xr:uid="{00000000-0005-0000-0000-00003B000000}"/>
    <cellStyle name="Comma 2 5" xfId="43" xr:uid="{00000000-0005-0000-0000-00003C000000}"/>
    <cellStyle name="Comma 2 5 2" xfId="201" xr:uid="{00000000-0005-0000-0000-00003D000000}"/>
    <cellStyle name="Comma 2 5 3" xfId="151" xr:uid="{00000000-0005-0000-0000-00003E000000}"/>
    <cellStyle name="Comma 2 6" xfId="196" xr:uid="{00000000-0005-0000-0000-00003F000000}"/>
    <cellStyle name="Comma 2 7" xfId="146" xr:uid="{00000000-0005-0000-0000-000040000000}"/>
    <cellStyle name="Comma 2_New Drains 19-02-2009" xfId="44" xr:uid="{00000000-0005-0000-0000-000041000000}"/>
    <cellStyle name="Comma 3" xfId="45" xr:uid="{00000000-0005-0000-0000-000042000000}"/>
    <cellStyle name="Comma 3 2" xfId="46" xr:uid="{00000000-0005-0000-0000-000043000000}"/>
    <cellStyle name="Comma 3 2 2" xfId="203" xr:uid="{00000000-0005-0000-0000-000044000000}"/>
    <cellStyle name="Comma 3 2 3" xfId="153" xr:uid="{00000000-0005-0000-0000-000045000000}"/>
    <cellStyle name="Comma 3 3" xfId="47" xr:uid="{00000000-0005-0000-0000-000046000000}"/>
    <cellStyle name="Comma 3 3 2" xfId="204" xr:uid="{00000000-0005-0000-0000-000047000000}"/>
    <cellStyle name="Comma 3 3 3" xfId="154" xr:uid="{00000000-0005-0000-0000-000048000000}"/>
    <cellStyle name="Comma 3 4" xfId="202" xr:uid="{00000000-0005-0000-0000-000049000000}"/>
    <cellStyle name="Comma 3 5" xfId="152" xr:uid="{00000000-0005-0000-0000-00004A000000}"/>
    <cellStyle name="Comma 3_DHA Club - Rate Analysis (Plumbing)new file" xfId="48" xr:uid="{00000000-0005-0000-0000-00004B000000}"/>
    <cellStyle name="Comma 4" xfId="49" xr:uid="{00000000-0005-0000-0000-00004C000000}"/>
    <cellStyle name="Comma 4 2" xfId="50" xr:uid="{00000000-0005-0000-0000-00004D000000}"/>
    <cellStyle name="Comma 4 2 2" xfId="206" xr:uid="{00000000-0005-0000-0000-00004E000000}"/>
    <cellStyle name="Comma 4 2 3" xfId="156" xr:uid="{00000000-0005-0000-0000-00004F000000}"/>
    <cellStyle name="Comma 4 3" xfId="139" xr:uid="{00000000-0005-0000-0000-000050000000}"/>
    <cellStyle name="Comma 4 3 2" xfId="239" xr:uid="{00000000-0005-0000-0000-000051000000}"/>
    <cellStyle name="Comma 4 3 3" xfId="189" xr:uid="{00000000-0005-0000-0000-000052000000}"/>
    <cellStyle name="Comma 4 4" xfId="205" xr:uid="{00000000-0005-0000-0000-000053000000}"/>
    <cellStyle name="Comma 4 5" xfId="155" xr:uid="{00000000-0005-0000-0000-000054000000}"/>
    <cellStyle name="Comma 5" xfId="51" xr:uid="{00000000-0005-0000-0000-000055000000}"/>
    <cellStyle name="Comma 5 2" xfId="207" xr:uid="{00000000-0005-0000-0000-000056000000}"/>
    <cellStyle name="Comma 5 3" xfId="157" xr:uid="{00000000-0005-0000-0000-000057000000}"/>
    <cellStyle name="Comma 6" xfId="52" xr:uid="{00000000-0005-0000-0000-000058000000}"/>
    <cellStyle name="Comma 6 2" xfId="53" xr:uid="{00000000-0005-0000-0000-000059000000}"/>
    <cellStyle name="Comma 6 3" xfId="208" xr:uid="{00000000-0005-0000-0000-00005A000000}"/>
    <cellStyle name="Comma 6 4" xfId="158" xr:uid="{00000000-0005-0000-0000-00005B000000}"/>
    <cellStyle name="Comma 6 9" xfId="244" xr:uid="{A8CEA148-F552-4250-BF0D-8D383ED5104E}"/>
    <cellStyle name="Comma 7" xfId="54" xr:uid="{00000000-0005-0000-0000-00005C000000}"/>
    <cellStyle name="Comma 7 2" xfId="209" xr:uid="{00000000-0005-0000-0000-00005D000000}"/>
    <cellStyle name="Comma 7 3" xfId="159" xr:uid="{00000000-0005-0000-0000-00005E000000}"/>
    <cellStyle name="Comma 8" xfId="55" xr:uid="{00000000-0005-0000-0000-00005F000000}"/>
    <cellStyle name="Comma 8 2" xfId="56" xr:uid="{00000000-0005-0000-0000-000060000000}"/>
    <cellStyle name="Comma 8 2 2" xfId="211" xr:uid="{00000000-0005-0000-0000-000061000000}"/>
    <cellStyle name="Comma 8 2 3" xfId="161" xr:uid="{00000000-0005-0000-0000-000062000000}"/>
    <cellStyle name="Comma 8 3" xfId="57" xr:uid="{00000000-0005-0000-0000-000063000000}"/>
    <cellStyle name="Comma 8 3 2" xfId="212" xr:uid="{00000000-0005-0000-0000-000064000000}"/>
    <cellStyle name="Comma 8 3 3" xfId="162" xr:uid="{00000000-0005-0000-0000-000065000000}"/>
    <cellStyle name="Comma 8 4" xfId="210" xr:uid="{00000000-0005-0000-0000-000066000000}"/>
    <cellStyle name="Comma 8 5" xfId="160" xr:uid="{00000000-0005-0000-0000-000067000000}"/>
    <cellStyle name="Comma 9" xfId="58" xr:uid="{00000000-0005-0000-0000-000068000000}"/>
    <cellStyle name="Comma 9 2" xfId="59" xr:uid="{00000000-0005-0000-0000-000069000000}"/>
    <cellStyle name="Comma 9 2 2" xfId="214" xr:uid="{00000000-0005-0000-0000-00006A000000}"/>
    <cellStyle name="Comma 9 2 3" xfId="164" xr:uid="{00000000-0005-0000-0000-00006B000000}"/>
    <cellStyle name="Comma 9 3" xfId="213" xr:uid="{00000000-0005-0000-0000-00006C000000}"/>
    <cellStyle name="Comma 9 4" xfId="163" xr:uid="{00000000-0005-0000-0000-00006D000000}"/>
    <cellStyle name="Comma0" xfId="60" xr:uid="{00000000-0005-0000-0000-000070000000}"/>
    <cellStyle name="Comma0 2" xfId="61" xr:uid="{00000000-0005-0000-0000-000071000000}"/>
    <cellStyle name="Comma0 3" xfId="62" xr:uid="{00000000-0005-0000-0000-000072000000}"/>
    <cellStyle name="Comma0 4" xfId="63" xr:uid="{00000000-0005-0000-0000-000073000000}"/>
    <cellStyle name="Comma0_Rate Analysis (Civil)" xfId="64" xr:uid="{00000000-0005-0000-0000-000074000000}"/>
    <cellStyle name="Currency 2" xfId="65" xr:uid="{00000000-0005-0000-0000-000075000000}"/>
    <cellStyle name="Currency 2 2" xfId="215" xr:uid="{00000000-0005-0000-0000-000076000000}"/>
    <cellStyle name="Currency 2 3" xfId="165" xr:uid="{00000000-0005-0000-0000-000077000000}"/>
    <cellStyle name="Currency0" xfId="66" xr:uid="{00000000-0005-0000-0000-000078000000}"/>
    <cellStyle name="Currency0 2" xfId="67" xr:uid="{00000000-0005-0000-0000-000079000000}"/>
    <cellStyle name="Currency0 3" xfId="68" xr:uid="{00000000-0005-0000-0000-00007A000000}"/>
    <cellStyle name="Currency0 4" xfId="69" xr:uid="{00000000-0005-0000-0000-00007B000000}"/>
    <cellStyle name="Currency0_Rate Analysis (Civil)" xfId="70" xr:uid="{00000000-0005-0000-0000-00007C000000}"/>
    <cellStyle name="Date" xfId="71" xr:uid="{00000000-0005-0000-0000-00007D000000}"/>
    <cellStyle name="Date 2" xfId="72" xr:uid="{00000000-0005-0000-0000-00007E000000}"/>
    <cellStyle name="Date 3" xfId="73" xr:uid="{00000000-0005-0000-0000-00007F000000}"/>
    <cellStyle name="Date 4" xfId="74" xr:uid="{00000000-0005-0000-0000-000080000000}"/>
    <cellStyle name="Date_Rate Analysis (public health)" xfId="75" xr:uid="{00000000-0005-0000-0000-000081000000}"/>
    <cellStyle name="Explanatory Text 2" xfId="76" xr:uid="{00000000-0005-0000-0000-000082000000}"/>
    <cellStyle name="Fixed" xfId="77" xr:uid="{00000000-0005-0000-0000-000083000000}"/>
    <cellStyle name="Fixed 2" xfId="78" xr:uid="{00000000-0005-0000-0000-000084000000}"/>
    <cellStyle name="Fixed 3" xfId="79" xr:uid="{00000000-0005-0000-0000-000085000000}"/>
    <cellStyle name="Fixed 4" xfId="80" xr:uid="{00000000-0005-0000-0000-000086000000}"/>
    <cellStyle name="Fixed_Rate Analysis (public health)" xfId="81" xr:uid="{00000000-0005-0000-0000-000087000000}"/>
    <cellStyle name="Good 2" xfId="82" xr:uid="{00000000-0005-0000-0000-000088000000}"/>
    <cellStyle name="Heading 1 2" xfId="83" xr:uid="{00000000-0005-0000-0000-000089000000}"/>
    <cellStyle name="Heading 1 3" xfId="84" xr:uid="{00000000-0005-0000-0000-00008A000000}"/>
    <cellStyle name="Heading 1 4" xfId="85" xr:uid="{00000000-0005-0000-0000-00008B000000}"/>
    <cellStyle name="Heading 2 2" xfId="86" xr:uid="{00000000-0005-0000-0000-00008C000000}"/>
    <cellStyle name="Heading 2 3" xfId="87" xr:uid="{00000000-0005-0000-0000-00008D000000}"/>
    <cellStyle name="Heading 2 4" xfId="88" xr:uid="{00000000-0005-0000-0000-00008E000000}"/>
    <cellStyle name="Heading 3 2" xfId="89" xr:uid="{00000000-0005-0000-0000-00008F000000}"/>
    <cellStyle name="Heading 4 2" xfId="90" xr:uid="{00000000-0005-0000-0000-000090000000}"/>
    <cellStyle name="Heading1" xfId="91" xr:uid="{00000000-0005-0000-0000-000091000000}"/>
    <cellStyle name="HEADING1 2" xfId="92" xr:uid="{00000000-0005-0000-0000-000092000000}"/>
    <cellStyle name="HEADING1 3" xfId="93" xr:uid="{00000000-0005-0000-0000-000093000000}"/>
    <cellStyle name="HEADING1 4" xfId="94" xr:uid="{00000000-0005-0000-0000-000094000000}"/>
    <cellStyle name="Heading1_Rate Analysis (public health)" xfId="95" xr:uid="{00000000-0005-0000-0000-000095000000}"/>
    <cellStyle name="Heading2" xfId="96" xr:uid="{00000000-0005-0000-0000-000096000000}"/>
    <cellStyle name="HEADING2 2" xfId="97" xr:uid="{00000000-0005-0000-0000-000097000000}"/>
    <cellStyle name="HEADING2 3" xfId="98" xr:uid="{00000000-0005-0000-0000-000098000000}"/>
    <cellStyle name="HEADING2 4" xfId="99" xr:uid="{00000000-0005-0000-0000-000099000000}"/>
    <cellStyle name="Heading2_Rate Analysis (public health)" xfId="100" xr:uid="{00000000-0005-0000-0000-00009A000000}"/>
    <cellStyle name="Hyperlink 2" xfId="101" xr:uid="{00000000-0005-0000-0000-00009B000000}"/>
    <cellStyle name="Hyperlink 3" xfId="102" xr:uid="{00000000-0005-0000-0000-00009C000000}"/>
    <cellStyle name="Input 2" xfId="103" xr:uid="{00000000-0005-0000-0000-00009D000000}"/>
    <cellStyle name="Input 2 2" xfId="216" xr:uid="{00000000-0005-0000-0000-00009E000000}"/>
    <cellStyle name="Input 2 3" xfId="166" xr:uid="{00000000-0005-0000-0000-00009F000000}"/>
    <cellStyle name="Linked Cell 2" xfId="104" xr:uid="{00000000-0005-0000-0000-0000A0000000}"/>
    <cellStyle name="Neutral 2" xfId="105" xr:uid="{00000000-0005-0000-0000-0000A1000000}"/>
    <cellStyle name="Normal" xfId="0" builtinId="0"/>
    <cellStyle name="Normal 10" xfId="138" xr:uid="{00000000-0005-0000-0000-0000A3000000}"/>
    <cellStyle name="Normal 10 2" xfId="238" xr:uid="{00000000-0005-0000-0000-0000A4000000}"/>
    <cellStyle name="Normal 10 3" xfId="188" xr:uid="{00000000-0005-0000-0000-0000A5000000}"/>
    <cellStyle name="Normal 11" xfId="3" xr:uid="{00000000-0005-0000-0000-0000A6000000}"/>
    <cellStyle name="Normal 12" xfId="241" xr:uid="{00000000-0005-0000-0000-0000A7000000}"/>
    <cellStyle name="Normal 2" xfId="106" xr:uid="{00000000-0005-0000-0000-0000A8000000}"/>
    <cellStyle name="Normal 2 2" xfId="107" xr:uid="{00000000-0005-0000-0000-0000A9000000}"/>
    <cellStyle name="Normal 2 2 2" xfId="2" xr:uid="{00000000-0005-0000-0000-0000AA000000}"/>
    <cellStyle name="Normal 2 2 3" xfId="218" xr:uid="{00000000-0005-0000-0000-0000AB000000}"/>
    <cellStyle name="Normal 2 2 4" xfId="168" xr:uid="{00000000-0005-0000-0000-0000AC000000}"/>
    <cellStyle name="Normal 2 3" xfId="108" xr:uid="{00000000-0005-0000-0000-0000AD000000}"/>
    <cellStyle name="normal 2 4" xfId="109" xr:uid="{00000000-0005-0000-0000-0000AE000000}"/>
    <cellStyle name="normal 2 4 2" xfId="219" xr:uid="{00000000-0005-0000-0000-0000AF000000}"/>
    <cellStyle name="normal 2 4 3" xfId="169" xr:uid="{00000000-0005-0000-0000-0000B0000000}"/>
    <cellStyle name="normal 2 5" xfId="110" xr:uid="{00000000-0005-0000-0000-0000B1000000}"/>
    <cellStyle name="normal 2 5 2" xfId="220" xr:uid="{00000000-0005-0000-0000-0000B2000000}"/>
    <cellStyle name="normal 2 5 3" xfId="170" xr:uid="{00000000-0005-0000-0000-0000B3000000}"/>
    <cellStyle name="Normal 2 6" xfId="111" xr:uid="{00000000-0005-0000-0000-0000B4000000}"/>
    <cellStyle name="Normal 2 6 2" xfId="221" xr:uid="{00000000-0005-0000-0000-0000B5000000}"/>
    <cellStyle name="Normal 2 6 3" xfId="171" xr:uid="{00000000-0005-0000-0000-0000B6000000}"/>
    <cellStyle name="Normal 2 7" xfId="217" xr:uid="{00000000-0005-0000-0000-0000B7000000}"/>
    <cellStyle name="Normal 2 8" xfId="167" xr:uid="{00000000-0005-0000-0000-0000B8000000}"/>
    <cellStyle name="Normal 2_2 (water supply)" xfId="112" xr:uid="{00000000-0005-0000-0000-0000B9000000}"/>
    <cellStyle name="Normal 3" xfId="113" xr:uid="{00000000-0005-0000-0000-0000BA000000}"/>
    <cellStyle name="Normal 3 2" xfId="114" xr:uid="{00000000-0005-0000-0000-0000BB000000}"/>
    <cellStyle name="Normal 3 2 11" xfId="243" xr:uid="{A40EF223-5555-48D0-BF02-A571E910B528}"/>
    <cellStyle name="Normal 3 2 2" xfId="115" xr:uid="{00000000-0005-0000-0000-0000BC000000}"/>
    <cellStyle name="Normal 3 2 2 2" xfId="222" xr:uid="{00000000-0005-0000-0000-0000BD000000}"/>
    <cellStyle name="Normal 3 2 2 3" xfId="172" xr:uid="{00000000-0005-0000-0000-0000BE000000}"/>
    <cellStyle name="Normal 3 3" xfId="116" xr:uid="{00000000-0005-0000-0000-0000BF000000}"/>
    <cellStyle name="Normal 3 3 2" xfId="223" xr:uid="{00000000-0005-0000-0000-0000C0000000}"/>
    <cellStyle name="Normal 3 3 3" xfId="173" xr:uid="{00000000-0005-0000-0000-0000C1000000}"/>
    <cellStyle name="Normal 3 4" xfId="117" xr:uid="{00000000-0005-0000-0000-0000C2000000}"/>
    <cellStyle name="Normal 3 4 2" xfId="224" xr:uid="{00000000-0005-0000-0000-0000C3000000}"/>
    <cellStyle name="Normal 3 4 3" xfId="174" xr:uid="{00000000-0005-0000-0000-0000C4000000}"/>
    <cellStyle name="Normal 3 5" xfId="118" xr:uid="{00000000-0005-0000-0000-0000C5000000}"/>
    <cellStyle name="Normal 3 5 2" xfId="225" xr:uid="{00000000-0005-0000-0000-0000C6000000}"/>
    <cellStyle name="Normal 3 5 3" xfId="175" xr:uid="{00000000-0005-0000-0000-0000C7000000}"/>
    <cellStyle name="Normal 3_02- Cost Estimate of  Drains" xfId="119" xr:uid="{00000000-0005-0000-0000-0000C8000000}"/>
    <cellStyle name="Normal 4" xfId="120" xr:uid="{00000000-0005-0000-0000-0000C9000000}"/>
    <cellStyle name="Normal 4 2" xfId="121" xr:uid="{00000000-0005-0000-0000-0000CA000000}"/>
    <cellStyle name="Normal 4 2 2" xfId="227" xr:uid="{00000000-0005-0000-0000-0000CB000000}"/>
    <cellStyle name="Normal 4 2 3" xfId="177" xr:uid="{00000000-0005-0000-0000-0000CC000000}"/>
    <cellStyle name="Normal 4 3" xfId="226" xr:uid="{00000000-0005-0000-0000-0000CD000000}"/>
    <cellStyle name="Normal 4 4" xfId="176" xr:uid="{00000000-0005-0000-0000-0000CE000000}"/>
    <cellStyle name="Normal 5" xfId="122" xr:uid="{00000000-0005-0000-0000-0000CF000000}"/>
    <cellStyle name="Normal 5 2" xfId="228" xr:uid="{00000000-0005-0000-0000-0000D0000000}"/>
    <cellStyle name="Normal 5 3" xfId="178" xr:uid="{00000000-0005-0000-0000-0000D1000000}"/>
    <cellStyle name="Normal 6" xfId="123" xr:uid="{00000000-0005-0000-0000-0000D2000000}"/>
    <cellStyle name="Normal 6 2" xfId="229" xr:uid="{00000000-0005-0000-0000-0000D3000000}"/>
    <cellStyle name="Normal 6 3" xfId="179" xr:uid="{00000000-0005-0000-0000-0000D4000000}"/>
    <cellStyle name="Normal 7" xfId="124" xr:uid="{00000000-0005-0000-0000-0000D5000000}"/>
    <cellStyle name="Normal 7 2" xfId="230" xr:uid="{00000000-0005-0000-0000-0000D6000000}"/>
    <cellStyle name="Normal 7 3" xfId="180" xr:uid="{00000000-0005-0000-0000-0000D7000000}"/>
    <cellStyle name="Normal 8" xfId="125" xr:uid="{00000000-0005-0000-0000-0000D8000000}"/>
    <cellStyle name="Normal 8 2" xfId="231" xr:uid="{00000000-0005-0000-0000-0000D9000000}"/>
    <cellStyle name="Normal 8 3" xfId="181" xr:uid="{00000000-0005-0000-0000-0000DA000000}"/>
    <cellStyle name="Normal 9" xfId="126" xr:uid="{00000000-0005-0000-0000-0000DB000000}"/>
    <cellStyle name="Note 2" xfId="127" xr:uid="{00000000-0005-0000-0000-0000DF000000}"/>
    <cellStyle name="Note 2 2" xfId="232" xr:uid="{00000000-0005-0000-0000-0000E0000000}"/>
    <cellStyle name="Note 2 2 2" xfId="240" xr:uid="{00000000-0005-0000-0000-0000E1000000}"/>
    <cellStyle name="Note 2 3" xfId="182" xr:uid="{00000000-0005-0000-0000-0000E2000000}"/>
    <cellStyle name="Output 2" xfId="128" xr:uid="{00000000-0005-0000-0000-0000E3000000}"/>
    <cellStyle name="Output 2 2" xfId="233" xr:uid="{00000000-0005-0000-0000-0000E4000000}"/>
    <cellStyle name="Output 2 3" xfId="183" xr:uid="{00000000-0005-0000-0000-0000E5000000}"/>
    <cellStyle name="Percent" xfId="242" builtinId="5"/>
    <cellStyle name="Percent 2" xfId="129" xr:uid="{00000000-0005-0000-0000-0000E6000000}"/>
    <cellStyle name="Percent 2 2" xfId="130" xr:uid="{00000000-0005-0000-0000-0000E7000000}"/>
    <cellStyle name="Percent 2 2 2" xfId="235" xr:uid="{00000000-0005-0000-0000-0000E8000000}"/>
    <cellStyle name="Percent 2 2 3" xfId="185" xr:uid="{00000000-0005-0000-0000-0000E9000000}"/>
    <cellStyle name="Percent 2 3" xfId="234" xr:uid="{00000000-0005-0000-0000-0000EA000000}"/>
    <cellStyle name="Percent 2 4" xfId="184" xr:uid="{00000000-0005-0000-0000-0000EB000000}"/>
    <cellStyle name="Percent 3" xfId="131" xr:uid="{00000000-0005-0000-0000-0000EC000000}"/>
    <cellStyle name="Percent 3 2" xfId="236" xr:uid="{00000000-0005-0000-0000-0000ED000000}"/>
    <cellStyle name="Percent 3 3" xfId="186" xr:uid="{00000000-0005-0000-0000-0000EE000000}"/>
    <cellStyle name="Percent 4" xfId="132" xr:uid="{00000000-0005-0000-0000-0000EF000000}"/>
    <cellStyle name="Percent 4 2" xfId="237" xr:uid="{00000000-0005-0000-0000-0000F0000000}"/>
    <cellStyle name="Percent 4 3" xfId="187" xr:uid="{00000000-0005-0000-0000-0000F1000000}"/>
    <cellStyle name="Title 2" xfId="133" xr:uid="{00000000-0005-0000-0000-0000F2000000}"/>
    <cellStyle name="Total 2" xfId="134" xr:uid="{00000000-0005-0000-0000-0000F3000000}"/>
    <cellStyle name="Total 3" xfId="135" xr:uid="{00000000-0005-0000-0000-0000F4000000}"/>
    <cellStyle name="Total 4" xfId="136" xr:uid="{00000000-0005-0000-0000-0000F5000000}"/>
    <cellStyle name="Warning Text 2" xfId="137" xr:uid="{00000000-0005-0000-0000-0000F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styles" Target="styles.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Hangu\E%20C%20E%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abib\JOb%20%232559%20Rahim%20Yar%20Khan\Detailed%20Cost%20Estimate%20April%2008\Contract%20Package-I\Line%20VX%20(package%20-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FAISALABAD\University%20of%20Agriculture%20Faisalabad\FAISALABD-PH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aiz\D\JAMIL\2497%20PGSHS%20Faisal%20Abad\PC-1%20(Rev.06)%20June%202005\amir-data-10-7-03\DATA\AMIR-1\ESTIMATES\PUNJAB%20SQUASH%20COMPLEX\Rate%20Analysis\RATE%20ANALYSIS%20FOR%20PC-1-18-03-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atabank3\shared\Kashif\Data\Rate%20Analysis\2%20-%20%20Rate%20Analtsis%20(Plumbing)\1-%20Main%20Salon%20Plan%20(Plumbing).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92.168.0.250\shared\Kashif\Liaqat%20Pur%20Final%20%20Detailed%20Cost%20Estimate%20Basit%20Working%2022-07-08\Liaqat%20Pur%20Final%20%20Detailed%20Cost%20Estimate\3.%20water%20Supply%20system\Distribution%20Syst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abib\JOb%20%232559%20Rahim%20Yar%20Khan\Job%20%23%202559%20Rahim%20yar%20Khan\Final%20Detailed%20Cost%20Estimate%20Jan%2008\Contract%20Package-III\Unserved%20Sewer%20Zone-I&amp;II\Line%20KLM%20(BSSW)%20%20(package%20-III).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Analysi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92.168.0.250\d\Invert%20levels%20Block%20M%20(new)\WS%20Bed%20Levels%20H.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92.168.0.250\124-Pervaiz%20Vandal\119-Labour%20Colony%20Muzaffargarh\1%20-%20Sewage%20Pumping%20Sta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sheetName val="Bill - 1"/>
      <sheetName val="Bill 2"/>
      <sheetName val="Bill 3"/>
      <sheetName val="Bill 4"/>
      <sheetName val="Bill 5"/>
      <sheetName val="Bill 6"/>
      <sheetName val="Bill - 7"/>
      <sheetName val="ECE SUM"/>
      <sheetName val="Sec 1"/>
      <sheetName val="Sec 2 "/>
      <sheetName val="Sec 3"/>
      <sheetName val="Sec 4"/>
      <sheetName val="Sec 5"/>
      <sheetName val="Sec 6"/>
      <sheetName val="NGC"/>
      <sheetName val=" Cut Area"/>
      <sheetName val="Fill Area"/>
      <sheetName val="E.W SUMM"/>
      <sheetName val="Sub Grade"/>
      <sheetName val="C &amp; G"/>
      <sheetName val="Sturcture Sum"/>
      <sheetName val="2-3 x1"/>
      <sheetName val="1-.6 x .6"/>
      <sheetName val="1-2 x 1"/>
      <sheetName val="1-1.5 x 1"/>
      <sheetName val="1-1 x 1"/>
      <sheetName val="8 - 3 x1"/>
      <sheetName val="1-1.5 x 1.5 "/>
      <sheetName val="1 - 3 x 1"/>
      <sheetName val="4 - 3 x 1.5"/>
      <sheetName val="4-3 x1  "/>
      <sheetName val="2 - 2 x 1"/>
      <sheetName val="610mm"/>
      <sheetName val="460mm, "/>
      <sheetName val="BOQ-Pnds  "/>
      <sheetName val="BOQ-Drn"/>
      <sheetName val="BOQ-BZ"/>
      <sheetName val="BOQ-F &amp; G"/>
      <sheetName val="Electrical Works"/>
      <sheetName val="2 Rooms Staff Qtr"/>
      <sheetName val="BOQ-D.Box (2)"/>
      <sheetName val="Grit Chamber "/>
      <sheetName val="BOQ-P.Flume "/>
      <sheetName val="wORKSHOP"/>
      <sheetName val="MixBed"/>
      <sheetName val="CondPol"/>
    </sheetNames>
    <sheetDataSet>
      <sheetData sheetId="0"/>
      <sheetData sheetId="1" refreshError="1">
        <row r="1">
          <cell r="A1" t="str">
            <v>DALLAN TO KHARMAS KHEL ROAD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VX) "/>
      <sheetName val="G.Non Schedule"/>
      <sheetName val="Sewerage (Non-Sch)"/>
      <sheetName val="Input Data"/>
      <sheetName val="Backup Sewerage (1)"/>
      <sheetName val="Backup Sewerage (ss)"/>
      <sheetName val="Back up (Dismentalling) "/>
      <sheetName val="Back up (Manhole) "/>
      <sheetName val="Manhol Backup Calc"/>
      <sheetName val="Backup data"/>
      <sheetName val="Left over Shuttering"/>
      <sheetName val="Sheet1 (2)"/>
      <sheetName val="Sheet1 (3)"/>
    </sheetNames>
    <sheetDataSet>
      <sheetData sheetId="0"/>
      <sheetData sheetId="1"/>
      <sheetData sheetId="2"/>
      <sheetData sheetId="3"/>
      <sheetData sheetId="4"/>
      <sheetData sheetId="5"/>
      <sheetData sheetId="6"/>
      <sheetData sheetId="7"/>
      <sheetData sheetId="8"/>
      <sheetData sheetId="9" refreshError="1">
        <row r="5">
          <cell r="C5">
            <v>225</v>
          </cell>
          <cell r="D5">
            <v>13</v>
          </cell>
          <cell r="E5">
            <v>330</v>
          </cell>
          <cell r="F5">
            <v>2</v>
          </cell>
          <cell r="G5">
            <v>45</v>
          </cell>
          <cell r="H5">
            <v>4</v>
          </cell>
          <cell r="I5">
            <v>102</v>
          </cell>
          <cell r="J5">
            <v>1220</v>
          </cell>
          <cell r="K5">
            <v>1070</v>
          </cell>
          <cell r="L5">
            <v>980</v>
          </cell>
          <cell r="M5">
            <v>880</v>
          </cell>
          <cell r="N5">
            <v>0.875</v>
          </cell>
          <cell r="O5">
            <v>0.27</v>
          </cell>
          <cell r="P5">
            <v>2.88</v>
          </cell>
          <cell r="Q5">
            <v>0.88</v>
          </cell>
          <cell r="R5">
            <v>2.06</v>
          </cell>
          <cell r="S5">
            <v>0.19</v>
          </cell>
          <cell r="T5">
            <v>1.1000000000000001</v>
          </cell>
          <cell r="U5" t="str">
            <v>1/265</v>
          </cell>
        </row>
        <row r="6">
          <cell r="C6">
            <v>310</v>
          </cell>
          <cell r="D6">
            <v>16</v>
          </cell>
          <cell r="E6">
            <v>406</v>
          </cell>
          <cell r="F6">
            <v>2</v>
          </cell>
          <cell r="G6">
            <v>51</v>
          </cell>
          <cell r="H6">
            <v>4</v>
          </cell>
          <cell r="I6">
            <v>102</v>
          </cell>
          <cell r="J6">
            <v>1220</v>
          </cell>
          <cell r="K6">
            <v>1070</v>
          </cell>
          <cell r="L6">
            <v>1050</v>
          </cell>
          <cell r="M6">
            <v>950</v>
          </cell>
          <cell r="N6">
            <v>1</v>
          </cell>
          <cell r="O6">
            <v>0.3</v>
          </cell>
          <cell r="P6">
            <v>3.13</v>
          </cell>
          <cell r="Q6">
            <v>0.95</v>
          </cell>
          <cell r="R6">
            <v>2.4300000000000002</v>
          </cell>
          <cell r="S6">
            <v>0.23</v>
          </cell>
          <cell r="T6">
            <v>1.96</v>
          </cell>
          <cell r="U6" t="str">
            <v>1/385</v>
          </cell>
        </row>
        <row r="7">
          <cell r="C7">
            <v>380</v>
          </cell>
          <cell r="D7">
            <v>19.5</v>
          </cell>
          <cell r="E7">
            <v>495</v>
          </cell>
          <cell r="F7">
            <v>2.25</v>
          </cell>
          <cell r="G7">
            <v>57</v>
          </cell>
          <cell r="H7">
            <v>4.875</v>
          </cell>
          <cell r="I7">
            <v>124</v>
          </cell>
          <cell r="J7">
            <v>1220</v>
          </cell>
          <cell r="K7">
            <v>1070</v>
          </cell>
          <cell r="L7">
            <v>1140</v>
          </cell>
          <cell r="M7">
            <v>1040</v>
          </cell>
          <cell r="N7">
            <v>1.2190000000000001</v>
          </cell>
          <cell r="O7">
            <v>0.37</v>
          </cell>
          <cell r="P7">
            <v>3.42</v>
          </cell>
          <cell r="Q7">
            <v>1.04</v>
          </cell>
          <cell r="R7">
            <v>3.13</v>
          </cell>
          <cell r="S7">
            <v>0.28999999999999998</v>
          </cell>
          <cell r="T7">
            <v>3.06</v>
          </cell>
          <cell r="U7" t="str">
            <v>1/520</v>
          </cell>
        </row>
        <row r="8">
          <cell r="C8">
            <v>460</v>
          </cell>
          <cell r="D8">
            <v>23</v>
          </cell>
          <cell r="E8">
            <v>584</v>
          </cell>
          <cell r="F8">
            <v>2.5</v>
          </cell>
          <cell r="G8">
            <v>63</v>
          </cell>
          <cell r="H8">
            <v>5.75</v>
          </cell>
          <cell r="I8">
            <v>146</v>
          </cell>
          <cell r="J8">
            <v>1520</v>
          </cell>
          <cell r="K8">
            <v>1220</v>
          </cell>
          <cell r="L8">
            <v>1230</v>
          </cell>
          <cell r="M8">
            <v>1130</v>
          </cell>
          <cell r="N8">
            <v>1.4379999999999999</v>
          </cell>
          <cell r="O8">
            <v>0.44</v>
          </cell>
          <cell r="P8">
            <v>3.71</v>
          </cell>
          <cell r="Q8">
            <v>1.1299999999999999</v>
          </cell>
          <cell r="R8">
            <v>3.89</v>
          </cell>
          <cell r="S8">
            <v>0.36</v>
          </cell>
          <cell r="T8">
            <v>4.43</v>
          </cell>
          <cell r="U8" t="str">
            <v>1/660</v>
          </cell>
        </row>
        <row r="9">
          <cell r="C9">
            <v>530</v>
          </cell>
          <cell r="D9">
            <v>26.5</v>
          </cell>
          <cell r="E9">
            <v>673</v>
          </cell>
          <cell r="F9">
            <v>2.75</v>
          </cell>
          <cell r="G9">
            <v>70</v>
          </cell>
          <cell r="H9">
            <v>6.625</v>
          </cell>
          <cell r="I9">
            <v>168</v>
          </cell>
          <cell r="J9">
            <v>1520</v>
          </cell>
          <cell r="K9">
            <v>1220</v>
          </cell>
          <cell r="L9">
            <v>1320</v>
          </cell>
          <cell r="M9">
            <v>1220</v>
          </cell>
          <cell r="N9">
            <v>1.6559999999999999</v>
          </cell>
          <cell r="O9">
            <v>0.5</v>
          </cell>
          <cell r="P9">
            <v>4</v>
          </cell>
          <cell r="Q9">
            <v>1.22</v>
          </cell>
          <cell r="R9">
            <v>4.71</v>
          </cell>
          <cell r="S9">
            <v>0.44</v>
          </cell>
          <cell r="T9">
            <v>6</v>
          </cell>
          <cell r="U9" t="str">
            <v>1/820</v>
          </cell>
        </row>
        <row r="10">
          <cell r="C10">
            <v>610</v>
          </cell>
          <cell r="D10">
            <v>30</v>
          </cell>
          <cell r="E10">
            <v>762</v>
          </cell>
          <cell r="F10">
            <v>3</v>
          </cell>
          <cell r="G10">
            <v>76</v>
          </cell>
          <cell r="H10">
            <v>7.5</v>
          </cell>
          <cell r="I10">
            <v>191</v>
          </cell>
          <cell r="J10">
            <v>1520</v>
          </cell>
          <cell r="K10">
            <v>1220</v>
          </cell>
          <cell r="L10">
            <v>1410</v>
          </cell>
          <cell r="M10">
            <v>1310</v>
          </cell>
          <cell r="N10">
            <v>1.875</v>
          </cell>
          <cell r="O10">
            <v>0.56999999999999995</v>
          </cell>
          <cell r="P10">
            <v>4.29</v>
          </cell>
          <cell r="Q10">
            <v>1.31</v>
          </cell>
          <cell r="R10">
            <v>5.59</v>
          </cell>
          <cell r="S10">
            <v>0.52</v>
          </cell>
          <cell r="T10">
            <v>7.88</v>
          </cell>
          <cell r="U10" t="str">
            <v>1/970</v>
          </cell>
        </row>
        <row r="11">
          <cell r="C11">
            <v>690</v>
          </cell>
          <cell r="D11">
            <v>33.5</v>
          </cell>
          <cell r="E11">
            <v>851</v>
          </cell>
          <cell r="F11">
            <v>3.25</v>
          </cell>
          <cell r="G11">
            <v>83</v>
          </cell>
          <cell r="H11">
            <v>8.375</v>
          </cell>
          <cell r="I11">
            <v>213</v>
          </cell>
          <cell r="J11">
            <v>1520</v>
          </cell>
          <cell r="K11">
            <v>1220</v>
          </cell>
          <cell r="L11">
            <v>1500</v>
          </cell>
          <cell r="M11">
            <v>1400</v>
          </cell>
          <cell r="N11">
            <v>2.0939999999999999</v>
          </cell>
          <cell r="O11">
            <v>0.64</v>
          </cell>
          <cell r="P11">
            <v>4.58</v>
          </cell>
          <cell r="Q11">
            <v>1.4</v>
          </cell>
          <cell r="R11">
            <v>6.54</v>
          </cell>
          <cell r="S11">
            <v>0.61</v>
          </cell>
          <cell r="T11">
            <v>10.130000000000001</v>
          </cell>
          <cell r="U11" t="str">
            <v>1/1100</v>
          </cell>
        </row>
        <row r="12">
          <cell r="C12">
            <v>760</v>
          </cell>
          <cell r="D12">
            <v>37</v>
          </cell>
          <cell r="E12">
            <v>940</v>
          </cell>
          <cell r="F12">
            <v>3.5</v>
          </cell>
          <cell r="G12">
            <v>89</v>
          </cell>
          <cell r="H12">
            <v>9.25</v>
          </cell>
          <cell r="I12">
            <v>235</v>
          </cell>
          <cell r="J12">
            <v>1520</v>
          </cell>
          <cell r="K12">
            <v>1220</v>
          </cell>
          <cell r="L12">
            <v>1590</v>
          </cell>
          <cell r="M12">
            <v>1490</v>
          </cell>
          <cell r="N12">
            <v>2.3130000000000002</v>
          </cell>
          <cell r="O12">
            <v>0.71</v>
          </cell>
          <cell r="P12">
            <v>4.88</v>
          </cell>
          <cell r="Q12">
            <v>1.49</v>
          </cell>
          <cell r="R12">
            <v>7.54</v>
          </cell>
          <cell r="S12">
            <v>0.7</v>
          </cell>
          <cell r="T12">
            <v>12.33</v>
          </cell>
          <cell r="U12" t="str">
            <v>1/1300</v>
          </cell>
        </row>
        <row r="13">
          <cell r="C13">
            <v>840</v>
          </cell>
          <cell r="D13">
            <v>40.5</v>
          </cell>
          <cell r="E13">
            <v>1029</v>
          </cell>
          <cell r="F13">
            <v>3.75</v>
          </cell>
          <cell r="G13">
            <v>95</v>
          </cell>
          <cell r="H13">
            <v>10.125</v>
          </cell>
          <cell r="I13">
            <v>257</v>
          </cell>
          <cell r="J13">
            <v>1860</v>
          </cell>
          <cell r="K13">
            <v>1370</v>
          </cell>
          <cell r="L13">
            <v>1680</v>
          </cell>
          <cell r="M13">
            <v>1580</v>
          </cell>
          <cell r="N13">
            <v>2.5310000000000001</v>
          </cell>
          <cell r="O13">
            <v>0.77</v>
          </cell>
          <cell r="P13">
            <v>5.17</v>
          </cell>
          <cell r="Q13">
            <v>1.58</v>
          </cell>
          <cell r="R13">
            <v>8.61</v>
          </cell>
          <cell r="S13">
            <v>0.8</v>
          </cell>
          <cell r="T13">
            <v>14.81</v>
          </cell>
          <cell r="U13" t="str">
            <v>1/1500</v>
          </cell>
        </row>
        <row r="14">
          <cell r="C14">
            <v>910</v>
          </cell>
          <cell r="D14">
            <v>44</v>
          </cell>
          <cell r="E14">
            <v>1118</v>
          </cell>
          <cell r="F14">
            <v>4</v>
          </cell>
          <cell r="G14">
            <v>101</v>
          </cell>
          <cell r="H14">
            <v>11</v>
          </cell>
          <cell r="I14">
            <v>279</v>
          </cell>
          <cell r="J14">
            <v>1860</v>
          </cell>
          <cell r="K14">
            <v>1370</v>
          </cell>
          <cell r="L14">
            <v>1760</v>
          </cell>
          <cell r="M14">
            <v>1660</v>
          </cell>
          <cell r="N14">
            <v>2.75</v>
          </cell>
          <cell r="O14">
            <v>0.84</v>
          </cell>
          <cell r="P14">
            <v>5.46</v>
          </cell>
          <cell r="Q14">
            <v>1.66</v>
          </cell>
          <cell r="R14">
            <v>9.7200000000000006</v>
          </cell>
          <cell r="S14">
            <v>0.9</v>
          </cell>
          <cell r="T14">
            <v>17.809999999999999</v>
          </cell>
          <cell r="U14" t="str">
            <v>1/1650</v>
          </cell>
        </row>
        <row r="15">
          <cell r="C15">
            <v>1070</v>
          </cell>
          <cell r="D15">
            <v>51</v>
          </cell>
          <cell r="E15">
            <v>1295</v>
          </cell>
          <cell r="F15">
            <v>4.5</v>
          </cell>
          <cell r="G15">
            <v>114</v>
          </cell>
          <cell r="H15">
            <v>12.75</v>
          </cell>
          <cell r="I15">
            <v>324</v>
          </cell>
          <cell r="J15">
            <v>1860</v>
          </cell>
          <cell r="K15">
            <v>1370</v>
          </cell>
          <cell r="L15">
            <v>1940</v>
          </cell>
          <cell r="M15">
            <v>1840</v>
          </cell>
          <cell r="N15">
            <v>3.1880000000000002</v>
          </cell>
          <cell r="O15">
            <v>0.97</v>
          </cell>
          <cell r="P15">
            <v>6.04</v>
          </cell>
          <cell r="Q15">
            <v>1.84</v>
          </cell>
          <cell r="R15">
            <v>12.16</v>
          </cell>
          <cell r="S15">
            <v>1.1299999999999999</v>
          </cell>
          <cell r="T15">
            <v>24.1</v>
          </cell>
          <cell r="U15" t="str">
            <v>1/2050</v>
          </cell>
        </row>
        <row r="16">
          <cell r="C16">
            <v>1220</v>
          </cell>
          <cell r="D16">
            <v>58</v>
          </cell>
          <cell r="E16">
            <v>1473</v>
          </cell>
          <cell r="F16">
            <v>5</v>
          </cell>
          <cell r="G16">
            <v>127</v>
          </cell>
          <cell r="H16">
            <v>14.5</v>
          </cell>
          <cell r="I16">
            <v>368</v>
          </cell>
          <cell r="J16">
            <v>2320</v>
          </cell>
          <cell r="K16">
            <v>1520</v>
          </cell>
          <cell r="L16">
            <v>2120</v>
          </cell>
          <cell r="M16">
            <v>2020</v>
          </cell>
          <cell r="N16">
            <v>3.625</v>
          </cell>
          <cell r="O16">
            <v>1.1000000000000001</v>
          </cell>
          <cell r="P16">
            <v>6.63</v>
          </cell>
          <cell r="Q16">
            <v>2.02</v>
          </cell>
          <cell r="R16">
            <v>14.84</v>
          </cell>
          <cell r="S16">
            <v>1.38</v>
          </cell>
          <cell r="T16">
            <v>31.48</v>
          </cell>
          <cell r="U16" t="str">
            <v>1/2450</v>
          </cell>
        </row>
        <row r="17">
          <cell r="C17">
            <v>1370</v>
          </cell>
          <cell r="D17">
            <v>65</v>
          </cell>
          <cell r="E17">
            <v>1651</v>
          </cell>
          <cell r="F17">
            <v>5.5</v>
          </cell>
          <cell r="G17">
            <v>140</v>
          </cell>
          <cell r="H17">
            <v>16.25</v>
          </cell>
          <cell r="I17">
            <v>413</v>
          </cell>
          <cell r="J17">
            <v>2320</v>
          </cell>
          <cell r="K17">
            <v>1520</v>
          </cell>
          <cell r="L17">
            <v>2300</v>
          </cell>
          <cell r="M17">
            <v>2200</v>
          </cell>
          <cell r="N17">
            <v>4.0629999999999997</v>
          </cell>
          <cell r="O17">
            <v>1.24</v>
          </cell>
          <cell r="P17">
            <v>7.21</v>
          </cell>
          <cell r="Q17">
            <v>2.2000000000000002</v>
          </cell>
          <cell r="R17">
            <v>17.760000000000002</v>
          </cell>
          <cell r="S17">
            <v>1.65</v>
          </cell>
          <cell r="T17">
            <v>39.96</v>
          </cell>
          <cell r="U17" t="str">
            <v>1/2850</v>
          </cell>
        </row>
        <row r="18">
          <cell r="C18">
            <v>1520</v>
          </cell>
          <cell r="D18">
            <v>72</v>
          </cell>
          <cell r="E18">
            <v>1829</v>
          </cell>
          <cell r="F18">
            <v>6</v>
          </cell>
          <cell r="G18">
            <v>152</v>
          </cell>
          <cell r="H18">
            <v>18</v>
          </cell>
          <cell r="I18">
            <v>457</v>
          </cell>
          <cell r="J18">
            <v>2790</v>
          </cell>
          <cell r="K18">
            <v>1660</v>
          </cell>
          <cell r="L18">
            <v>2470</v>
          </cell>
          <cell r="M18">
            <v>2370</v>
          </cell>
          <cell r="N18">
            <v>4.5</v>
          </cell>
          <cell r="O18">
            <v>1.37</v>
          </cell>
          <cell r="P18">
            <v>7.79</v>
          </cell>
          <cell r="Q18">
            <v>2.37</v>
          </cell>
          <cell r="R18">
            <v>20.93</v>
          </cell>
          <cell r="S18">
            <v>1.94</v>
          </cell>
          <cell r="T18">
            <v>49.18</v>
          </cell>
          <cell r="U18" t="str">
            <v>1/3300</v>
          </cell>
        </row>
        <row r="19">
          <cell r="C19">
            <v>1680</v>
          </cell>
          <cell r="D19">
            <v>79</v>
          </cell>
          <cell r="E19">
            <v>2007</v>
          </cell>
          <cell r="F19">
            <v>6.5</v>
          </cell>
          <cell r="G19">
            <v>165</v>
          </cell>
          <cell r="H19">
            <v>19.75</v>
          </cell>
          <cell r="I19">
            <v>502</v>
          </cell>
          <cell r="J19">
            <v>2790</v>
          </cell>
          <cell r="K19">
            <v>1660</v>
          </cell>
          <cell r="L19">
            <v>2650</v>
          </cell>
          <cell r="M19">
            <v>2550</v>
          </cell>
          <cell r="N19">
            <v>5.375</v>
          </cell>
          <cell r="O19">
            <v>1.64</v>
          </cell>
          <cell r="P19">
            <v>8.3800000000000008</v>
          </cell>
          <cell r="Q19">
            <v>2.5499999999999998</v>
          </cell>
          <cell r="R19">
            <v>27.95</v>
          </cell>
          <cell r="S19">
            <v>2.6</v>
          </cell>
          <cell r="T19">
            <v>61.56</v>
          </cell>
          <cell r="U19" t="str">
            <v>1/3500</v>
          </cell>
        </row>
        <row r="20">
          <cell r="C20">
            <v>1830</v>
          </cell>
          <cell r="D20">
            <v>86</v>
          </cell>
          <cell r="E20">
            <v>2184</v>
          </cell>
          <cell r="F20">
            <v>7</v>
          </cell>
          <cell r="G20">
            <v>178</v>
          </cell>
          <cell r="H20">
            <v>21.5</v>
          </cell>
          <cell r="I20">
            <v>546</v>
          </cell>
          <cell r="J20">
            <v>2790</v>
          </cell>
          <cell r="K20">
            <v>1660</v>
          </cell>
          <cell r="L20">
            <v>2830</v>
          </cell>
          <cell r="M20">
            <v>2730</v>
          </cell>
          <cell r="N20">
            <v>5.5479000000000003</v>
          </cell>
          <cell r="O20">
            <v>1.69</v>
          </cell>
          <cell r="P20">
            <v>8.9600000000000009</v>
          </cell>
          <cell r="Q20">
            <v>2.73</v>
          </cell>
          <cell r="R20">
            <v>28.88</v>
          </cell>
          <cell r="S20">
            <v>2.68</v>
          </cell>
          <cell r="T20">
            <v>77.650000000000006</v>
          </cell>
          <cell r="U20" t="str">
            <v>1/3500</v>
          </cell>
        </row>
      </sheetData>
      <sheetData sheetId="10"/>
      <sheetData sheetId="11"/>
      <sheetData sheetId="1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20"/>
      <sheetName val="G-18-19"/>
      <sheetName val="ROW"/>
      <sheetName val="45-GAL"/>
      <sheetName val="SPN-4"/>
      <sheetName val="SPN-3"/>
      <sheetName val="GT-VL"/>
      <sheetName val="MUS-SH"/>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2)"/>
      <sheetName val="SUMMARY WAREHOUSE"/>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ATE"/>
      <sheetName val="STEEL (2)"/>
      <sheetName val="CONST-JNT"/>
      <sheetName val="FF-BW"/>
      <sheetName val="MF-CL"/>
      <sheetName val="DR-CL"/>
      <sheetName val="DR"/>
      <sheetName val="LOUVER"/>
      <sheetName val="GRATTING"/>
      <sheetName val="RAILING"/>
      <sheetName val="RAILING (2)"/>
      <sheetName val="SPIRAL"/>
      <sheetName val="GATE"/>
      <sheetName val="VNL-FL"/>
      <sheetName val="CON-FL"/>
      <sheetName val="VNL-SK"/>
      <sheetName val="PAVER"/>
      <sheetName val="MULTANI"/>
      <sheetName val="GRASS"/>
      <sheetName val="P-EMU"/>
      <sheetName val="V-EMU"/>
      <sheetName val="SPN-2"/>
      <sheetName val="SPN-3"/>
      <sheetName val="SPN-4"/>
      <sheetName val="SPN-6"/>
      <sheetName val="CLEN"/>
      <sheetName val="M-H"/>
      <sheetName val="M-H (2)"/>
      <sheetName val="35-GAL"/>
      <sheetName val="FOUNT"/>
      <sheetName val="OHT"/>
      <sheetName val="PUMP"/>
      <sheetName val="Sheet1"/>
      <sheetName val="Hyd. Statement"/>
    </sheetNames>
    <sheetDataSet>
      <sheetData sheetId="0" refreshError="1">
        <row r="42">
          <cell r="D42">
            <v>20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sheetName val="W.B,W.C"/>
      <sheetName val="Basin Mix"/>
      <sheetName val="Shower Set"/>
      <sheetName val="Pillar tap"/>
      <sheetName val="Accessories"/>
      <sheetName val="Looking Mirror"/>
      <sheetName val="Bib tap"/>
      <sheetName val="G.I PIPE "/>
      <sheetName val="valve"/>
      <sheetName val="uPVC Drainage"/>
      <sheetName val="Gully Trap"/>
      <sheetName val="Vent Cowel"/>
      <sheetName val="Floor Trap"/>
      <sheetName val="Clean out"/>
      <sheetName val="Gully Grating Chamber"/>
      <sheetName val="Sinks"/>
      <sheetName val="J.C"/>
      <sheetName val="Earthenware Sink"/>
      <sheetName val="EXCAVATION"/>
      <sheetName val="SAND FILLING"/>
      <sheetName val="PE Pipes"/>
      <sheetName val="SEWER BEDDING"/>
      <sheetName val="RCC Pipe"/>
      <sheetName val="MH. 2.5x2.5"/>
      <sheetName val="pipe lengths"/>
      <sheetName val="Water Supplybackup "/>
      <sheetName val="Brick Masonry"/>
      <sheetName val="HS"/>
      <sheetName val="concrete"/>
      <sheetName val="Sheet1"/>
      <sheetName val="Steel"/>
      <sheetName val="Insta Gas Geyser 6L"/>
      <sheetName val="Insta Gas Geyser 12L (2)"/>
    </sheetNames>
    <sheetDataSet>
      <sheetData sheetId="0"/>
      <sheetData sheetId="1">
        <row r="3">
          <cell r="H3" t="str">
            <v>Plumber</v>
          </cell>
          <cell r="I3">
            <v>380</v>
          </cell>
        </row>
        <row r="4">
          <cell r="H4" t="str">
            <v>Cooly (Unskilled)</v>
          </cell>
          <cell r="I4">
            <v>330</v>
          </cell>
        </row>
        <row r="5">
          <cell r="H5" t="str">
            <v>Helper</v>
          </cell>
          <cell r="I5">
            <v>290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sheetData sheetId="20" refreshError="1"/>
      <sheetData sheetId="21" refreshError="1"/>
      <sheetData sheetId="22" refreshError="1"/>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Dist. Net)"/>
      <sheetName val="Backup (Dist. Net work)"/>
      <sheetName val="C.I Specials (Dist. Net)"/>
      <sheetName val="Data"/>
    </sheetNames>
    <sheetDataSet>
      <sheetData sheetId="0" refreshError="1"/>
      <sheetData sheetId="1">
        <row r="26">
          <cell r="B26" t="str">
            <v>0 to 5'  depth</v>
          </cell>
        </row>
        <row r="27">
          <cell r="B27" t="str">
            <v>Class -B</v>
          </cell>
        </row>
        <row r="28">
          <cell r="B28" t="str">
            <v>3" (75 mm)  i/d</v>
          </cell>
          <cell r="C28">
            <v>3</v>
          </cell>
          <cell r="D28">
            <v>3.33</v>
          </cell>
          <cell r="E28">
            <v>1</v>
          </cell>
          <cell r="F28">
            <v>1</v>
          </cell>
        </row>
        <row r="29">
          <cell r="B29" t="str">
            <v>4" (100 mm)  i/d</v>
          </cell>
          <cell r="C29">
            <v>4</v>
          </cell>
          <cell r="D29">
            <v>4.38</v>
          </cell>
          <cell r="E29">
            <v>1</v>
          </cell>
          <cell r="F29">
            <v>1</v>
          </cell>
        </row>
        <row r="30">
          <cell r="B30" t="str">
            <v>6" (150 mm)  i/d</v>
          </cell>
          <cell r="C30">
            <v>6</v>
          </cell>
          <cell r="D30">
            <v>6.5</v>
          </cell>
          <cell r="E30">
            <v>1</v>
          </cell>
          <cell r="F30">
            <v>1</v>
          </cell>
        </row>
      </sheetData>
      <sheetData sheetId="2"/>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Estimate (Line KLM)"/>
      <sheetName val="G.Non Schedule"/>
      <sheetName val="Sewerage (Non-Sch)"/>
      <sheetName val="Input Data"/>
      <sheetName val="Backup Sewerage"/>
      <sheetName val="Backup Sewerage (ASSW)"/>
      <sheetName val="Backup Sewerage (BSSW)"/>
      <sheetName val="Back up (Dismentalling) "/>
      <sheetName val="Back up (Manhole) "/>
      <sheetName val="Manhol Backup Calc"/>
      <sheetName val="Backup data"/>
      <sheetName val="Left over Shuttering"/>
    </sheetNames>
    <sheetDataSet>
      <sheetData sheetId="0"/>
      <sheetData sheetId="1"/>
      <sheetData sheetId="2"/>
      <sheetData sheetId="3"/>
      <sheetData sheetId="4"/>
      <sheetData sheetId="5"/>
      <sheetData sheetId="6"/>
      <sheetData sheetId="7"/>
      <sheetData sheetId="8"/>
      <sheetData sheetId="9" refreshError="1">
        <row r="16">
          <cell r="C16">
            <v>225</v>
          </cell>
          <cell r="D16">
            <v>4.68</v>
          </cell>
          <cell r="E16">
            <v>45</v>
          </cell>
          <cell r="F16">
            <v>1220</v>
          </cell>
          <cell r="G16">
            <v>5.4379999999999997</v>
          </cell>
          <cell r="H16">
            <v>2.81</v>
          </cell>
          <cell r="I16">
            <v>2.1</v>
          </cell>
          <cell r="J16">
            <v>13.023323119805443</v>
          </cell>
          <cell r="K16">
            <v>2.4</v>
          </cell>
          <cell r="L16">
            <v>14.88379785120622</v>
          </cell>
          <cell r="M16">
            <v>0.93799999999999972</v>
          </cell>
          <cell r="N16">
            <v>5.8170843268464294</v>
          </cell>
          <cell r="O16">
            <v>2.5100000000000002</v>
          </cell>
          <cell r="P16">
            <v>300</v>
          </cell>
          <cell r="Q16">
            <v>1.4844260907660793</v>
          </cell>
          <cell r="R16">
            <v>2.21</v>
          </cell>
          <cell r="S16">
            <v>300</v>
          </cell>
          <cell r="T16">
            <v>1.150788950954843</v>
          </cell>
          <cell r="U16">
            <v>4.8380000000000001</v>
          </cell>
          <cell r="V16">
            <v>4.9254649888402948</v>
          </cell>
          <cell r="W16">
            <v>1.8773521525340251</v>
          </cell>
          <cell r="X16">
            <v>1220</v>
          </cell>
          <cell r="Y16">
            <v>18.542810814842252</v>
          </cell>
          <cell r="Z16">
            <v>1920</v>
          </cell>
          <cell r="AA16">
            <v>29.182128495489444</v>
          </cell>
          <cell r="AB16">
            <v>300</v>
          </cell>
          <cell r="AC16">
            <v>4.3550000000000004</v>
          </cell>
          <cell r="AD16">
            <v>15</v>
          </cell>
          <cell r="AE16">
            <v>0.46</v>
          </cell>
          <cell r="AF16">
            <v>0.14000000000000001</v>
          </cell>
          <cell r="AG16">
            <v>1.02</v>
          </cell>
          <cell r="AH16">
            <v>168.75</v>
          </cell>
          <cell r="AI16">
            <v>0.33726649320512858</v>
          </cell>
          <cell r="AJ16">
            <v>1.168986626400762</v>
          </cell>
        </row>
        <row r="17">
          <cell r="C17">
            <v>310</v>
          </cell>
          <cell r="D17">
            <v>4.68</v>
          </cell>
          <cell r="E17">
            <v>51</v>
          </cell>
          <cell r="F17">
            <v>1220</v>
          </cell>
          <cell r="G17">
            <v>5.444</v>
          </cell>
          <cell r="H17">
            <v>2.81</v>
          </cell>
          <cell r="I17">
            <v>2.1</v>
          </cell>
          <cell r="J17">
            <v>13.023323119805443</v>
          </cell>
          <cell r="K17">
            <v>2.4</v>
          </cell>
          <cell r="L17">
            <v>14.88379785120622</v>
          </cell>
          <cell r="M17">
            <v>0.94399999999999995</v>
          </cell>
          <cell r="N17">
            <v>5.854293821474446</v>
          </cell>
          <cell r="O17">
            <v>2.5100000000000002</v>
          </cell>
          <cell r="P17">
            <v>300</v>
          </cell>
          <cell r="Q17">
            <v>1.4844260907660793</v>
          </cell>
          <cell r="R17">
            <v>2.21</v>
          </cell>
          <cell r="S17">
            <v>300</v>
          </cell>
          <cell r="T17">
            <v>1.150788950954843</v>
          </cell>
          <cell r="U17">
            <v>4.8440000000000003</v>
          </cell>
          <cell r="V17">
            <v>4.9302414663108127</v>
          </cell>
          <cell r="W17">
            <v>1.8834806144030156</v>
          </cell>
          <cell r="X17">
            <v>1220</v>
          </cell>
          <cell r="Y17">
            <v>18.565807273066529</v>
          </cell>
          <cell r="Z17">
            <v>1920</v>
          </cell>
          <cell r="AA17">
            <v>29.218319642858798</v>
          </cell>
          <cell r="AB17">
            <v>300</v>
          </cell>
          <cell r="AC17">
            <v>4.2700000000000005</v>
          </cell>
          <cell r="AD17">
            <v>14</v>
          </cell>
          <cell r="AE17">
            <v>0.46</v>
          </cell>
          <cell r="AF17">
            <v>0.14000000000000001</v>
          </cell>
          <cell r="AG17">
            <v>1.02</v>
          </cell>
          <cell r="AH17">
            <v>232.5</v>
          </cell>
          <cell r="AI17">
            <v>0.41178939063817721</v>
          </cell>
          <cell r="AJ17">
            <v>1.168986626400762</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row>
        <row r="19">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row>
        <row r="20">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row>
        <row r="21">
          <cell r="C21">
            <v>610</v>
          </cell>
          <cell r="D21">
            <v>4.68</v>
          </cell>
          <cell r="E21">
            <v>76</v>
          </cell>
          <cell r="F21">
            <v>1520</v>
          </cell>
          <cell r="G21">
            <v>5.4689999999999994</v>
          </cell>
          <cell r="H21">
            <v>3.11</v>
          </cell>
          <cell r="I21">
            <v>2.1</v>
          </cell>
          <cell r="J21">
            <v>15.952544110012566</v>
          </cell>
          <cell r="K21">
            <v>2.4</v>
          </cell>
          <cell r="L21">
            <v>18.231478982871501</v>
          </cell>
          <cell r="M21">
            <v>0.96899999999999942</v>
          </cell>
          <cell r="N21">
            <v>7.3609596393343644</v>
          </cell>
          <cell r="O21">
            <v>2.81</v>
          </cell>
          <cell r="P21">
            <v>300</v>
          </cell>
          <cell r="Q21">
            <v>1.8604747314007775</v>
          </cell>
          <cell r="R21">
            <v>2.5099999999999998</v>
          </cell>
          <cell r="S21">
            <v>300</v>
          </cell>
          <cell r="T21">
            <v>1.4844260907660789</v>
          </cell>
          <cell r="U21">
            <v>4.8689999999999998</v>
          </cell>
          <cell r="V21">
            <v>5.8988981539701149</v>
          </cell>
          <cell r="W21">
            <v>2.3053513473857294</v>
          </cell>
          <cell r="X21">
            <v>1520</v>
          </cell>
          <cell r="Y21">
            <v>23.250550238099631</v>
          </cell>
          <cell r="Z21">
            <v>2220</v>
          </cell>
          <cell r="AA21">
            <v>33.958040479329718</v>
          </cell>
          <cell r="AB21">
            <v>300</v>
          </cell>
          <cell r="AC21">
            <v>3.9699999999999993</v>
          </cell>
          <cell r="AD21">
            <v>13</v>
          </cell>
          <cell r="AE21">
            <v>0.46</v>
          </cell>
          <cell r="AF21">
            <v>0.14000000000000001</v>
          </cell>
          <cell r="AG21">
            <v>1.02</v>
          </cell>
          <cell r="AH21">
            <v>457.5</v>
          </cell>
          <cell r="AI21">
            <v>0.9701721418964101</v>
          </cell>
          <cell r="AJ21">
            <v>1.8145839167134645</v>
          </cell>
        </row>
        <row r="22">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row>
        <row r="23">
          <cell r="C23">
            <v>760</v>
          </cell>
          <cell r="D23">
            <v>5.54</v>
          </cell>
          <cell r="E23">
            <v>89</v>
          </cell>
          <cell r="F23">
            <v>1520</v>
          </cell>
          <cell r="G23">
            <v>6.3420000000000005</v>
          </cell>
          <cell r="H23">
            <v>3.32</v>
          </cell>
          <cell r="I23">
            <v>2.1</v>
          </cell>
          <cell r="J23">
            <v>18.179642704087271</v>
          </cell>
          <cell r="K23">
            <v>2.4</v>
          </cell>
          <cell r="L23">
            <v>20.776734518956879</v>
          </cell>
          <cell r="M23">
            <v>1.8420000000000005</v>
          </cell>
          <cell r="N23">
            <v>15.946143743299411</v>
          </cell>
          <cell r="O23">
            <v>3.02</v>
          </cell>
          <cell r="P23">
            <v>300</v>
          </cell>
          <cell r="Q23">
            <v>2.1489436228350263</v>
          </cell>
          <cell r="R23">
            <v>2.7199999999999998</v>
          </cell>
          <cell r="S23">
            <v>300</v>
          </cell>
          <cell r="T23">
            <v>1.7432069316239041</v>
          </cell>
          <cell r="U23">
            <v>5.7420000000000009</v>
          </cell>
          <cell r="V23">
            <v>6.9471403370839084</v>
          </cell>
          <cell r="W23">
            <v>3.6067511561268737</v>
          </cell>
          <cell r="X23">
            <v>1520</v>
          </cell>
          <cell r="Y23">
            <v>27.419318025707149</v>
          </cell>
          <cell r="Z23">
            <v>2220</v>
          </cell>
          <cell r="AA23">
            <v>40.046635537545967</v>
          </cell>
          <cell r="AB23">
            <v>300</v>
          </cell>
          <cell r="AC23">
            <v>4.6800000000000006</v>
          </cell>
          <cell r="AD23">
            <v>16</v>
          </cell>
          <cell r="AE23">
            <v>0.46</v>
          </cell>
          <cell r="AF23">
            <v>0.14000000000000001</v>
          </cell>
          <cell r="AG23">
            <v>1.02</v>
          </cell>
          <cell r="AH23">
            <v>570</v>
          </cell>
          <cell r="AI23">
            <v>1.1743128325266747</v>
          </cell>
          <cell r="AJ23">
            <v>1.8145839167134645</v>
          </cell>
        </row>
        <row r="24">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row>
        <row r="25">
          <cell r="C25">
            <v>910</v>
          </cell>
          <cell r="D25">
            <v>7.15</v>
          </cell>
          <cell r="E25">
            <v>101</v>
          </cell>
          <cell r="F25">
            <v>1860</v>
          </cell>
          <cell r="G25">
            <v>7.9640000000000004</v>
          </cell>
          <cell r="H25">
            <v>3.66</v>
          </cell>
          <cell r="I25">
            <v>2.1</v>
          </cell>
          <cell r="J25">
            <v>22.093847238974405</v>
          </cell>
          <cell r="K25">
            <v>2.4</v>
          </cell>
          <cell r="L25">
            <v>25.25011113025646</v>
          </cell>
          <cell r="M25">
            <v>3.4640000000000004</v>
          </cell>
          <cell r="N25">
            <v>36.444327064670162</v>
          </cell>
          <cell r="O25">
            <v>3.3600000000000003</v>
          </cell>
          <cell r="P25">
            <v>300</v>
          </cell>
          <cell r="Q25">
            <v>2.6600493316475498</v>
          </cell>
          <cell r="R25">
            <v>3.06</v>
          </cell>
          <cell r="S25">
            <v>300</v>
          </cell>
          <cell r="T25">
            <v>2.2062462728365042</v>
          </cell>
          <cell r="U25">
            <v>7.3640000000000008</v>
          </cell>
          <cell r="V25">
            <v>9.3427494057878224</v>
          </cell>
          <cell r="W25">
            <v>8.4402452346351637</v>
          </cell>
          <cell r="X25">
            <v>1860</v>
          </cell>
          <cell r="Y25">
            <v>43.030520239925544</v>
          </cell>
          <cell r="Z25">
            <v>2560</v>
          </cell>
          <cell r="AA25">
            <v>59.224802050650219</v>
          </cell>
          <cell r="AB25">
            <v>300</v>
          </cell>
          <cell r="AC25">
            <v>6.1400000000000006</v>
          </cell>
          <cell r="AD25">
            <v>20</v>
          </cell>
          <cell r="AE25">
            <v>0.46</v>
          </cell>
          <cell r="AF25">
            <v>0.14000000000000001</v>
          </cell>
          <cell r="AG25">
            <v>1.02</v>
          </cell>
          <cell r="AH25">
            <v>682.5</v>
          </cell>
          <cell r="AI25">
            <v>1.9944640792562973</v>
          </cell>
          <cell r="AJ25">
            <v>2.7171634860898126</v>
          </cell>
        </row>
        <row r="26">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row>
        <row r="27">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row>
        <row r="28">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row>
        <row r="29">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row>
        <row r="30">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row>
        <row r="31">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row>
      </sheetData>
      <sheetData sheetId="10"/>
      <sheetData sheetId="1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pt-2"/>
      <sheetName val="04-SUMMARY PLUMBING"/>
      <sheetName val="04(a)-TFA"/>
      <sheetName val="04(b)-CWSS"/>
      <sheetName val="04(c)-SWVPS"/>
      <sheetName val="04(d)-EWSS"/>
      <sheetName val="04(d)-SS"/>
    </sheetNames>
    <sheetDataSet>
      <sheetData sheetId="0"/>
      <sheetData sheetId="1"/>
      <sheetData sheetId="2">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3"/>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oncrete "/>
      <sheetName val="Plaster"/>
      <sheetName val="brick masonary"/>
      <sheetName val="R.c.c "/>
      <sheetName val="uPVC pipe"/>
      <sheetName val="steel 60 grade"/>
      <sheetName val="excavation WS "/>
      <sheetName val="6.Excavation (Bilding.)"/>
      <sheetName val="sand filling"/>
      <sheetName val="sluice valve"/>
      <sheetName val="fiting of valve"/>
      <sheetName val="Re-hand&amp; comp."/>
      <sheetName val="Sewer pipe"/>
      <sheetName val="(354-9)1"/>
      <sheetName val="door"/>
      <sheetName val="Mosaic"/>
      <sheetName val="C.I Pipes"/>
      <sheetName val="PE Pipes"/>
      <sheetName val="Level Indicator"/>
      <sheetName val="Service Connection "/>
      <sheetName val=" Indication Post"/>
      <sheetName val="MS Ladder"/>
      <sheetName val="Tuff tile"/>
      <sheetName val="Vent pipe"/>
      <sheetName val="Ms pipe"/>
      <sheetName val="House conection"/>
      <sheetName val="Stone bedding"/>
      <sheetName val="graiting"/>
      <sheetName val="Sheet1"/>
      <sheetName val="B.O.Q"/>
    </sheetNames>
    <sheetDataSet>
      <sheetData sheetId="0" refreshError="1"/>
      <sheetData sheetId="1">
        <row r="19">
          <cell r="K19" t="str">
            <v>Mason</v>
          </cell>
          <cell r="L19">
            <v>600</v>
          </cell>
        </row>
        <row r="20">
          <cell r="K20" t="str">
            <v>Cooly un-skilled</v>
          </cell>
          <cell r="L20">
            <v>350</v>
          </cell>
        </row>
        <row r="21">
          <cell r="K21" t="str">
            <v>Bahisthi</v>
          </cell>
          <cell r="L21">
            <v>350</v>
          </cell>
        </row>
        <row r="22">
          <cell r="K22" t="str">
            <v>Cooly skilled</v>
          </cell>
          <cell r="L22">
            <v>400</v>
          </cell>
        </row>
        <row r="23">
          <cell r="K23" t="str">
            <v>Carpanter</v>
          </cell>
          <cell r="L23">
            <v>600</v>
          </cell>
        </row>
        <row r="24">
          <cell r="K24" t="str">
            <v>Helper</v>
          </cell>
          <cell r="L24">
            <v>350</v>
          </cell>
        </row>
        <row r="25">
          <cell r="K25" t="str">
            <v>Plumber</v>
          </cell>
          <cell r="L25">
            <v>550</v>
          </cell>
        </row>
        <row r="26">
          <cell r="K26" t="str">
            <v>Black Smith</v>
          </cell>
          <cell r="L26">
            <v>600</v>
          </cell>
        </row>
        <row r="27">
          <cell r="K27" t="str">
            <v>Dresser</v>
          </cell>
          <cell r="L27">
            <v>350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 H Block"/>
      <sheetName val="Pipe Dia"/>
      <sheetName val="Standard Format"/>
      <sheetName val="327-3"/>
      <sheetName val="327-4"/>
      <sheetName val="334-3"/>
      <sheetName val="334-10"/>
      <sheetName val="336"/>
      <sheetName val="338-3"/>
      <sheetName val="338-4"/>
      <sheetName val="338-10"/>
      <sheetName val="339"/>
      <sheetName val="340"/>
      <sheetName val="341"/>
      <sheetName val="343-3"/>
      <sheetName val="344"/>
      <sheetName val="345"/>
      <sheetName val="346"/>
      <sheetName val="347"/>
      <sheetName val="348"/>
      <sheetName val="349"/>
      <sheetName val="350"/>
      <sheetName val="351"/>
      <sheetName val="351-"/>
      <sheetName val="353"/>
      <sheetName val="355"/>
      <sheetName val="120 RS"/>
      <sheetName val="335"/>
    </sheetNames>
    <sheetDataSet>
      <sheetData sheetId="0"/>
      <sheetData sheetId="1">
        <row r="1">
          <cell r="A1" t="str">
            <v>SR #</v>
          </cell>
          <cell r="B1" t="str">
            <v>PIPE DIA (mm)</v>
          </cell>
          <cell r="C1" t="str">
            <v>PIPE DIA (Inches)</v>
          </cell>
          <cell r="D1" t="str">
            <v>EXT DIA (mm)</v>
          </cell>
          <cell r="E1" t="str">
            <v>EXT DIA (Inches)</v>
          </cell>
          <cell r="F1" t="str">
            <v>EXT DIA (Feet)</v>
          </cell>
          <cell r="G1" t="str">
            <v>P THICK</v>
          </cell>
          <cell r="H1" t="str">
            <v>Sand Cushion (inches)</v>
          </cell>
        </row>
        <row r="2">
          <cell r="A2">
            <v>1</v>
          </cell>
          <cell r="B2">
            <v>80</v>
          </cell>
          <cell r="C2">
            <v>3</v>
          </cell>
          <cell r="D2">
            <v>107</v>
          </cell>
          <cell r="E2">
            <v>4.2125984251968509</v>
          </cell>
          <cell r="F2">
            <v>0.35104986876640426</v>
          </cell>
          <cell r="G2">
            <v>3.6010498687664043</v>
          </cell>
          <cell r="H2">
            <v>4</v>
          </cell>
        </row>
        <row r="3">
          <cell r="A3">
            <v>2</v>
          </cell>
          <cell r="B3">
            <v>100</v>
          </cell>
          <cell r="C3">
            <v>4</v>
          </cell>
          <cell r="D3">
            <v>127</v>
          </cell>
          <cell r="E3">
            <v>5</v>
          </cell>
          <cell r="F3">
            <v>0.41666666666666669</v>
          </cell>
          <cell r="G3">
            <v>3.666666666666667</v>
          </cell>
          <cell r="H3">
            <v>4</v>
          </cell>
        </row>
        <row r="4">
          <cell r="A4">
            <v>3</v>
          </cell>
          <cell r="B4">
            <v>150</v>
          </cell>
          <cell r="C4">
            <v>6</v>
          </cell>
          <cell r="D4">
            <v>181.5</v>
          </cell>
          <cell r="E4">
            <v>7.1456692913385833</v>
          </cell>
          <cell r="F4">
            <v>0.59547244094488194</v>
          </cell>
          <cell r="G4">
            <v>3.8454724409448819</v>
          </cell>
          <cell r="H4">
            <v>4</v>
          </cell>
        </row>
        <row r="5">
          <cell r="A5">
            <v>4</v>
          </cell>
          <cell r="B5">
            <v>200</v>
          </cell>
          <cell r="C5">
            <v>8</v>
          </cell>
          <cell r="D5">
            <v>239</v>
          </cell>
          <cell r="E5">
            <v>9.4094488188976388</v>
          </cell>
          <cell r="F5">
            <v>0.78412073490813661</v>
          </cell>
          <cell r="G5">
            <v>4.0341207349081367</v>
          </cell>
          <cell r="H5">
            <v>4</v>
          </cell>
        </row>
        <row r="6">
          <cell r="A6">
            <v>5</v>
          </cell>
          <cell r="B6">
            <v>250</v>
          </cell>
          <cell r="C6">
            <v>10</v>
          </cell>
          <cell r="D6">
            <v>295</v>
          </cell>
          <cell r="E6">
            <v>11.614173228346457</v>
          </cell>
          <cell r="F6">
            <v>0.96784776902887149</v>
          </cell>
          <cell r="G6">
            <v>4.2178477690288716</v>
          </cell>
          <cell r="H6">
            <v>5</v>
          </cell>
        </row>
        <row r="7">
          <cell r="A7">
            <v>6</v>
          </cell>
          <cell r="B7">
            <v>300</v>
          </cell>
          <cell r="C7">
            <v>12</v>
          </cell>
          <cell r="D7">
            <v>351</v>
          </cell>
          <cell r="E7">
            <v>13.818897637795276</v>
          </cell>
          <cell r="F7">
            <v>1.1515748031496063</v>
          </cell>
          <cell r="G7">
            <v>4.4015748031496065</v>
          </cell>
          <cell r="H7">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 val="1910"/>
      <sheetName val="MTO"/>
      <sheetName val="B.O.Q"/>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refreshError="1"/>
      <sheetData sheetId="184" refreshError="1"/>
      <sheetData sheetId="18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CLIENT ADDRESS DATA BASE"/>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Ltd.210, Central Hotel Building, Merewether Road, KarachiTel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FitOutConfCentre"/>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ewage PS"/>
      <sheetName val="Storm PS"/>
      <sheetName val="Generator Room"/>
      <sheetName val="Control Room"/>
      <sheetName val="Miscellaneous"/>
      <sheetName val="Electrification"/>
    </sheetNames>
    <sheetDataSet>
      <sheetData sheetId="0" refreshError="1"/>
      <sheetData sheetId="1" refreshError="1"/>
      <sheetData sheetId="2" refreshError="1"/>
      <sheetData sheetId="3" refreshError="1"/>
      <sheetData sheetId="4" refreshError="1"/>
      <sheetData sheetId="5" refreshError="1"/>
      <sheetData sheetId="6">
        <row r="7">
          <cell r="A7" t="str">
            <v>Item No.</v>
          </cell>
          <cell r="B7" t="str">
            <v>Ref. Spec. Sect.</v>
          </cell>
          <cell r="C7" t="str">
            <v>Description</v>
          </cell>
          <cell r="D7" t="str">
            <v>Unit</v>
          </cell>
          <cell r="E7" t="str">
            <v>Quantity</v>
          </cell>
          <cell r="F7" t="str">
            <v>Unit Rate (Rs.)</v>
          </cell>
          <cell r="G7" t="str">
            <v>Total Amount (Rs.)</v>
          </cell>
        </row>
        <row r="9">
          <cell r="C9" t="str">
            <v>Circuit</v>
          </cell>
        </row>
        <row r="10">
          <cell r="A10" t="str">
            <v>6-1</v>
          </cell>
          <cell r="C10" t="str">
            <v xml:space="preserve">Supply, installation  and commissioning of light circuit   wiring, to be wired with 2x2.5mm sq. PVC insulated 300/500 V grade wire, manufactured by M/s. Pakistan Cables Ltd. Including cost of 1” dia. heavy duty PVC conduit make Beta, recessed in surface, </v>
          </cell>
          <cell r="D10" t="str">
            <v>Nos</v>
          </cell>
          <cell r="E10">
            <v>5</v>
          </cell>
          <cell r="F10">
            <v>720</v>
          </cell>
          <cell r="G10">
            <v>3600</v>
          </cell>
        </row>
        <row r="12">
          <cell r="C12" t="str">
            <v>1-3 Pin 15 Amps Switch Socket for General Use</v>
          </cell>
        </row>
        <row r="13">
          <cell r="A13" t="str">
            <v>6-2</v>
          </cell>
          <cell r="C13" t="str">
            <v>Wiring and fixing of 1-3 pin 15 Amps combined switch socket away from switch  board and wired with 2x1 core 4 mm sq. + 1x2.5mm sq. CPC, PVC wires 300/500 Volt grade, manufactured by M/s. Pakistan Cables Ltd. Including cost of 1" dia. heavy duty PVC condui</v>
          </cell>
          <cell r="D13" t="str">
            <v>Nos</v>
          </cell>
          <cell r="E13">
            <v>6</v>
          </cell>
          <cell r="F13">
            <v>250</v>
          </cell>
          <cell r="G13">
            <v>1500</v>
          </cell>
        </row>
        <row r="16">
          <cell r="C16" t="str">
            <v>Fluorescent Fittings</v>
          </cell>
        </row>
        <row r="17">
          <cell r="A17" t="str">
            <v>6-3</v>
          </cell>
          <cell r="C17" t="str">
            <v>Supply, Installation, testing and commissioning of following fluorescent light fittings,  ceiling, wall mounted or recessed in false ceiling made of MS sheet 22 SWG degreased and derusted with white enameled non yellowing paint, complete with chokes, lamp</v>
          </cell>
        </row>
        <row r="19">
          <cell r="A19" t="str">
            <v>a)</v>
          </cell>
          <cell r="C19" t="str">
            <v>Philips TMS 136.</v>
          </cell>
          <cell r="D19" t="str">
            <v>Nos</v>
          </cell>
          <cell r="E19">
            <v>8</v>
          </cell>
          <cell r="F19">
            <v>800</v>
          </cell>
          <cell r="G19">
            <v>6400</v>
          </cell>
        </row>
        <row r="20">
          <cell r="A20" t="str">
            <v>b)</v>
          </cell>
          <cell r="C20" t="str">
            <v>Philips TMS 236</v>
          </cell>
          <cell r="D20" t="str">
            <v>Nos</v>
          </cell>
          <cell r="E20">
            <v>3</v>
          </cell>
          <cell r="F20">
            <v>1000</v>
          </cell>
          <cell r="G20">
            <v>3000</v>
          </cell>
        </row>
        <row r="22">
          <cell r="C22" t="str">
            <v>Incandescent Fittings</v>
          </cell>
        </row>
        <row r="23">
          <cell r="A23" t="str">
            <v>6-4</v>
          </cell>
          <cell r="C23" t="str">
            <v>Supply Installation, testing and commissioning of Incandescent light fittings complete with brass lamp holders, fixing accessories earthing terminal, make as specified  by any one of the manufacturers in all respects</v>
          </cell>
        </row>
        <row r="25">
          <cell r="A25" t="str">
            <v>a)</v>
          </cell>
          <cell r="C25" t="str">
            <v>Philips CDS-PAR downlight with 120 W lamp.</v>
          </cell>
          <cell r="D25" t="str">
            <v>Nos</v>
          </cell>
          <cell r="E25">
            <v>2</v>
          </cell>
          <cell r="F25">
            <v>450</v>
          </cell>
          <cell r="G25">
            <v>900</v>
          </cell>
        </row>
        <row r="27">
          <cell r="A27" t="str">
            <v>c)</v>
          </cell>
          <cell r="C27" t="str">
            <v>Locally manufactured gate light with 100W lamp.</v>
          </cell>
          <cell r="D27" t="str">
            <v>Nos</v>
          </cell>
          <cell r="E27">
            <v>2</v>
          </cell>
          <cell r="F27">
            <v>330</v>
          </cell>
          <cell r="G27">
            <v>660</v>
          </cell>
        </row>
        <row r="29">
          <cell r="C29" t="str">
            <v>Ceiling Fans</v>
          </cell>
        </row>
        <row r="30">
          <cell r="A30" t="str">
            <v>6-5</v>
          </cell>
          <cell r="C30" t="str">
            <v>Supply, installation and commissioning of ceiling fans 56" sweep complete with capacitor, hanging rod, canopy, blades, nuts and bolts, make Climax, Asia, Pak. Including cost of all necessary accessories / materials, complete in all respects</v>
          </cell>
          <cell r="D30" t="str">
            <v>Nos</v>
          </cell>
          <cell r="E30">
            <v>2</v>
          </cell>
          <cell r="F30">
            <v>1800</v>
          </cell>
          <cell r="G30">
            <v>3600</v>
          </cell>
        </row>
        <row r="32">
          <cell r="C32" t="str">
            <v>Exhaust Fans</v>
          </cell>
        </row>
        <row r="33">
          <cell r="A33" t="str">
            <v>6-6</v>
          </cell>
          <cell r="C33" t="str">
            <v>Supply, installation and commissioning of exhaust fans of following sizes, complete with plastic frame, louvers, all necessary fixing accessories, complete in all respects, make Climax, Asia, Pak. Including cost of all necessary materials, complete in all</v>
          </cell>
          <cell r="D33" t="str">
            <v>Nos</v>
          </cell>
          <cell r="E33">
            <v>1</v>
          </cell>
          <cell r="F33">
            <v>1400</v>
          </cell>
          <cell r="G33">
            <v>1400</v>
          </cell>
        </row>
        <row r="35">
          <cell r="C35" t="str">
            <v>LIGHT CONTROL PANEL</v>
          </cell>
        </row>
        <row r="36">
          <cell r="A36" t="str">
            <v>6-7</v>
          </cell>
          <cell r="C36" t="str">
            <v>Light Control Panel designated as LCP-X with all installation and operational accessories as per site requirements, as per IP class 55 as directed by the Engineer. The LCP-X shall comprise the following</v>
          </cell>
          <cell r="D36" t="str">
            <v>Job</v>
          </cell>
          <cell r="E36">
            <v>1</v>
          </cell>
          <cell r="F36">
            <v>12000</v>
          </cell>
          <cell r="G36">
            <v>12000</v>
          </cell>
        </row>
        <row r="37">
          <cell r="C37" t="str">
            <v>INCOMING</v>
          </cell>
        </row>
        <row r="38">
          <cell r="C38" t="str">
            <v>1 No. 25 Amp TP MCCB RC = 15KA</v>
          </cell>
        </row>
        <row r="39">
          <cell r="C39" t="str">
            <v>1 No. VSS (RY-YB-BR-OFF-RN)</v>
          </cell>
        </row>
        <row r="40">
          <cell r="C40" t="str">
            <v>1 No. ASS (R-Y-B-OFF)</v>
          </cell>
        </row>
        <row r="41">
          <cell r="C41" t="str">
            <v>OUTGOING</v>
          </cell>
        </row>
        <row r="42">
          <cell r="C42" t="str">
            <v>3 Nos. 16 Amps TP MCCB RC = 6Ka</v>
          </cell>
        </row>
        <row r="44">
          <cell r="C44" t="str">
            <v>LT, 600/1000V, PVC, COPPER CONDUCTOR CABLE</v>
          </cell>
        </row>
        <row r="45">
          <cell r="A45" t="str">
            <v>6-8</v>
          </cell>
          <cell r="C45" t="str">
            <v>4 Core PVC/PVC armoured copper conductor cable pulled through RC Pipes including all Installation and operational  accessories as required for proper completion, as per technical specifications  and as directed by the Engineer.</v>
          </cell>
        </row>
        <row r="47">
          <cell r="A47" t="str">
            <v>(i)</v>
          </cell>
          <cell r="C47" t="str">
            <v>25 mm2</v>
          </cell>
          <cell r="D47" t="str">
            <v>Rm</v>
          </cell>
          <cell r="E47">
            <v>210</v>
          </cell>
          <cell r="F47">
            <v>930</v>
          </cell>
          <cell r="G47">
            <v>195300</v>
          </cell>
        </row>
        <row r="48">
          <cell r="A48" t="str">
            <v>(ii)</v>
          </cell>
          <cell r="C48" t="str">
            <v>16 mm2</v>
          </cell>
          <cell r="D48" t="str">
            <v>Rm</v>
          </cell>
          <cell r="E48">
            <v>300</v>
          </cell>
          <cell r="F48">
            <v>830</v>
          </cell>
          <cell r="G48">
            <v>249000</v>
          </cell>
        </row>
        <row r="50">
          <cell r="C50" t="str">
            <v>EARTHING</v>
          </cell>
        </row>
        <row r="51">
          <cell r="A51" t="str">
            <v>6-9</v>
          </cell>
          <cell r="C51" t="str">
            <v>Earth point comprising of 3 Metre in length. (16mm dia) copper coated M.S. rods driven in ground for Poles and LCPs  as shown on the drawing. The earthing rods shall be complete with fixing clamps etc.</v>
          </cell>
          <cell r="D51" t="str">
            <v>No.</v>
          </cell>
          <cell r="E51">
            <v>14</v>
          </cell>
          <cell r="F51">
            <v>3000</v>
          </cell>
          <cell r="G51">
            <v>42000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4838D-FC85-4925-9D4C-B3D953AEE410}">
  <dimension ref="A2:G20"/>
  <sheetViews>
    <sheetView showGridLines="0" tabSelected="1" zoomScaleNormal="100" zoomScaleSheetLayoutView="100" workbookViewId="0">
      <selection activeCell="G16" sqref="G16"/>
    </sheetView>
  </sheetViews>
  <sheetFormatPr defaultColWidth="8.7109375" defaultRowHeight="15.75"/>
  <cols>
    <col min="1" max="1" width="12.5703125" style="276" customWidth="1"/>
    <col min="2" max="2" width="47.140625" style="276" customWidth="1"/>
    <col min="3" max="3" width="16.42578125" style="276" customWidth="1"/>
    <col min="4" max="5" width="18.42578125" style="276" customWidth="1"/>
    <col min="6" max="6" width="14" style="276" customWidth="1"/>
    <col min="7" max="7" width="10.42578125" style="276" bestFit="1" customWidth="1"/>
    <col min="8" max="16384" width="8.7109375" style="276"/>
  </cols>
  <sheetData>
    <row r="2" spans="1:7" ht="18.75">
      <c r="A2" s="312" t="s">
        <v>281</v>
      </c>
    </row>
    <row r="3" spans="1:7">
      <c r="A3" s="316" t="s">
        <v>279</v>
      </c>
      <c r="B3" s="316"/>
    </row>
    <row r="5" spans="1:7">
      <c r="A5" s="315" t="s">
        <v>278</v>
      </c>
      <c r="B5" s="315"/>
      <c r="C5" s="315"/>
      <c r="D5" s="315"/>
      <c r="E5" s="315"/>
    </row>
    <row r="6" spans="1:7">
      <c r="A6" s="317"/>
      <c r="B6" s="317"/>
      <c r="C6" s="317"/>
      <c r="D6" s="317"/>
      <c r="E6" s="317"/>
      <c r="F6" s="277"/>
    </row>
    <row r="7" spans="1:7">
      <c r="A7" s="317"/>
      <c r="B7" s="317"/>
      <c r="C7" s="317"/>
      <c r="D7" s="317"/>
      <c r="E7" s="317"/>
      <c r="F7" s="277"/>
    </row>
    <row r="8" spans="1:7" ht="16.5" thickBot="1">
      <c r="A8" s="277"/>
      <c r="B8" s="277"/>
      <c r="C8" s="277"/>
      <c r="D8" s="277"/>
      <c r="E8" s="277"/>
      <c r="F8" s="277"/>
    </row>
    <row r="9" spans="1:7" ht="43.5" customHeight="1">
      <c r="A9" s="278" t="s">
        <v>270</v>
      </c>
      <c r="B9" s="279" t="s">
        <v>271</v>
      </c>
      <c r="C9" s="280" t="s">
        <v>272</v>
      </c>
      <c r="D9" s="280" t="s">
        <v>273</v>
      </c>
      <c r="E9" s="281" t="s">
        <v>274</v>
      </c>
      <c r="F9" s="282"/>
    </row>
    <row r="10" spans="1:7">
      <c r="A10" s="283"/>
      <c r="B10" s="284"/>
      <c r="C10" s="285"/>
      <c r="D10" s="285"/>
      <c r="E10" s="286"/>
      <c r="F10" s="287"/>
    </row>
    <row r="11" spans="1:7" ht="46.5" customHeight="1">
      <c r="A11" s="288">
        <v>1</v>
      </c>
      <c r="B11" s="292" t="s">
        <v>133</v>
      </c>
      <c r="C11" s="289">
        <f>Updated!G202</f>
        <v>22400000</v>
      </c>
      <c r="D11" s="289">
        <f>Updated!H202</f>
        <v>9600000.0000000019</v>
      </c>
      <c r="E11" s="290">
        <f>D11+C11</f>
        <v>32000000</v>
      </c>
      <c r="F11" s="287"/>
      <c r="G11" s="291"/>
    </row>
    <row r="12" spans="1:7" ht="25.5" customHeight="1">
      <c r="A12" s="293"/>
      <c r="B12" s="294" t="s">
        <v>275</v>
      </c>
      <c r="C12" s="295">
        <f>SUM(C11:C11)</f>
        <v>22400000</v>
      </c>
      <c r="D12" s="295">
        <f>SUM(D11:D11)</f>
        <v>9600000.0000000019</v>
      </c>
      <c r="E12" s="296">
        <f>SUM(E11:E11)</f>
        <v>32000000</v>
      </c>
      <c r="F12" s="297"/>
    </row>
    <row r="13" spans="1:7" ht="18.75" customHeight="1">
      <c r="A13" s="283"/>
      <c r="B13" s="298"/>
      <c r="C13" s="299"/>
      <c r="D13" s="299"/>
      <c r="E13" s="300"/>
      <c r="F13" s="297"/>
    </row>
    <row r="14" spans="1:7" ht="33.75" customHeight="1">
      <c r="A14" s="293"/>
      <c r="B14" s="294" t="s">
        <v>277</v>
      </c>
      <c r="C14" s="295">
        <v>0</v>
      </c>
      <c r="D14" s="295">
        <f>D12*15%</f>
        <v>1440000.0000000002</v>
      </c>
      <c r="E14" s="296">
        <f>D14+C14</f>
        <v>1440000.0000000002</v>
      </c>
      <c r="F14" s="297"/>
    </row>
    <row r="15" spans="1:7" ht="30" customHeight="1" thickBot="1">
      <c r="A15" s="301"/>
      <c r="B15" s="302" t="s">
        <v>276</v>
      </c>
      <c r="C15" s="303">
        <f>C14+C12</f>
        <v>22400000</v>
      </c>
      <c r="D15" s="303">
        <f>D14+D12</f>
        <v>11040000.000000002</v>
      </c>
      <c r="E15" s="303">
        <f>E14+E12</f>
        <v>33440000</v>
      </c>
      <c r="F15" s="297"/>
    </row>
    <row r="16" spans="1:7" ht="25.5" customHeight="1">
      <c r="F16" s="304"/>
    </row>
    <row r="17" spans="1:7" ht="38.450000000000003" customHeight="1">
      <c r="A17" s="318" t="s">
        <v>280</v>
      </c>
      <c r="B17" s="319"/>
      <c r="C17" s="319"/>
      <c r="D17" s="311"/>
      <c r="E17" s="310">
        <f>E15*20%</f>
        <v>6688000</v>
      </c>
      <c r="F17" s="304"/>
    </row>
    <row r="18" spans="1:7" ht="39.6" customHeight="1">
      <c r="A18" s="313"/>
      <c r="B18" s="313"/>
      <c r="C18" s="313"/>
      <c r="D18" s="306"/>
      <c r="E18" s="307"/>
      <c r="F18" s="305"/>
    </row>
    <row r="19" spans="1:7" ht="39.6" customHeight="1">
      <c r="A19" s="314"/>
      <c r="B19" s="314"/>
      <c r="C19" s="314"/>
      <c r="D19" s="359">
        <f>C12*20%</f>
        <v>4480000</v>
      </c>
      <c r="E19" s="308">
        <f>E15*20%</f>
        <v>6688000</v>
      </c>
      <c r="F19" s="305"/>
      <c r="G19" s="309"/>
    </row>
    <row r="20" spans="1:7" ht="35.450000000000003" customHeight="1">
      <c r="A20" s="315"/>
      <c r="B20" s="315"/>
      <c r="C20" s="315"/>
    </row>
  </sheetData>
  <mergeCells count="8">
    <mergeCell ref="A18:C18"/>
    <mergeCell ref="A19:C19"/>
    <mergeCell ref="A20:C20"/>
    <mergeCell ref="A3:B3"/>
    <mergeCell ref="A5:E5"/>
    <mergeCell ref="A6:E6"/>
    <mergeCell ref="A7:E7"/>
    <mergeCell ref="A17:C17"/>
  </mergeCells>
  <pageMargins left="0.7" right="0.7" top="0.75" bottom="0.75" header="0.3" footer="0.3"/>
  <pageSetup scale="7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50"/>
  <sheetViews>
    <sheetView view="pageBreakPreview" zoomScaleNormal="100" zoomScaleSheetLayoutView="100" workbookViewId="0">
      <selection activeCell="B13" sqref="B13"/>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9.425781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49" t="e">
        <f>#REF!</f>
        <v>#REF!</v>
      </c>
      <c r="B1" s="349"/>
      <c r="C1" s="349"/>
      <c r="D1" s="349"/>
      <c r="E1" s="349"/>
      <c r="F1" s="349"/>
      <c r="G1" s="349"/>
    </row>
    <row r="2" spans="1:14">
      <c r="A2" s="349" t="s">
        <v>108</v>
      </c>
      <c r="B2" s="349"/>
      <c r="C2" s="349"/>
      <c r="D2" s="349"/>
      <c r="E2" s="349"/>
      <c r="F2" s="349"/>
      <c r="G2" s="349"/>
    </row>
    <row r="3" spans="1:14">
      <c r="A3" s="349" t="s">
        <v>25</v>
      </c>
      <c r="B3" s="349"/>
      <c r="C3" s="349"/>
      <c r="D3" s="349"/>
      <c r="E3" s="349"/>
      <c r="F3" s="349"/>
      <c r="G3" s="349"/>
    </row>
    <row r="4" spans="1:14">
      <c r="A4" s="349" t="s">
        <v>26</v>
      </c>
      <c r="B4" s="349"/>
      <c r="C4" s="349"/>
      <c r="D4" s="349"/>
      <c r="E4" s="349"/>
      <c r="F4" s="349"/>
      <c r="G4" s="349"/>
    </row>
    <row r="5" spans="1:14" ht="15.75" thickBot="1"/>
    <row r="6" spans="1:14" ht="43.5" thickBot="1">
      <c r="A6" s="4" t="s">
        <v>27</v>
      </c>
      <c r="B6" s="350" t="s">
        <v>0</v>
      </c>
      <c r="C6" s="351"/>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54" t="s">
        <v>82</v>
      </c>
      <c r="C9" s="354"/>
      <c r="D9" s="18" t="s">
        <v>24</v>
      </c>
      <c r="E9" s="82">
        <f>'Irrigation (COQ)'!H8</f>
        <v>26775</v>
      </c>
      <c r="F9" s="79" t="e">
        <f>#REF!</f>
        <v>#REF!</v>
      </c>
      <c r="G9" s="19" t="e">
        <f>F9*E9</f>
        <v>#REF!</v>
      </c>
    </row>
    <row r="10" spans="1:14">
      <c r="A10" s="13"/>
      <c r="B10" s="68"/>
      <c r="C10" s="68"/>
      <c r="D10" s="15"/>
      <c r="E10" s="15"/>
      <c r="F10" s="55"/>
      <c r="G10" s="20"/>
    </row>
    <row r="11" spans="1:14">
      <c r="A11" s="13"/>
      <c r="B11" s="70" t="s">
        <v>104</v>
      </c>
      <c r="C11" s="68"/>
      <c r="D11" s="15"/>
      <c r="E11" s="15"/>
      <c r="F11" s="55"/>
      <c r="G11" s="20"/>
    </row>
    <row r="12" spans="1:14" ht="140.25" customHeight="1">
      <c r="A12" s="13">
        <f>A9+1</f>
        <v>2</v>
      </c>
      <c r="B12" s="355" t="s">
        <v>41</v>
      </c>
      <c r="C12" s="355"/>
      <c r="E12" s="6"/>
      <c r="F12" s="20"/>
      <c r="G12" s="20"/>
    </row>
    <row r="13" spans="1:14">
      <c r="A13" s="13"/>
      <c r="B13" s="16" t="s">
        <v>16</v>
      </c>
      <c r="C13" s="16"/>
      <c r="D13" s="17" t="s">
        <v>6</v>
      </c>
      <c r="E13" s="84">
        <f>'Irrigation (COQ)'!H12</f>
        <v>5100</v>
      </c>
      <c r="F13" s="19" t="e">
        <f>#REF!</f>
        <v>#REF!</v>
      </c>
      <c r="G13" s="19" t="e">
        <f>F13*E13</f>
        <v>#REF!</v>
      </c>
    </row>
    <row r="14" spans="1:14">
      <c r="A14" s="13"/>
      <c r="B14" s="68"/>
      <c r="C14" s="68"/>
      <c r="D14" s="15"/>
      <c r="E14" s="15"/>
      <c r="F14" s="55"/>
      <c r="G14" s="20"/>
    </row>
    <row r="15" spans="1:14">
      <c r="A15" s="13"/>
      <c r="B15" s="70" t="s">
        <v>71</v>
      </c>
      <c r="C15" s="68"/>
      <c r="D15" s="15"/>
      <c r="E15" s="15"/>
      <c r="F15" s="20"/>
      <c r="G15" s="20"/>
    </row>
    <row r="16" spans="1:14" ht="65.25" customHeight="1">
      <c r="A16" s="13">
        <f>A12+1</f>
        <v>3</v>
      </c>
      <c r="B16" s="355" t="s">
        <v>40</v>
      </c>
      <c r="C16" s="355"/>
      <c r="E16" s="6"/>
      <c r="F16" s="20"/>
      <c r="G16" s="20"/>
    </row>
    <row r="17" spans="1:26">
      <c r="A17" s="13"/>
      <c r="B17" s="57" t="s">
        <v>93</v>
      </c>
      <c r="C17" s="80"/>
      <c r="D17" s="18" t="s">
        <v>22</v>
      </c>
      <c r="E17" s="17">
        <f>'Irrigation (COQ)'!H15</f>
        <v>10</v>
      </c>
      <c r="F17" s="19" t="e">
        <f>#REF!</f>
        <v>#REF!</v>
      </c>
      <c r="G17" s="19" t="e">
        <f>F17*E17</f>
        <v>#REF!</v>
      </c>
    </row>
    <row r="18" spans="1:26">
      <c r="A18" s="13"/>
      <c r="B18" s="57" t="s">
        <v>16</v>
      </c>
      <c r="C18" s="16"/>
      <c r="D18" s="18" t="s">
        <v>22</v>
      </c>
      <c r="E18" s="17">
        <f>'Irrigation (COQ)'!H16</f>
        <v>5</v>
      </c>
      <c r="F18" s="19" t="e">
        <f>#REF!</f>
        <v>#REF!</v>
      </c>
      <c r="G18" s="19" t="e">
        <f>F18*E18</f>
        <v>#REF!</v>
      </c>
    </row>
    <row r="19" spans="1:26">
      <c r="A19" s="13"/>
      <c r="B19" s="68"/>
      <c r="C19" s="68"/>
      <c r="D19" s="15"/>
      <c r="E19" s="15"/>
      <c r="F19" s="55"/>
      <c r="G19" s="20"/>
    </row>
    <row r="20" spans="1:26">
      <c r="A20" s="13"/>
      <c r="B20" s="70" t="s">
        <v>80</v>
      </c>
      <c r="C20" s="68"/>
      <c r="D20" s="15"/>
      <c r="E20" s="15"/>
      <c r="F20" s="20"/>
      <c r="G20" s="20"/>
    </row>
    <row r="21" spans="1:26" ht="45" customHeight="1">
      <c r="A21" s="13">
        <f>A16+1</f>
        <v>4</v>
      </c>
      <c r="B21" s="354" t="s">
        <v>79</v>
      </c>
      <c r="C21" s="354"/>
      <c r="D21" s="18" t="s">
        <v>24</v>
      </c>
      <c r="E21" s="64">
        <f>'Irrigation (COQ)'!H19</f>
        <v>11475</v>
      </c>
      <c r="F21" s="19">
        <v>20</v>
      </c>
      <c r="G21" s="19">
        <f>F21*E21</f>
        <v>229500</v>
      </c>
    </row>
    <row r="22" spans="1:26" ht="15.75" thickBot="1">
      <c r="A22" s="13"/>
      <c r="B22" s="68"/>
      <c r="C22" s="68"/>
      <c r="D22" s="15"/>
      <c r="E22" s="15"/>
      <c r="F22" s="20"/>
      <c r="G22" s="20"/>
    </row>
    <row r="23" spans="1:26" s="3" customFormat="1" ht="16.5" thickTop="1" thickBot="1">
      <c r="A23" s="29"/>
      <c r="B23" s="352" t="s">
        <v>49</v>
      </c>
      <c r="C23" s="352"/>
      <c r="D23" s="352"/>
      <c r="E23" s="352"/>
      <c r="F23" s="352"/>
      <c r="G23" s="31" t="e">
        <f>SUM(G9:G22)</f>
        <v>#REF!</v>
      </c>
      <c r="H23" s="2"/>
      <c r="I23" s="22"/>
      <c r="L23" s="2"/>
      <c r="M23" s="2"/>
      <c r="N23" s="2"/>
      <c r="O23" s="2"/>
      <c r="P23" s="2"/>
      <c r="Q23" s="2"/>
      <c r="R23" s="2"/>
      <c r="S23" s="2"/>
      <c r="T23" s="2"/>
      <c r="U23" s="2"/>
      <c r="V23" s="2"/>
      <c r="W23" s="2"/>
      <c r="X23" s="2"/>
      <c r="Y23" s="2"/>
      <c r="Z23" s="2"/>
    </row>
    <row r="24" spans="1:26" s="3" customFormat="1" ht="15.75" thickTop="1">
      <c r="A24" s="13"/>
      <c r="B24" s="14"/>
      <c r="C24" s="14"/>
      <c r="D24" s="15"/>
      <c r="E24" s="32"/>
      <c r="F24" s="33"/>
      <c r="H24" s="2"/>
      <c r="I24" s="2"/>
      <c r="L24" s="2"/>
      <c r="M24" s="2"/>
      <c r="N24" s="2"/>
      <c r="O24" s="2"/>
      <c r="P24" s="2"/>
      <c r="Q24" s="2"/>
      <c r="R24" s="2"/>
      <c r="S24" s="2"/>
      <c r="T24" s="2"/>
      <c r="U24" s="2"/>
      <c r="V24" s="2"/>
      <c r="W24" s="2"/>
      <c r="X24" s="2"/>
      <c r="Y24" s="2"/>
      <c r="Z24" s="2"/>
    </row>
    <row r="25" spans="1:26" s="3" customFormat="1">
      <c r="A25" s="13"/>
      <c r="B25" s="14"/>
      <c r="C25" s="14"/>
      <c r="D25" s="34"/>
      <c r="E25" s="14"/>
      <c r="F25" s="2"/>
      <c r="G25" s="2"/>
      <c r="H25" s="2"/>
      <c r="I25" s="2"/>
      <c r="L25" s="2"/>
      <c r="M25" s="2"/>
      <c r="N25" s="2"/>
      <c r="O25" s="2"/>
      <c r="P25" s="2"/>
      <c r="Q25" s="2"/>
      <c r="R25" s="2"/>
      <c r="S25" s="2"/>
      <c r="T25" s="2"/>
      <c r="U25" s="2"/>
      <c r="V25" s="2"/>
      <c r="W25" s="2"/>
      <c r="X25" s="2"/>
      <c r="Y25" s="2"/>
      <c r="Z25" s="2"/>
    </row>
    <row r="26" spans="1:26">
      <c r="A26" s="13"/>
      <c r="B26" s="14"/>
      <c r="C26" s="14"/>
      <c r="D26" s="34"/>
      <c r="E26" s="14"/>
      <c r="G26" s="10"/>
    </row>
    <row r="27" spans="1:26">
      <c r="A27" s="13"/>
      <c r="B27" s="14"/>
      <c r="C27" s="14"/>
      <c r="D27" s="34"/>
      <c r="E27" s="14"/>
      <c r="G27" s="22"/>
    </row>
    <row r="28" spans="1:26">
      <c r="A28" s="13"/>
      <c r="B28" s="14"/>
      <c r="C28" s="14"/>
      <c r="D28" s="34"/>
      <c r="E28" s="14"/>
      <c r="G28" s="11"/>
    </row>
    <row r="29" spans="1:26">
      <c r="A29" s="13"/>
      <c r="B29" s="14"/>
      <c r="C29" s="14"/>
      <c r="D29" s="34"/>
      <c r="E29" s="14"/>
    </row>
    <row r="30" spans="1:26">
      <c r="A30" s="13"/>
      <c r="B30" s="14"/>
      <c r="C30" s="14"/>
      <c r="D30" s="34"/>
      <c r="E30" s="14"/>
    </row>
    <row r="31" spans="1:26">
      <c r="A31" s="13"/>
      <c r="B31" s="14"/>
      <c r="C31" s="14"/>
      <c r="D31" s="34"/>
      <c r="E31" s="14"/>
      <c r="G31" s="11"/>
    </row>
    <row r="32" spans="1:26">
      <c r="A32" s="13"/>
      <c r="B32" s="14"/>
      <c r="C32" s="14"/>
      <c r="D32" s="34"/>
      <c r="E32" s="14"/>
    </row>
    <row r="33" spans="1:5">
      <c r="A33" s="13"/>
      <c r="B33" s="14"/>
      <c r="C33" s="14"/>
      <c r="D33" s="34"/>
      <c r="E33" s="14"/>
    </row>
    <row r="34" spans="1:5">
      <c r="A34" s="13"/>
      <c r="B34" s="14"/>
      <c r="C34" s="14"/>
      <c r="D34" s="34"/>
      <c r="E34" s="14"/>
    </row>
    <row r="35" spans="1:5">
      <c r="A35" s="13"/>
      <c r="B35" s="14"/>
      <c r="C35" s="14"/>
      <c r="D35" s="34"/>
      <c r="E35" s="14"/>
    </row>
    <row r="36" spans="1:5">
      <c r="A36" s="13"/>
      <c r="B36" s="14"/>
      <c r="C36" s="14"/>
      <c r="D36" s="34"/>
      <c r="E36" s="14"/>
    </row>
    <row r="37" spans="1:5">
      <c r="A37" s="13"/>
      <c r="B37" s="14"/>
      <c r="C37" s="14"/>
      <c r="D37" s="34"/>
      <c r="E37" s="14"/>
    </row>
    <row r="38" spans="1:5">
      <c r="A38" s="13"/>
      <c r="B38" s="14"/>
      <c r="C38" s="14"/>
      <c r="D38" s="34"/>
      <c r="E38" s="14"/>
    </row>
    <row r="39" spans="1:5">
      <c r="A39" s="13"/>
      <c r="B39" s="14"/>
      <c r="C39" s="14"/>
      <c r="D39" s="34"/>
      <c r="E39" s="14"/>
    </row>
    <row r="40" spans="1:5">
      <c r="A40" s="13"/>
      <c r="B40" s="14"/>
      <c r="C40" s="14"/>
      <c r="D40" s="34"/>
      <c r="E40" s="14"/>
    </row>
    <row r="41" spans="1:5">
      <c r="A41" s="13"/>
      <c r="B41" s="14"/>
      <c r="C41" s="14"/>
      <c r="D41" s="34"/>
      <c r="E41" s="14"/>
    </row>
    <row r="42" spans="1:5">
      <c r="A42" s="13"/>
      <c r="B42" s="14"/>
      <c r="C42" s="14"/>
      <c r="D42" s="34"/>
      <c r="E42" s="14"/>
    </row>
    <row r="43" spans="1:5">
      <c r="A43" s="13"/>
      <c r="B43" s="14"/>
      <c r="C43" s="14"/>
      <c r="D43" s="34"/>
      <c r="E43" s="14"/>
    </row>
    <row r="44" spans="1:5">
      <c r="A44" s="13"/>
      <c r="B44" s="14"/>
      <c r="C44" s="14"/>
      <c r="D44" s="34"/>
      <c r="E44" s="14"/>
    </row>
    <row r="45" spans="1:5">
      <c r="A45" s="13"/>
      <c r="B45" s="14"/>
      <c r="C45" s="14"/>
      <c r="D45" s="34"/>
      <c r="E45" s="14"/>
    </row>
    <row r="46" spans="1:5">
      <c r="A46" s="13"/>
      <c r="B46" s="14"/>
      <c r="C46" s="14"/>
      <c r="D46" s="34"/>
      <c r="E46" s="14"/>
    </row>
    <row r="47" spans="1:5">
      <c r="B47" s="14"/>
      <c r="C47" s="14"/>
      <c r="D47" s="34"/>
      <c r="E47" s="14"/>
    </row>
    <row r="48" spans="1:5">
      <c r="B48" s="14"/>
      <c r="C48" s="14"/>
      <c r="D48" s="34"/>
      <c r="E48" s="14"/>
    </row>
    <row r="49" spans="2:5">
      <c r="B49" s="14"/>
      <c r="C49" s="14"/>
      <c r="D49" s="34"/>
      <c r="E49" s="14"/>
    </row>
    <row r="50" spans="2:5">
      <c r="B50" s="14"/>
      <c r="C50" s="14"/>
      <c r="D50" s="34"/>
      <c r="E50" s="14"/>
    </row>
    <row r="51" spans="2:5">
      <c r="B51" s="14"/>
      <c r="C51" s="14"/>
      <c r="D51" s="34"/>
      <c r="E51" s="14"/>
    </row>
    <row r="52" spans="2:5">
      <c r="B52" s="14"/>
      <c r="C52" s="14"/>
      <c r="D52" s="34"/>
      <c r="E52" s="14"/>
    </row>
    <row r="53" spans="2:5">
      <c r="B53" s="14"/>
      <c r="C53" s="14"/>
      <c r="D53" s="34"/>
      <c r="E53" s="14"/>
    </row>
    <row r="54" spans="2:5">
      <c r="B54" s="14"/>
      <c r="C54" s="14"/>
      <c r="D54" s="34"/>
      <c r="E54" s="14"/>
    </row>
    <row r="55" spans="2:5">
      <c r="B55" s="14"/>
      <c r="C55" s="14"/>
      <c r="D55" s="34"/>
      <c r="E55" s="14"/>
    </row>
    <row r="56" spans="2:5">
      <c r="B56" s="14"/>
      <c r="C56" s="14"/>
      <c r="D56" s="34"/>
      <c r="E56" s="14"/>
    </row>
    <row r="57" spans="2:5">
      <c r="B57" s="14"/>
      <c r="C57" s="14"/>
      <c r="D57" s="34"/>
      <c r="E57" s="14"/>
    </row>
    <row r="58" spans="2:5">
      <c r="B58" s="14"/>
      <c r="C58" s="14"/>
      <c r="D58" s="34"/>
      <c r="E58" s="14"/>
    </row>
    <row r="59" spans="2:5">
      <c r="B59" s="14"/>
      <c r="C59" s="14"/>
      <c r="D59" s="34"/>
      <c r="E59" s="14"/>
    </row>
    <row r="60" spans="2:5">
      <c r="B60" s="14"/>
      <c r="C60" s="14"/>
      <c r="D60" s="34"/>
      <c r="E60" s="14"/>
    </row>
    <row r="61" spans="2:5">
      <c r="B61" s="14"/>
      <c r="C61" s="14"/>
      <c r="D61" s="34"/>
      <c r="E61" s="14"/>
    </row>
    <row r="62" spans="2:5">
      <c r="B62" s="14"/>
      <c r="C62" s="14"/>
      <c r="D62" s="34"/>
      <c r="E62" s="14"/>
    </row>
    <row r="63" spans="2:5">
      <c r="B63" s="14"/>
      <c r="C63" s="14"/>
      <c r="D63" s="34"/>
      <c r="E63" s="14"/>
    </row>
    <row r="64" spans="2: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sheetData>
  <mergeCells count="10">
    <mergeCell ref="B23:F23"/>
    <mergeCell ref="B12:C12"/>
    <mergeCell ref="B16:C16"/>
    <mergeCell ref="B21:C21"/>
    <mergeCell ref="A1:G1"/>
    <mergeCell ref="A2:G2"/>
    <mergeCell ref="A3:G3"/>
    <mergeCell ref="A4:G4"/>
    <mergeCell ref="B6:C6"/>
    <mergeCell ref="B9:C9"/>
  </mergeCells>
  <printOptions horizontalCentered="1"/>
  <pageMargins left="0.5" right="0.25" top="0.25" bottom="0.2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I20"/>
  <sheetViews>
    <sheetView view="pageBreakPreview" zoomScaleNormal="100" zoomScaleSheetLayoutView="100" workbookViewId="0">
      <pane ySplit="5" topLeftCell="A6" activePane="bottomLeft" state="frozen"/>
      <selection activeCell="B26" sqref="B26:C26"/>
      <selection pane="bottomLeft" activeCell="B19" sqref="B19"/>
    </sheetView>
  </sheetViews>
  <sheetFormatPr defaultColWidth="9.140625" defaultRowHeight="12.75"/>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c r="A1" s="357" t="e">
        <f>Irrigation!A1</f>
        <v>#REF!</v>
      </c>
      <c r="B1" s="357"/>
      <c r="C1" s="357"/>
      <c r="D1" s="357"/>
      <c r="E1" s="357"/>
      <c r="F1" s="357"/>
      <c r="G1" s="357"/>
      <c r="H1" s="357"/>
    </row>
    <row r="2" spans="1:9">
      <c r="A2" s="357" t="str">
        <f>Irrigation!A2:G2</f>
        <v>IRRIGATION</v>
      </c>
      <c r="B2" s="357"/>
      <c r="C2" s="357"/>
      <c r="D2" s="357"/>
      <c r="E2" s="357"/>
      <c r="F2" s="357"/>
      <c r="G2" s="357"/>
      <c r="H2" s="357"/>
    </row>
    <row r="3" spans="1:9">
      <c r="A3" s="357" t="s">
        <v>26</v>
      </c>
      <c r="B3" s="357"/>
      <c r="C3" s="357"/>
      <c r="D3" s="357"/>
      <c r="E3" s="357"/>
      <c r="F3" s="357"/>
      <c r="G3" s="357"/>
      <c r="H3" s="357"/>
    </row>
    <row r="4" spans="1:9">
      <c r="A4" s="358" t="s">
        <v>50</v>
      </c>
      <c r="B4" s="358"/>
      <c r="C4" s="358"/>
      <c r="D4" s="358"/>
      <c r="E4" s="358"/>
      <c r="F4" s="358"/>
      <c r="G4" s="358"/>
      <c r="H4" s="358"/>
    </row>
    <row r="5" spans="1:9" ht="25.5">
      <c r="A5" s="40" t="s">
        <v>19</v>
      </c>
      <c r="B5" s="41" t="s">
        <v>0</v>
      </c>
      <c r="C5" s="41" t="s">
        <v>28</v>
      </c>
      <c r="D5" s="42" t="s">
        <v>77</v>
      </c>
      <c r="E5" s="42" t="s">
        <v>74</v>
      </c>
      <c r="F5" s="42" t="s">
        <v>75</v>
      </c>
      <c r="G5" s="42" t="s">
        <v>73</v>
      </c>
      <c r="H5" s="42" t="s">
        <v>70</v>
      </c>
      <c r="I5" s="43"/>
    </row>
    <row r="6" spans="1:9">
      <c r="D6" s="44"/>
      <c r="E6" s="44"/>
      <c r="F6" s="44"/>
      <c r="G6" s="44"/>
      <c r="H6" s="45"/>
    </row>
    <row r="7" spans="1:9">
      <c r="A7" s="36"/>
      <c r="B7" s="35" t="str">
        <f>Irrigation!B8</f>
        <v>Excavation / Backfilling</v>
      </c>
      <c r="C7" s="47"/>
      <c r="D7" s="37"/>
      <c r="E7" s="37"/>
      <c r="F7" s="37"/>
      <c r="G7" s="37"/>
      <c r="H7" s="37"/>
    </row>
    <row r="8" spans="1:9" ht="89.25">
      <c r="A8" s="36">
        <v>1</v>
      </c>
      <c r="B8" s="39" t="str">
        <f>Irrigation!B9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5100</v>
      </c>
      <c r="F8" s="74">
        <v>1.5</v>
      </c>
      <c r="G8" s="74">
        <v>3.5</v>
      </c>
      <c r="H8" s="37">
        <f>G8*F8*E8*D8</f>
        <v>26775</v>
      </c>
    </row>
    <row r="9" spans="1:9">
      <c r="A9" s="36"/>
      <c r="B9" s="39"/>
      <c r="C9" s="47"/>
      <c r="D9" s="37"/>
      <c r="E9" s="37"/>
      <c r="F9" s="37"/>
      <c r="G9" s="37"/>
      <c r="H9" s="37"/>
    </row>
    <row r="10" spans="1:9">
      <c r="A10" s="36"/>
      <c r="B10" s="35" t="s">
        <v>104</v>
      </c>
      <c r="C10" s="47"/>
      <c r="D10" s="37"/>
      <c r="E10" s="37"/>
      <c r="F10" s="37"/>
      <c r="G10" s="37"/>
      <c r="H10" s="37"/>
    </row>
    <row r="11" spans="1:9" ht="127.5">
      <c r="A11" s="36">
        <f>A8+1</f>
        <v>2</v>
      </c>
      <c r="B11" s="39" t="s">
        <v>41</v>
      </c>
      <c r="C11" s="47"/>
      <c r="D11" s="37"/>
      <c r="E11" s="37"/>
      <c r="F11" s="37"/>
      <c r="G11" s="37"/>
      <c r="H11" s="37"/>
    </row>
    <row r="12" spans="1:9">
      <c r="A12" s="36"/>
      <c r="B12" s="39" t="s">
        <v>42</v>
      </c>
      <c r="C12" s="47" t="s">
        <v>5</v>
      </c>
      <c r="D12" s="37">
        <v>1</v>
      </c>
      <c r="E12" s="37">
        <v>5100</v>
      </c>
      <c r="F12" s="37"/>
      <c r="G12" s="37"/>
      <c r="H12" s="37">
        <f>E12*D12</f>
        <v>5100</v>
      </c>
    </row>
    <row r="13" spans="1:9">
      <c r="A13" s="36"/>
      <c r="B13" s="39"/>
      <c r="C13" s="47"/>
      <c r="D13" s="37"/>
      <c r="E13" s="37"/>
      <c r="F13" s="37"/>
      <c r="G13" s="37"/>
      <c r="H13" s="37"/>
    </row>
    <row r="14" spans="1:9" ht="51">
      <c r="A14" s="36">
        <f>A11+1</f>
        <v>3</v>
      </c>
      <c r="B14" s="39" t="s">
        <v>105</v>
      </c>
      <c r="C14" s="47"/>
      <c r="D14" s="37"/>
      <c r="E14" s="37"/>
      <c r="F14" s="37"/>
      <c r="G14" s="37"/>
      <c r="H14" s="37"/>
    </row>
    <row r="15" spans="1:9">
      <c r="A15" s="36"/>
      <c r="B15" s="39" t="s">
        <v>93</v>
      </c>
      <c r="C15" s="47" t="s">
        <v>22</v>
      </c>
      <c r="D15" s="37">
        <v>10</v>
      </c>
      <c r="E15" s="74"/>
      <c r="F15" s="37"/>
      <c r="G15" s="37"/>
      <c r="H15" s="37">
        <f>D15</f>
        <v>10</v>
      </c>
    </row>
    <row r="16" spans="1:9">
      <c r="A16" s="36"/>
      <c r="B16" s="1" t="s">
        <v>16</v>
      </c>
      <c r="C16" s="47" t="s">
        <v>22</v>
      </c>
      <c r="D16" s="37">
        <v>5</v>
      </c>
      <c r="E16" s="74"/>
      <c r="F16" s="37"/>
      <c r="G16" s="37"/>
      <c r="H16" s="37">
        <f>D16</f>
        <v>5</v>
      </c>
    </row>
    <row r="17" spans="1:8">
      <c r="A17" s="36"/>
      <c r="B17" s="39"/>
      <c r="C17" s="47"/>
      <c r="D17" s="37"/>
      <c r="E17" s="37"/>
      <c r="F17" s="37"/>
      <c r="G17" s="37"/>
      <c r="H17" s="37"/>
    </row>
    <row r="18" spans="1:8">
      <c r="A18" s="36"/>
      <c r="B18" s="35" t="str">
        <f>Irrigation!B20</f>
        <v>Sand Filling</v>
      </c>
      <c r="C18" s="47"/>
      <c r="D18" s="37"/>
      <c r="E18" s="37"/>
      <c r="F18" s="37"/>
      <c r="G18" s="37"/>
      <c r="H18" s="37"/>
    </row>
    <row r="19" spans="1:8" ht="38.25">
      <c r="A19" s="36">
        <f>A14+1</f>
        <v>4</v>
      </c>
      <c r="B19" s="39" t="str">
        <f>Irrigation!B21</f>
        <v>Supplying and filling sand under floor; or plugging in wells, complete in all respect and as directed by the engineer incharge.</v>
      </c>
      <c r="C19" s="47" t="s">
        <v>24</v>
      </c>
      <c r="D19" s="37">
        <v>1</v>
      </c>
      <c r="E19" s="37">
        <f>E8</f>
        <v>5100</v>
      </c>
      <c r="F19" s="74">
        <v>1.5</v>
      </c>
      <c r="G19" s="74">
        <v>1.5</v>
      </c>
      <c r="H19" s="37">
        <f>G19*F19*E19*D19</f>
        <v>11475</v>
      </c>
    </row>
    <row r="20" spans="1:8">
      <c r="A20" s="36"/>
      <c r="B20" s="39"/>
      <c r="C20" s="47"/>
      <c r="D20" s="37"/>
      <c r="E20" s="37"/>
      <c r="F20" s="37"/>
      <c r="G20" s="37"/>
      <c r="H20" s="37"/>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7" max="7"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50"/>
  <sheetViews>
    <sheetView view="pageBreakPreview" zoomScaleNormal="100" zoomScaleSheetLayoutView="100" workbookViewId="0">
      <selection activeCell="B12" sqref="B12:C12"/>
    </sheetView>
  </sheetViews>
  <sheetFormatPr defaultColWidth="9.140625" defaultRowHeight="15"/>
  <cols>
    <col min="1" max="1" width="5" style="2" bestFit="1" customWidth="1"/>
    <col min="2" max="2" width="42" style="2" customWidth="1"/>
    <col min="3" max="3" width="9" style="2" customWidth="1"/>
    <col min="4" max="4" width="5.5703125" style="6" bestFit="1" customWidth="1"/>
    <col min="5" max="5" width="9.1406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49" t="s">
        <v>94</v>
      </c>
      <c r="B1" s="349"/>
      <c r="C1" s="349"/>
      <c r="D1" s="349"/>
      <c r="E1" s="349"/>
      <c r="F1" s="349"/>
      <c r="G1" s="349"/>
    </row>
    <row r="2" spans="1:14">
      <c r="A2" s="349" t="s">
        <v>109</v>
      </c>
      <c r="B2" s="349"/>
      <c r="C2" s="349"/>
      <c r="D2" s="349"/>
      <c r="E2" s="349"/>
      <c r="F2" s="349"/>
      <c r="G2" s="349"/>
    </row>
    <row r="3" spans="1:14">
      <c r="A3" s="349" t="s">
        <v>25</v>
      </c>
      <c r="B3" s="349"/>
      <c r="C3" s="349"/>
      <c r="D3" s="349"/>
      <c r="E3" s="349"/>
      <c r="F3" s="349"/>
      <c r="G3" s="349"/>
    </row>
    <row r="4" spans="1:14">
      <c r="A4" s="349" t="s">
        <v>26</v>
      </c>
      <c r="B4" s="349"/>
      <c r="C4" s="349"/>
      <c r="D4" s="349"/>
      <c r="E4" s="349"/>
      <c r="F4" s="349"/>
      <c r="G4" s="349"/>
    </row>
    <row r="5" spans="1:14" ht="15.75" thickBot="1"/>
    <row r="6" spans="1:14" ht="43.5" thickBot="1">
      <c r="A6" s="4" t="s">
        <v>27</v>
      </c>
      <c r="B6" s="350" t="s">
        <v>0</v>
      </c>
      <c r="C6" s="351"/>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54" t="s">
        <v>82</v>
      </c>
      <c r="C9" s="354"/>
      <c r="D9" s="18" t="s">
        <v>24</v>
      </c>
      <c r="E9" s="82">
        <f>'Ex Gas Supply (COQ)'!H8</f>
        <v>4862.5</v>
      </c>
      <c r="F9" s="79" t="e">
        <f>#REF!</f>
        <v>#REF!</v>
      </c>
      <c r="G9" s="19" t="e">
        <f>F9*E9</f>
        <v>#REF!</v>
      </c>
    </row>
    <row r="10" spans="1:14">
      <c r="A10" s="13"/>
      <c r="B10" s="68"/>
      <c r="C10" s="68"/>
      <c r="D10" s="15"/>
      <c r="E10" s="15"/>
      <c r="F10" s="55"/>
      <c r="G10" s="20"/>
    </row>
    <row r="11" spans="1:14">
      <c r="A11" s="13"/>
      <c r="B11" s="70" t="s">
        <v>69</v>
      </c>
      <c r="C11" s="68"/>
      <c r="D11" s="15"/>
      <c r="E11" s="15"/>
      <c r="F11" s="20"/>
      <c r="G11" s="20"/>
    </row>
    <row r="12" spans="1:14" ht="122.25" customHeight="1">
      <c r="A12" s="13">
        <f>A9+1</f>
        <v>2</v>
      </c>
      <c r="B12" s="356" t="s">
        <v>86</v>
      </c>
      <c r="C12" s="356"/>
      <c r="D12" s="34"/>
      <c r="G12" s="61"/>
    </row>
    <row r="13" spans="1:14">
      <c r="A13" s="13"/>
      <c r="B13" s="57" t="s">
        <v>14</v>
      </c>
      <c r="C13" s="16"/>
      <c r="D13" s="56" t="s">
        <v>5</v>
      </c>
      <c r="E13" s="17">
        <f>'Ex Gas Supply (COQ)'!H12</f>
        <v>795</v>
      </c>
      <c r="F13" s="62" t="e">
        <f>#REF!</f>
        <v>#REF!</v>
      </c>
      <c r="G13" s="51" t="e">
        <f>F13*E13</f>
        <v>#REF!</v>
      </c>
    </row>
    <row r="14" spans="1:14">
      <c r="A14" s="13"/>
      <c r="B14" s="58" t="s">
        <v>93</v>
      </c>
      <c r="C14" s="59"/>
      <c r="D14" s="60" t="s">
        <v>5</v>
      </c>
      <c r="E14" s="17">
        <f>'Ex Gas Supply (COQ)'!H13</f>
        <v>50</v>
      </c>
      <c r="F14" s="63" t="e">
        <f>#REF!</f>
        <v>#REF!</v>
      </c>
      <c r="G14" s="51" t="e">
        <f>F14*E14</f>
        <v>#REF!</v>
      </c>
    </row>
    <row r="15" spans="1:14">
      <c r="A15" s="13"/>
      <c r="B15" s="58" t="s">
        <v>15</v>
      </c>
      <c r="C15" s="59"/>
      <c r="D15" s="60" t="s">
        <v>5</v>
      </c>
      <c r="E15" s="17">
        <f>'Ex Gas Supply (COQ)'!H14</f>
        <v>1100</v>
      </c>
      <c r="F15" s="63" t="e">
        <f>#REF!</f>
        <v>#REF!</v>
      </c>
      <c r="G15" s="51" t="e">
        <f>F15*E15</f>
        <v>#REF!</v>
      </c>
    </row>
    <row r="16" spans="1:14">
      <c r="A16" s="13"/>
      <c r="B16" s="49"/>
      <c r="C16" s="14"/>
      <c r="D16" s="34"/>
      <c r="E16" s="6"/>
      <c r="G16" s="61"/>
    </row>
    <row r="17" spans="1:26">
      <c r="A17" s="13"/>
      <c r="B17" s="85" t="s">
        <v>71</v>
      </c>
      <c r="C17" s="14"/>
      <c r="D17" s="34"/>
      <c r="G17" s="61"/>
    </row>
    <row r="18" spans="1:26" ht="66" customHeight="1">
      <c r="A18" s="13">
        <f>A12+1</f>
        <v>3</v>
      </c>
      <c r="B18" s="356" t="s">
        <v>88</v>
      </c>
      <c r="C18" s="356"/>
      <c r="D18" s="34"/>
      <c r="G18" s="61"/>
    </row>
    <row r="19" spans="1:26">
      <c r="A19" s="13"/>
      <c r="B19" s="57" t="s">
        <v>14</v>
      </c>
      <c r="C19" s="16"/>
      <c r="D19" s="56" t="s">
        <v>77</v>
      </c>
      <c r="E19" s="17">
        <f>'Ex Gas Supply (COQ)'!H18</f>
        <v>2</v>
      </c>
      <c r="F19" s="50" t="e">
        <f>#REF!</f>
        <v>#REF!</v>
      </c>
      <c r="G19" s="51" t="e">
        <f>F19*E19</f>
        <v>#REF!</v>
      </c>
    </row>
    <row r="20" spans="1:26">
      <c r="A20" s="13"/>
      <c r="B20" s="58" t="s">
        <v>93</v>
      </c>
      <c r="C20" s="59"/>
      <c r="D20" s="56" t="s">
        <v>77</v>
      </c>
      <c r="E20" s="17">
        <f>'Ex Gas Supply (COQ)'!H19</f>
        <v>1</v>
      </c>
      <c r="F20" s="65" t="e">
        <f>#REF!</f>
        <v>#REF!</v>
      </c>
      <c r="G20" s="51" t="e">
        <f>F20*E20</f>
        <v>#REF!</v>
      </c>
    </row>
    <row r="21" spans="1:26">
      <c r="A21" s="13"/>
      <c r="B21" s="58" t="s">
        <v>15</v>
      </c>
      <c r="C21" s="59"/>
      <c r="D21" s="56" t="s">
        <v>77</v>
      </c>
      <c r="E21" s="17">
        <f>'Ex Gas Supply (COQ)'!H20</f>
        <v>4</v>
      </c>
      <c r="F21" s="65" t="e">
        <f>#REF!</f>
        <v>#REF!</v>
      </c>
      <c r="G21" s="51"/>
    </row>
    <row r="22" spans="1:26" ht="15.75" thickBot="1">
      <c r="A22" s="13"/>
      <c r="B22" s="49"/>
      <c r="C22" s="14"/>
      <c r="D22" s="34"/>
      <c r="E22" s="6"/>
      <c r="F22" s="11"/>
      <c r="G22" s="61"/>
    </row>
    <row r="23" spans="1:26" s="3" customFormat="1" ht="16.5" thickTop="1" thickBot="1">
      <c r="A23" s="29"/>
      <c r="B23" s="352" t="s">
        <v>49</v>
      </c>
      <c r="C23" s="352"/>
      <c r="D23" s="352"/>
      <c r="E23" s="352"/>
      <c r="F23" s="352"/>
      <c r="G23" s="31" t="e">
        <f>SUM(G9:G22)</f>
        <v>#REF!</v>
      </c>
      <c r="H23" s="2"/>
      <c r="I23" s="22"/>
      <c r="L23" s="2"/>
      <c r="M23" s="2"/>
      <c r="N23" s="2"/>
      <c r="O23" s="2"/>
      <c r="P23" s="2"/>
      <c r="Q23" s="2"/>
      <c r="R23" s="2"/>
      <c r="S23" s="2"/>
      <c r="T23" s="2"/>
      <c r="U23" s="2"/>
      <c r="V23" s="2"/>
      <c r="W23" s="2"/>
      <c r="X23" s="2"/>
      <c r="Y23" s="2"/>
      <c r="Z23" s="2"/>
    </row>
    <row r="24" spans="1:26" s="3" customFormat="1" ht="15.75" thickTop="1">
      <c r="A24" s="13"/>
      <c r="B24" s="14"/>
      <c r="C24" s="14"/>
      <c r="D24" s="15"/>
      <c r="E24" s="32"/>
      <c r="F24" s="33"/>
      <c r="H24" s="2"/>
      <c r="I24" s="2"/>
      <c r="L24" s="2"/>
      <c r="M24" s="2"/>
      <c r="N24" s="2"/>
      <c r="O24" s="2"/>
      <c r="P24" s="2"/>
      <c r="Q24" s="2"/>
      <c r="R24" s="2"/>
      <c r="S24" s="2"/>
      <c r="T24" s="2"/>
      <c r="U24" s="2"/>
      <c r="V24" s="2"/>
      <c r="W24" s="2"/>
      <c r="X24" s="2"/>
      <c r="Y24" s="2"/>
      <c r="Z24" s="2"/>
    </row>
    <row r="25" spans="1:26" s="3" customFormat="1">
      <c r="A25" s="13"/>
      <c r="B25" s="14"/>
      <c r="C25" s="14"/>
      <c r="D25" s="34"/>
      <c r="E25" s="14"/>
      <c r="F25" s="2"/>
      <c r="G25" s="2"/>
      <c r="H25" s="2"/>
      <c r="I25" s="2"/>
      <c r="L25" s="2"/>
      <c r="M25" s="2"/>
      <c r="N25" s="2"/>
      <c r="O25" s="2"/>
      <c r="P25" s="2"/>
      <c r="Q25" s="2"/>
      <c r="R25" s="2"/>
      <c r="S25" s="2"/>
      <c r="T25" s="2"/>
      <c r="U25" s="2"/>
      <c r="V25" s="2"/>
      <c r="W25" s="2"/>
      <c r="X25" s="2"/>
      <c r="Y25" s="2"/>
      <c r="Z25" s="2"/>
    </row>
    <row r="26" spans="1:26">
      <c r="A26" s="13"/>
      <c r="B26" s="14"/>
      <c r="C26" s="14"/>
      <c r="D26" s="34"/>
      <c r="E26" s="14"/>
      <c r="G26" s="10"/>
    </row>
    <row r="27" spans="1:26">
      <c r="A27" s="13"/>
      <c r="B27" s="14"/>
      <c r="C27" s="14"/>
      <c r="D27" s="34"/>
      <c r="E27" s="14"/>
      <c r="G27" s="22"/>
    </row>
    <row r="28" spans="1:26">
      <c r="A28" s="13"/>
      <c r="B28" s="14"/>
      <c r="C28" s="14"/>
      <c r="D28" s="34"/>
      <c r="E28" s="14"/>
      <c r="G28" s="11"/>
    </row>
    <row r="29" spans="1:26">
      <c r="A29" s="13"/>
      <c r="B29" s="14"/>
      <c r="C29" s="14"/>
      <c r="D29" s="34"/>
      <c r="E29" s="14"/>
    </row>
    <row r="30" spans="1:26">
      <c r="A30" s="13"/>
      <c r="B30" s="14"/>
      <c r="C30" s="14"/>
      <c r="D30" s="34"/>
      <c r="E30" s="14"/>
    </row>
    <row r="31" spans="1:26">
      <c r="A31" s="13"/>
      <c r="B31" s="14"/>
      <c r="C31" s="14"/>
      <c r="D31" s="34"/>
      <c r="E31" s="14"/>
      <c r="G31" s="11"/>
    </row>
    <row r="32" spans="1:26">
      <c r="A32" s="13"/>
      <c r="B32" s="14"/>
      <c r="C32" s="14"/>
      <c r="D32" s="34"/>
      <c r="E32" s="14"/>
    </row>
    <row r="33" spans="1:5">
      <c r="A33" s="13"/>
      <c r="B33" s="14"/>
      <c r="C33" s="14"/>
      <c r="D33" s="34"/>
      <c r="E33" s="14"/>
    </row>
    <row r="34" spans="1:5">
      <c r="A34" s="13"/>
      <c r="B34" s="14"/>
      <c r="C34" s="14"/>
      <c r="D34" s="34"/>
      <c r="E34" s="14"/>
    </row>
    <row r="35" spans="1:5">
      <c r="A35" s="13"/>
      <c r="B35" s="14"/>
      <c r="C35" s="14"/>
      <c r="D35" s="34"/>
      <c r="E35" s="14"/>
    </row>
    <row r="36" spans="1:5">
      <c r="A36" s="13"/>
      <c r="B36" s="14"/>
      <c r="C36" s="14"/>
      <c r="D36" s="34"/>
      <c r="E36" s="14"/>
    </row>
    <row r="37" spans="1:5">
      <c r="A37" s="13"/>
      <c r="B37" s="14"/>
      <c r="C37" s="14"/>
      <c r="D37" s="34"/>
      <c r="E37" s="14"/>
    </row>
    <row r="38" spans="1:5">
      <c r="A38" s="13"/>
      <c r="B38" s="14"/>
      <c r="C38" s="14"/>
      <c r="D38" s="34"/>
      <c r="E38" s="14"/>
    </row>
    <row r="39" spans="1:5">
      <c r="A39" s="13"/>
      <c r="B39" s="14"/>
      <c r="C39" s="14"/>
      <c r="D39" s="34"/>
      <c r="E39" s="14"/>
    </row>
    <row r="40" spans="1:5">
      <c r="A40" s="13"/>
      <c r="B40" s="14"/>
      <c r="C40" s="14"/>
      <c r="D40" s="34"/>
      <c r="E40" s="14"/>
    </row>
    <row r="41" spans="1:5">
      <c r="A41" s="13"/>
      <c r="B41" s="14"/>
      <c r="C41" s="14"/>
      <c r="D41" s="34"/>
      <c r="E41" s="14"/>
    </row>
    <row r="42" spans="1:5">
      <c r="A42" s="13"/>
      <c r="B42" s="14"/>
      <c r="C42" s="14"/>
      <c r="D42" s="34"/>
      <c r="E42" s="14"/>
    </row>
    <row r="43" spans="1:5">
      <c r="A43" s="13"/>
      <c r="B43" s="14"/>
      <c r="C43" s="14"/>
      <c r="D43" s="34"/>
      <c r="E43" s="14"/>
    </row>
    <row r="44" spans="1:5">
      <c r="A44" s="13"/>
      <c r="B44" s="14"/>
      <c r="C44" s="14"/>
      <c r="D44" s="34"/>
      <c r="E44" s="14"/>
    </row>
    <row r="45" spans="1:5">
      <c r="A45" s="13"/>
      <c r="B45" s="14"/>
      <c r="C45" s="14"/>
      <c r="D45" s="34"/>
      <c r="E45" s="14"/>
    </row>
    <row r="46" spans="1:5">
      <c r="A46" s="13"/>
      <c r="B46" s="14"/>
      <c r="C46" s="14"/>
      <c r="D46" s="34"/>
      <c r="E46" s="14"/>
    </row>
    <row r="47" spans="1:5">
      <c r="B47" s="14"/>
      <c r="C47" s="14"/>
      <c r="D47" s="34"/>
      <c r="E47" s="14"/>
    </row>
    <row r="48" spans="1:5">
      <c r="B48" s="14"/>
      <c r="C48" s="14"/>
      <c r="D48" s="34"/>
      <c r="E48" s="14"/>
    </row>
    <row r="49" spans="2:5">
      <c r="B49" s="14"/>
      <c r="C49" s="14"/>
      <c r="D49" s="34"/>
      <c r="E49" s="14"/>
    </row>
    <row r="50" spans="2:5">
      <c r="B50" s="14"/>
      <c r="C50" s="14"/>
      <c r="D50" s="34"/>
      <c r="E50" s="14"/>
    </row>
    <row r="51" spans="2:5">
      <c r="B51" s="14"/>
      <c r="C51" s="14"/>
      <c r="D51" s="34"/>
      <c r="E51" s="14"/>
    </row>
    <row r="52" spans="2:5">
      <c r="B52" s="14"/>
      <c r="C52" s="14"/>
      <c r="D52" s="34"/>
      <c r="E52" s="14"/>
    </row>
    <row r="53" spans="2:5">
      <c r="B53" s="14"/>
      <c r="C53" s="14"/>
      <c r="D53" s="34"/>
      <c r="E53" s="14"/>
    </row>
    <row r="54" spans="2:5">
      <c r="B54" s="14"/>
      <c r="C54" s="14"/>
      <c r="D54" s="34"/>
      <c r="E54" s="14"/>
    </row>
    <row r="55" spans="2:5">
      <c r="B55" s="14"/>
      <c r="C55" s="14"/>
      <c r="D55" s="34"/>
      <c r="E55" s="14"/>
    </row>
    <row r="56" spans="2:5">
      <c r="B56" s="14"/>
      <c r="C56" s="14"/>
      <c r="D56" s="34"/>
      <c r="E56" s="14"/>
    </row>
    <row r="57" spans="2:5">
      <c r="B57" s="14"/>
      <c r="C57" s="14"/>
      <c r="D57" s="34"/>
      <c r="E57" s="14"/>
    </row>
    <row r="58" spans="2:5">
      <c r="B58" s="14"/>
      <c r="C58" s="14"/>
      <c r="D58" s="34"/>
      <c r="E58" s="14"/>
    </row>
    <row r="59" spans="2:5">
      <c r="B59" s="14"/>
      <c r="C59" s="14"/>
      <c r="D59" s="34"/>
      <c r="E59" s="14"/>
    </row>
    <row r="60" spans="2:5">
      <c r="B60" s="14"/>
      <c r="C60" s="14"/>
      <c r="D60" s="34"/>
      <c r="E60" s="14"/>
    </row>
    <row r="61" spans="2:5">
      <c r="B61" s="14"/>
      <c r="C61" s="14"/>
      <c r="D61" s="34"/>
      <c r="E61" s="14"/>
    </row>
    <row r="62" spans="2:5">
      <c r="B62" s="14"/>
      <c r="C62" s="14"/>
      <c r="D62" s="34"/>
      <c r="E62" s="14"/>
    </row>
    <row r="63" spans="2:5">
      <c r="B63" s="14"/>
      <c r="C63" s="14"/>
      <c r="D63" s="34"/>
      <c r="E63" s="14"/>
    </row>
    <row r="64" spans="2: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sheetData>
  <mergeCells count="9">
    <mergeCell ref="B23:F23"/>
    <mergeCell ref="B12:C12"/>
    <mergeCell ref="B18:C18"/>
    <mergeCell ref="B9:C9"/>
    <mergeCell ref="A1:G1"/>
    <mergeCell ref="A2:G2"/>
    <mergeCell ref="A3:G3"/>
    <mergeCell ref="A4:G4"/>
    <mergeCell ref="B6:C6"/>
  </mergeCells>
  <printOptions horizontalCentered="1"/>
  <pageMargins left="0.5" right="0.25" top="0.25" bottom="0.2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I20"/>
  <sheetViews>
    <sheetView view="pageBreakPreview" zoomScaleNormal="100" zoomScaleSheetLayoutView="100" workbookViewId="0">
      <pane ySplit="5" topLeftCell="A6" activePane="bottomLeft" state="frozen"/>
      <selection activeCell="B351" sqref="B351:C351"/>
      <selection pane="bottomLeft" activeCell="H8" sqref="H8"/>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8.5703125" style="48" customWidth="1"/>
    <col min="6" max="6" width="7.5703125" style="48" customWidth="1"/>
    <col min="7" max="7" width="6.85546875" style="48" customWidth="1"/>
    <col min="8" max="8" width="7.28515625" style="48" customWidth="1"/>
    <col min="9" max="9" width="9.140625" style="38"/>
    <col min="10" max="10" width="37.28515625" style="38" customWidth="1"/>
    <col min="11" max="11" width="42.140625" style="38" customWidth="1"/>
    <col min="12" max="16384" width="9.140625" style="38"/>
  </cols>
  <sheetData>
    <row r="1" spans="1:9">
      <c r="A1" s="357" t="str">
        <f>'Ex Gas Supply'!A1</f>
        <v>CLUB HOUSE BAHAWALPUR</v>
      </c>
      <c r="B1" s="357"/>
      <c r="C1" s="357"/>
      <c r="D1" s="357"/>
      <c r="E1" s="357"/>
      <c r="F1" s="357"/>
      <c r="G1" s="357"/>
      <c r="H1" s="357"/>
    </row>
    <row r="2" spans="1:9">
      <c r="A2" s="357" t="str">
        <f>'Ex Gas Supply'!A2:G2</f>
        <v>EXTERNAL GAS SUPPLY</v>
      </c>
      <c r="B2" s="357"/>
      <c r="C2" s="357"/>
      <c r="D2" s="357"/>
      <c r="E2" s="357"/>
      <c r="F2" s="357"/>
      <c r="G2" s="357"/>
      <c r="H2" s="357"/>
    </row>
    <row r="3" spans="1:9">
      <c r="A3" s="357" t="s">
        <v>26</v>
      </c>
      <c r="B3" s="357"/>
      <c r="C3" s="357"/>
      <c r="D3" s="357"/>
      <c r="E3" s="357"/>
      <c r="F3" s="357"/>
      <c r="G3" s="357"/>
      <c r="H3" s="357"/>
    </row>
    <row r="4" spans="1:9">
      <c r="A4" s="358" t="s">
        <v>50</v>
      </c>
      <c r="B4" s="358"/>
      <c r="C4" s="358"/>
      <c r="D4" s="358"/>
      <c r="E4" s="358"/>
      <c r="F4" s="358"/>
      <c r="G4" s="358"/>
      <c r="H4" s="358"/>
    </row>
    <row r="5" spans="1:9" ht="25.5">
      <c r="A5" s="40" t="s">
        <v>19</v>
      </c>
      <c r="B5" s="41" t="s">
        <v>0</v>
      </c>
      <c r="C5" s="41" t="s">
        <v>28</v>
      </c>
      <c r="D5" s="42" t="s">
        <v>77</v>
      </c>
      <c r="E5" s="42" t="s">
        <v>74</v>
      </c>
      <c r="F5" s="42" t="s">
        <v>75</v>
      </c>
      <c r="G5" s="42" t="s">
        <v>73</v>
      </c>
      <c r="H5" s="42" t="s">
        <v>1</v>
      </c>
      <c r="I5" s="43"/>
    </row>
    <row r="6" spans="1:9">
      <c r="D6" s="44"/>
      <c r="E6" s="44"/>
      <c r="F6" s="44"/>
      <c r="G6" s="44"/>
      <c r="H6" s="45"/>
    </row>
    <row r="7" spans="1:9">
      <c r="A7" s="36"/>
      <c r="B7" s="35" t="str">
        <f>'Ex Gas Supply'!B8</f>
        <v>Excavation / Backfilling</v>
      </c>
      <c r="C7" s="47"/>
      <c r="D7" s="37"/>
      <c r="E7" s="37"/>
      <c r="F7" s="37"/>
      <c r="G7" s="37"/>
      <c r="H7" s="37"/>
    </row>
    <row r="8" spans="1:9" ht="89.25">
      <c r="A8" s="36">
        <v>1</v>
      </c>
      <c r="B8" s="39" t="str">
        <f>'Ex Gas Supply'!B9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SUM(E12:E14)</f>
        <v>1945</v>
      </c>
      <c r="F8" s="74">
        <v>1</v>
      </c>
      <c r="G8" s="74">
        <v>2.5</v>
      </c>
      <c r="H8" s="37">
        <f>G8*F8*E8*D8</f>
        <v>4862.5</v>
      </c>
    </row>
    <row r="9" spans="1:9">
      <c r="A9" s="36"/>
      <c r="B9" s="39"/>
      <c r="C9" s="47"/>
      <c r="D9" s="37"/>
      <c r="E9" s="37"/>
      <c r="F9" s="37"/>
      <c r="G9" s="37"/>
      <c r="H9" s="37"/>
    </row>
    <row r="10" spans="1:9">
      <c r="B10" s="35" t="s">
        <v>69</v>
      </c>
    </row>
    <row r="11" spans="1:9" ht="114.75">
      <c r="A11" s="36">
        <f>A8+1</f>
        <v>2</v>
      </c>
      <c r="B11" s="39" t="str">
        <f>'Ex Gas Supply'!B12</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row>
    <row r="12" spans="1:9">
      <c r="B12" s="39" t="str">
        <f>'Ex Gas Supply'!B13</f>
        <v>1 inch dia</v>
      </c>
      <c r="C12" s="46" t="s">
        <v>5</v>
      </c>
      <c r="D12" s="48">
        <v>1</v>
      </c>
      <c r="E12" s="48">
        <f>500+100+140+25+30</f>
        <v>795</v>
      </c>
      <c r="H12" s="37">
        <f>E12*D12</f>
        <v>795</v>
      </c>
    </row>
    <row r="13" spans="1:9">
      <c r="B13" s="39" t="str">
        <f>'Ex Gas Supply'!B14</f>
        <v>1-1/2 inch dia</v>
      </c>
      <c r="C13" s="46" t="s">
        <v>5</v>
      </c>
      <c r="D13" s="48">
        <v>1</v>
      </c>
      <c r="E13" s="48">
        <v>50</v>
      </c>
      <c r="H13" s="37">
        <f t="shared" ref="H13:H14" si="0">E13*D13</f>
        <v>50</v>
      </c>
    </row>
    <row r="14" spans="1:9">
      <c r="B14" s="39" t="str">
        <f>'Ex Gas Supply'!B15</f>
        <v>2 inch dia</v>
      </c>
      <c r="C14" s="46" t="s">
        <v>5</v>
      </c>
      <c r="D14" s="48">
        <v>1</v>
      </c>
      <c r="E14" s="48">
        <v>1100</v>
      </c>
      <c r="H14" s="37">
        <f t="shared" si="0"/>
        <v>1100</v>
      </c>
    </row>
    <row r="15" spans="1:9">
      <c r="B15" s="39"/>
      <c r="H15" s="37"/>
    </row>
    <row r="16" spans="1:9">
      <c r="B16" s="35" t="s">
        <v>71</v>
      </c>
      <c r="H16" s="37"/>
    </row>
    <row r="17" spans="1:8" ht="51">
      <c r="A17" s="36">
        <f>A11+1</f>
        <v>3</v>
      </c>
      <c r="B17" s="39" t="str">
        <f>'Ex Gas Supply'!B18</f>
        <v>Providing and installing  gate/ball valves of following nominal dia, of approved make ,including jointing ,fitting, painting, testing, complete in all respects to match with following G.I pipe diameters.</v>
      </c>
    </row>
    <row r="18" spans="1:8">
      <c r="B18" s="39" t="str">
        <f>'Ex Gas Supply'!B19</f>
        <v>1 inch dia</v>
      </c>
      <c r="C18" s="46" t="s">
        <v>77</v>
      </c>
      <c r="D18" s="48">
        <v>2</v>
      </c>
      <c r="H18" s="37">
        <f>D18</f>
        <v>2</v>
      </c>
    </row>
    <row r="19" spans="1:8">
      <c r="B19" s="39" t="str">
        <f>'Ex Gas Supply'!B20</f>
        <v>1-1/2 inch dia</v>
      </c>
      <c r="C19" s="46" t="s">
        <v>77</v>
      </c>
      <c r="D19" s="48">
        <v>1</v>
      </c>
      <c r="H19" s="37">
        <f t="shared" ref="H19:H20" si="1">D19</f>
        <v>1</v>
      </c>
    </row>
    <row r="20" spans="1:8">
      <c r="B20" s="39" t="str">
        <f>'Ex Gas Supply'!B21</f>
        <v>2 inch dia</v>
      </c>
      <c r="C20" s="46" t="s">
        <v>77</v>
      </c>
      <c r="D20" s="48">
        <v>4</v>
      </c>
      <c r="H20" s="37">
        <f t="shared" si="1"/>
        <v>4</v>
      </c>
    </row>
  </sheetData>
  <mergeCells count="4">
    <mergeCell ref="A1:H1"/>
    <mergeCell ref="A2:H2"/>
    <mergeCell ref="A3:H3"/>
    <mergeCell ref="A4:H4"/>
  </mergeCells>
  <printOptions horizontalCentered="1"/>
  <pageMargins left="0.5" right="0.25" top="0.25" bottom="0.25" header="0.3" footer="0.3"/>
  <pageSetup paperSize="9" scale="9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DE3F-24ED-46CD-88F4-31149A632000}">
  <dimension ref="A1:AC347"/>
  <sheetViews>
    <sheetView topLeftCell="A179" zoomScaleNormal="100" zoomScaleSheetLayoutView="100" workbookViewId="0">
      <selection activeCell="A19" sqref="A19:C19"/>
    </sheetView>
  </sheetViews>
  <sheetFormatPr defaultColWidth="9.140625" defaultRowHeight="15"/>
  <cols>
    <col min="1" max="1" width="4.85546875" style="99" bestFit="1" customWidth="1"/>
    <col min="2" max="2" width="61" style="99" customWidth="1"/>
    <col min="3" max="3" width="5.7109375" style="101" bestFit="1" customWidth="1"/>
    <col min="4" max="4" width="7.140625" style="101" customWidth="1"/>
    <col min="5" max="6" width="10.28515625" style="99" customWidth="1"/>
    <col min="7" max="7" width="13.5703125" style="99" customWidth="1"/>
    <col min="8" max="8" width="13" style="99" customWidth="1"/>
    <col min="9" max="9" width="5.7109375" style="99" customWidth="1"/>
    <col min="10" max="10" width="12" style="99" customWidth="1"/>
    <col min="11" max="11" width="40.42578125" style="99" customWidth="1"/>
    <col min="12" max="12" width="16.5703125" style="99" customWidth="1"/>
    <col min="13" max="13" width="20.5703125" style="100" customWidth="1"/>
    <col min="14" max="14" width="14.7109375" style="100" customWidth="1"/>
    <col min="15" max="15" width="12.140625" style="99" customWidth="1"/>
    <col min="16" max="16" width="6.5703125" style="99" bestFit="1" customWidth="1"/>
    <col min="17" max="17" width="14.28515625" style="99" bestFit="1" customWidth="1"/>
    <col min="18" max="29" width="5.7109375" style="99" customWidth="1"/>
    <col min="30" max="16384" width="9.140625" style="99"/>
  </cols>
  <sheetData>
    <row r="1" spans="1:14" s="98" customFormat="1" ht="33.6" customHeight="1">
      <c r="A1" s="326" t="s">
        <v>242</v>
      </c>
      <c r="B1" s="326"/>
      <c r="C1" s="326"/>
      <c r="D1" s="326"/>
      <c r="E1" s="326"/>
      <c r="F1" s="326"/>
      <c r="G1" s="326"/>
      <c r="H1" s="326"/>
    </row>
    <row r="2" spans="1:14">
      <c r="A2" s="327" t="s">
        <v>154</v>
      </c>
      <c r="B2" s="327"/>
      <c r="C2" s="327"/>
      <c r="D2" s="327"/>
      <c r="E2" s="327"/>
      <c r="F2" s="327"/>
      <c r="G2" s="327"/>
      <c r="H2" s="327"/>
    </row>
    <row r="3" spans="1:14">
      <c r="A3" s="328" t="s">
        <v>133</v>
      </c>
      <c r="B3" s="328"/>
      <c r="C3" s="328"/>
      <c r="D3" s="328"/>
      <c r="E3" s="328"/>
      <c r="F3" s="328"/>
      <c r="G3" s="328"/>
      <c r="H3" s="328"/>
    </row>
    <row r="5" spans="1:14" ht="30">
      <c r="A5" s="217" t="s">
        <v>27</v>
      </c>
      <c r="B5" s="218" t="s">
        <v>0</v>
      </c>
      <c r="C5" s="217" t="s">
        <v>28</v>
      </c>
      <c r="D5" s="218" t="s">
        <v>1</v>
      </c>
      <c r="E5" s="217" t="s">
        <v>263</v>
      </c>
      <c r="F5" s="217" t="s">
        <v>264</v>
      </c>
      <c r="G5" s="217" t="s">
        <v>265</v>
      </c>
      <c r="H5" s="217" t="s">
        <v>266</v>
      </c>
    </row>
    <row r="6" spans="1:14">
      <c r="A6" s="219"/>
      <c r="B6" s="220" t="s">
        <v>31</v>
      </c>
      <c r="C6" s="221"/>
      <c r="D6" s="221"/>
      <c r="E6" s="222"/>
      <c r="F6" s="222"/>
      <c r="G6" s="222"/>
      <c r="H6" s="223"/>
    </row>
    <row r="7" spans="1:14">
      <c r="A7" s="219"/>
      <c r="B7" s="246" t="s">
        <v>165</v>
      </c>
      <c r="C7" s="221"/>
      <c r="D7" s="221"/>
      <c r="E7" s="222"/>
      <c r="F7" s="222"/>
      <c r="G7" s="222"/>
      <c r="H7" s="223"/>
    </row>
    <row r="8" spans="1:14" ht="139.5" customHeight="1">
      <c r="A8" s="224">
        <v>1.1000000000000001</v>
      </c>
      <c r="B8" s="228" t="s">
        <v>244</v>
      </c>
      <c r="C8" s="221" t="s">
        <v>22</v>
      </c>
      <c r="D8" s="225">
        <v>3</v>
      </c>
      <c r="E8" s="226">
        <v>35399.714687052299</v>
      </c>
      <c r="F8" s="226">
        <v>15171.306294450986</v>
      </c>
      <c r="G8" s="226">
        <f>E8*D8</f>
        <v>106199.1440611569</v>
      </c>
      <c r="H8" s="227">
        <f>F8*D8</f>
        <v>45513.918883352955</v>
      </c>
      <c r="J8" s="259">
        <f t="shared" ref="J8:J39" si="0">E8*$Q$202</f>
        <v>-82599.334269788684</v>
      </c>
      <c r="K8" s="259">
        <f t="shared" ref="K8:K39" si="1">E8-J8</f>
        <v>117999.04895684098</v>
      </c>
      <c r="L8" s="105"/>
      <c r="M8" s="100">
        <f>E8*70%</f>
        <v>24779.800280936608</v>
      </c>
      <c r="N8" s="100">
        <f>E8*30%</f>
        <v>10619.914406115689</v>
      </c>
    </row>
    <row r="9" spans="1:14">
      <c r="A9" s="224"/>
      <c r="B9" s="228"/>
      <c r="C9" s="221"/>
      <c r="D9" s="225"/>
      <c r="E9" s="226"/>
      <c r="F9" s="226"/>
      <c r="G9" s="226">
        <f t="shared" ref="G9:G72" si="2">E9*D9</f>
        <v>0</v>
      </c>
      <c r="H9" s="227">
        <f t="shared" ref="H9:H72" si="3">F9*D9</f>
        <v>0</v>
      </c>
      <c r="J9" s="259">
        <f t="shared" si="0"/>
        <v>0</v>
      </c>
      <c r="K9" s="259">
        <f t="shared" si="1"/>
        <v>0</v>
      </c>
      <c r="L9" s="105"/>
    </row>
    <row r="10" spans="1:14">
      <c r="A10" s="224"/>
      <c r="B10" s="246" t="s">
        <v>52</v>
      </c>
      <c r="C10" s="221"/>
      <c r="D10" s="225"/>
      <c r="E10" s="226"/>
      <c r="F10" s="226"/>
      <c r="G10" s="226">
        <f t="shared" si="2"/>
        <v>0</v>
      </c>
      <c r="H10" s="227">
        <f t="shared" si="3"/>
        <v>0</v>
      </c>
      <c r="J10" s="259">
        <f t="shared" si="0"/>
        <v>0</v>
      </c>
      <c r="K10" s="259">
        <f t="shared" si="1"/>
        <v>0</v>
      </c>
      <c r="L10" s="105"/>
    </row>
    <row r="11" spans="1:14" ht="141.75" customHeight="1">
      <c r="A11" s="224">
        <f>A8+0.1</f>
        <v>1.2000000000000002</v>
      </c>
      <c r="B11" s="228" t="s">
        <v>243</v>
      </c>
      <c r="C11" s="225"/>
      <c r="D11" s="225"/>
      <c r="E11" s="227"/>
      <c r="F11" s="227"/>
      <c r="G11" s="226">
        <f t="shared" si="2"/>
        <v>0</v>
      </c>
      <c r="H11" s="227">
        <f t="shared" si="3"/>
        <v>0</v>
      </c>
      <c r="J11" s="259">
        <f t="shared" si="0"/>
        <v>0</v>
      </c>
      <c r="K11" s="259">
        <f t="shared" si="1"/>
        <v>0</v>
      </c>
    </row>
    <row r="12" spans="1:14">
      <c r="A12" s="224"/>
      <c r="B12" s="269" t="s">
        <v>156</v>
      </c>
      <c r="C12" s="225"/>
      <c r="D12" s="225"/>
      <c r="E12" s="227"/>
      <c r="F12" s="227"/>
      <c r="G12" s="226">
        <f t="shared" si="2"/>
        <v>0</v>
      </c>
      <c r="H12" s="227">
        <f t="shared" si="3"/>
        <v>0</v>
      </c>
      <c r="J12" s="259">
        <f t="shared" si="0"/>
        <v>0</v>
      </c>
      <c r="K12" s="259">
        <f t="shared" si="1"/>
        <v>0</v>
      </c>
    </row>
    <row r="13" spans="1:14">
      <c r="A13" s="224"/>
      <c r="B13" s="229" t="s">
        <v>2</v>
      </c>
      <c r="C13" s="225"/>
      <c r="D13" s="225"/>
      <c r="E13" s="227"/>
      <c r="F13" s="227"/>
      <c r="G13" s="226">
        <f t="shared" si="2"/>
        <v>0</v>
      </c>
      <c r="H13" s="227">
        <f t="shared" si="3"/>
        <v>0</v>
      </c>
      <c r="J13" s="259">
        <f t="shared" si="0"/>
        <v>0</v>
      </c>
      <c r="K13" s="259">
        <f t="shared" si="1"/>
        <v>0</v>
      </c>
    </row>
    <row r="14" spans="1:14">
      <c r="A14" s="224"/>
      <c r="B14" s="229" t="s">
        <v>134</v>
      </c>
      <c r="C14" s="225"/>
      <c r="D14" s="225"/>
      <c r="E14" s="227"/>
      <c r="F14" s="227"/>
      <c r="G14" s="226">
        <f t="shared" si="2"/>
        <v>0</v>
      </c>
      <c r="H14" s="227">
        <f t="shared" si="3"/>
        <v>0</v>
      </c>
      <c r="J14" s="259">
        <f t="shared" si="0"/>
        <v>0</v>
      </c>
      <c r="K14" s="259">
        <f t="shared" si="1"/>
        <v>0</v>
      </c>
    </row>
    <row r="15" spans="1:14">
      <c r="A15" s="224"/>
      <c r="B15" s="230" t="s">
        <v>248</v>
      </c>
      <c r="C15" s="225"/>
      <c r="D15" s="225"/>
      <c r="E15" s="227"/>
      <c r="F15" s="227"/>
      <c r="G15" s="226">
        <f t="shared" si="2"/>
        <v>0</v>
      </c>
      <c r="H15" s="227">
        <f t="shared" si="3"/>
        <v>0</v>
      </c>
      <c r="J15" s="259">
        <f t="shared" si="0"/>
        <v>0</v>
      </c>
      <c r="K15" s="259">
        <f t="shared" si="1"/>
        <v>0</v>
      </c>
    </row>
    <row r="16" spans="1:14">
      <c r="A16" s="224"/>
      <c r="B16" s="230" t="s">
        <v>249</v>
      </c>
      <c r="C16" s="225"/>
      <c r="D16" s="225"/>
      <c r="E16" s="227"/>
      <c r="F16" s="227"/>
      <c r="G16" s="226">
        <f t="shared" si="2"/>
        <v>0</v>
      </c>
      <c r="H16" s="227">
        <f t="shared" si="3"/>
        <v>0</v>
      </c>
      <c r="J16" s="259">
        <f t="shared" si="0"/>
        <v>0</v>
      </c>
      <c r="K16" s="259">
        <f t="shared" si="1"/>
        <v>0</v>
      </c>
    </row>
    <row r="17" spans="1:14">
      <c r="A17" s="224"/>
      <c r="B17" s="230" t="s">
        <v>250</v>
      </c>
      <c r="C17" s="221" t="s">
        <v>22</v>
      </c>
      <c r="D17" s="225">
        <v>27</v>
      </c>
      <c r="E17" s="227">
        <v>60247.591342387081</v>
      </c>
      <c r="F17" s="227">
        <v>25820.396289594464</v>
      </c>
      <c r="G17" s="226">
        <f t="shared" si="2"/>
        <v>1626684.9662444512</v>
      </c>
      <c r="H17" s="227">
        <f t="shared" si="3"/>
        <v>697150.6998190505</v>
      </c>
      <c r="J17" s="259">
        <f t="shared" si="0"/>
        <v>-140577.7131322365</v>
      </c>
      <c r="K17" s="259">
        <f t="shared" si="1"/>
        <v>200825.30447462358</v>
      </c>
      <c r="M17" s="100">
        <f>E17*70%</f>
        <v>42173.313939670952</v>
      </c>
      <c r="N17" s="100">
        <f>E17*30%</f>
        <v>18074.277402716125</v>
      </c>
    </row>
    <row r="18" spans="1:14">
      <c r="A18" s="224"/>
      <c r="B18" s="229"/>
      <c r="C18" s="225"/>
      <c r="D18" s="225"/>
      <c r="E18" s="227"/>
      <c r="F18" s="227"/>
      <c r="G18" s="226">
        <f t="shared" si="2"/>
        <v>0</v>
      </c>
      <c r="H18" s="227">
        <f t="shared" si="3"/>
        <v>0</v>
      </c>
      <c r="J18" s="259">
        <f t="shared" si="0"/>
        <v>0</v>
      </c>
      <c r="K18" s="259">
        <f t="shared" si="1"/>
        <v>0</v>
      </c>
    </row>
    <row r="19" spans="1:14">
      <c r="A19" s="224"/>
      <c r="B19" s="246" t="s">
        <v>53</v>
      </c>
      <c r="C19" s="225"/>
      <c r="D19" s="225"/>
      <c r="E19" s="227"/>
      <c r="F19" s="227"/>
      <c r="G19" s="226">
        <f t="shared" si="2"/>
        <v>0</v>
      </c>
      <c r="H19" s="227">
        <f t="shared" si="3"/>
        <v>0</v>
      </c>
      <c r="J19" s="259">
        <f t="shared" si="0"/>
        <v>0</v>
      </c>
      <c r="K19" s="259">
        <f t="shared" si="1"/>
        <v>0</v>
      </c>
    </row>
    <row r="20" spans="1:14" ht="96.75" customHeight="1">
      <c r="A20" s="224">
        <f>A11+0.1</f>
        <v>1.3000000000000003</v>
      </c>
      <c r="B20" s="228" t="s">
        <v>61</v>
      </c>
      <c r="C20" s="225" t="s">
        <v>22</v>
      </c>
      <c r="D20" s="225">
        <v>42</v>
      </c>
      <c r="E20" s="227">
        <v>1361.5274879635499</v>
      </c>
      <c r="F20" s="227">
        <v>583.51178055580715</v>
      </c>
      <c r="G20" s="226">
        <f t="shared" si="2"/>
        <v>57184.154494469098</v>
      </c>
      <c r="H20" s="227">
        <f t="shared" si="3"/>
        <v>24507.4947833439</v>
      </c>
      <c r="J20" s="259">
        <f t="shared" si="0"/>
        <v>-3176.8974719149492</v>
      </c>
      <c r="K20" s="259">
        <f t="shared" si="1"/>
        <v>4538.4249598784991</v>
      </c>
      <c r="M20" s="100">
        <f>E20*70%</f>
        <v>953.06924157448486</v>
      </c>
      <c r="N20" s="100">
        <f>E20*30%</f>
        <v>408.45824638906498</v>
      </c>
    </row>
    <row r="21" spans="1:14">
      <c r="A21" s="224"/>
      <c r="B21" s="229"/>
      <c r="C21" s="225"/>
      <c r="D21" s="225"/>
      <c r="E21" s="227">
        <v>0</v>
      </c>
      <c r="F21" s="227">
        <v>0</v>
      </c>
      <c r="G21" s="226">
        <f t="shared" si="2"/>
        <v>0</v>
      </c>
      <c r="H21" s="227">
        <f t="shared" si="3"/>
        <v>0</v>
      </c>
      <c r="J21" s="259">
        <f t="shared" si="0"/>
        <v>0</v>
      </c>
      <c r="K21" s="259">
        <f t="shared" si="1"/>
        <v>0</v>
      </c>
      <c r="M21" s="100">
        <f t="shared" ref="M21:M33" si="4">E21*70%</f>
        <v>0</v>
      </c>
      <c r="N21" s="100">
        <f t="shared" ref="N21:N33" si="5">E21*30%</f>
        <v>0</v>
      </c>
    </row>
    <row r="22" spans="1:14">
      <c r="A22" s="224"/>
      <c r="B22" s="246" t="s">
        <v>54</v>
      </c>
      <c r="C22" s="225"/>
      <c r="D22" s="225"/>
      <c r="E22" s="227">
        <v>0</v>
      </c>
      <c r="F22" s="227">
        <v>0</v>
      </c>
      <c r="G22" s="226">
        <f t="shared" si="2"/>
        <v>0</v>
      </c>
      <c r="H22" s="227">
        <f t="shared" si="3"/>
        <v>0</v>
      </c>
      <c r="J22" s="259">
        <f t="shared" si="0"/>
        <v>0</v>
      </c>
      <c r="K22" s="259">
        <f t="shared" si="1"/>
        <v>0</v>
      </c>
      <c r="M22" s="100">
        <f t="shared" si="4"/>
        <v>0</v>
      </c>
      <c r="N22" s="100">
        <f t="shared" si="5"/>
        <v>0</v>
      </c>
    </row>
    <row r="23" spans="1:14" ht="88.15" customHeight="1">
      <c r="A23" s="224">
        <f>A20+0.1</f>
        <v>1.4000000000000004</v>
      </c>
      <c r="B23" s="228" t="s">
        <v>62</v>
      </c>
      <c r="C23" s="225"/>
      <c r="D23" s="221"/>
      <c r="E23" s="226">
        <v>0</v>
      </c>
      <c r="F23" s="226">
        <v>0</v>
      </c>
      <c r="G23" s="226">
        <f t="shared" si="2"/>
        <v>0</v>
      </c>
      <c r="H23" s="227">
        <f t="shared" si="3"/>
        <v>0</v>
      </c>
      <c r="J23" s="259">
        <f t="shared" si="0"/>
        <v>0</v>
      </c>
      <c r="K23" s="259">
        <f t="shared" si="1"/>
        <v>0</v>
      </c>
      <c r="M23" s="100">
        <f t="shared" si="4"/>
        <v>0</v>
      </c>
      <c r="N23" s="100">
        <f t="shared" si="5"/>
        <v>0</v>
      </c>
    </row>
    <row r="24" spans="1:14">
      <c r="A24" s="224"/>
      <c r="B24" s="269" t="s">
        <v>156</v>
      </c>
      <c r="C24" s="225"/>
      <c r="D24" s="221"/>
      <c r="E24" s="226">
        <v>0</v>
      </c>
      <c r="F24" s="226">
        <v>0</v>
      </c>
      <c r="G24" s="226">
        <f t="shared" si="2"/>
        <v>0</v>
      </c>
      <c r="H24" s="227">
        <f t="shared" si="3"/>
        <v>0</v>
      </c>
      <c r="J24" s="259">
        <f t="shared" si="0"/>
        <v>0</v>
      </c>
      <c r="K24" s="259">
        <f t="shared" si="1"/>
        <v>0</v>
      </c>
      <c r="M24" s="100">
        <f t="shared" si="4"/>
        <v>0</v>
      </c>
      <c r="N24" s="100">
        <f t="shared" si="5"/>
        <v>0</v>
      </c>
    </row>
    <row r="25" spans="1:14">
      <c r="A25" s="224"/>
      <c r="B25" s="231" t="s">
        <v>251</v>
      </c>
      <c r="C25" s="225"/>
      <c r="D25" s="221"/>
      <c r="E25" s="226">
        <v>0</v>
      </c>
      <c r="F25" s="226">
        <v>0</v>
      </c>
      <c r="G25" s="226">
        <f t="shared" si="2"/>
        <v>0</v>
      </c>
      <c r="H25" s="227">
        <f t="shared" si="3"/>
        <v>0</v>
      </c>
      <c r="J25" s="259">
        <f t="shared" si="0"/>
        <v>0</v>
      </c>
      <c r="K25" s="259">
        <f t="shared" si="1"/>
        <v>0</v>
      </c>
      <c r="M25" s="100">
        <f t="shared" si="4"/>
        <v>0</v>
      </c>
      <c r="N25" s="100">
        <f t="shared" si="5"/>
        <v>0</v>
      </c>
    </row>
    <row r="26" spans="1:14">
      <c r="A26" s="224"/>
      <c r="B26" s="231" t="s">
        <v>252</v>
      </c>
      <c r="C26" s="225"/>
      <c r="D26" s="221"/>
      <c r="E26" s="226">
        <v>0</v>
      </c>
      <c r="F26" s="226">
        <v>0</v>
      </c>
      <c r="G26" s="226">
        <f t="shared" si="2"/>
        <v>0</v>
      </c>
      <c r="H26" s="227">
        <f t="shared" si="3"/>
        <v>0</v>
      </c>
      <c r="J26" s="259">
        <f t="shared" si="0"/>
        <v>0</v>
      </c>
      <c r="K26" s="259">
        <f t="shared" si="1"/>
        <v>0</v>
      </c>
      <c r="M26" s="100">
        <f t="shared" si="4"/>
        <v>0</v>
      </c>
      <c r="N26" s="100">
        <f t="shared" si="5"/>
        <v>0</v>
      </c>
    </row>
    <row r="27" spans="1:14">
      <c r="A27" s="224"/>
      <c r="B27" s="231" t="s">
        <v>253</v>
      </c>
      <c r="C27" s="225"/>
      <c r="D27" s="221"/>
      <c r="E27" s="226">
        <v>0</v>
      </c>
      <c r="F27" s="226">
        <v>0</v>
      </c>
      <c r="G27" s="226">
        <f t="shared" si="2"/>
        <v>0</v>
      </c>
      <c r="H27" s="227">
        <f t="shared" si="3"/>
        <v>0</v>
      </c>
      <c r="J27" s="259">
        <f t="shared" si="0"/>
        <v>0</v>
      </c>
      <c r="K27" s="259">
        <f t="shared" si="1"/>
        <v>0</v>
      </c>
      <c r="M27" s="100">
        <f t="shared" si="4"/>
        <v>0</v>
      </c>
      <c r="N27" s="100">
        <f t="shared" si="5"/>
        <v>0</v>
      </c>
    </row>
    <row r="28" spans="1:14">
      <c r="A28" s="224"/>
      <c r="B28" s="231" t="s">
        <v>254</v>
      </c>
      <c r="C28" s="225"/>
      <c r="D28" s="221"/>
      <c r="E28" s="226">
        <v>0</v>
      </c>
      <c r="F28" s="226">
        <v>0</v>
      </c>
      <c r="G28" s="226">
        <f t="shared" si="2"/>
        <v>0</v>
      </c>
      <c r="H28" s="227">
        <f t="shared" si="3"/>
        <v>0</v>
      </c>
      <c r="J28" s="259">
        <f t="shared" si="0"/>
        <v>0</v>
      </c>
      <c r="K28" s="259">
        <f t="shared" si="1"/>
        <v>0</v>
      </c>
      <c r="M28" s="100">
        <f t="shared" si="4"/>
        <v>0</v>
      </c>
      <c r="N28" s="100">
        <f t="shared" si="5"/>
        <v>0</v>
      </c>
    </row>
    <row r="29" spans="1:14">
      <c r="A29" s="224"/>
      <c r="B29" s="231" t="s">
        <v>255</v>
      </c>
      <c r="C29" s="225" t="s">
        <v>22</v>
      </c>
      <c r="D29" s="221">
        <v>36</v>
      </c>
      <c r="E29" s="226">
        <v>46291.934590760691</v>
      </c>
      <c r="F29" s="226">
        <v>19839.40053889744</v>
      </c>
      <c r="G29" s="226">
        <f t="shared" si="2"/>
        <v>1666509.6452673848</v>
      </c>
      <c r="H29" s="227">
        <f t="shared" si="3"/>
        <v>714218.41940030782</v>
      </c>
      <c r="J29" s="259">
        <f t="shared" si="0"/>
        <v>-108014.51404510827</v>
      </c>
      <c r="K29" s="259">
        <f t="shared" si="1"/>
        <v>154306.44863586896</v>
      </c>
      <c r="M29" s="100">
        <f t="shared" si="4"/>
        <v>32404.354213532482</v>
      </c>
      <c r="N29" s="100">
        <f t="shared" si="5"/>
        <v>13887.580377228207</v>
      </c>
    </row>
    <row r="30" spans="1:14">
      <c r="A30" s="224"/>
      <c r="B30" s="229"/>
      <c r="C30" s="225"/>
      <c r="D30" s="221"/>
      <c r="E30" s="226">
        <v>0</v>
      </c>
      <c r="F30" s="226">
        <v>0</v>
      </c>
      <c r="G30" s="226">
        <f t="shared" si="2"/>
        <v>0</v>
      </c>
      <c r="H30" s="227">
        <f t="shared" si="3"/>
        <v>0</v>
      </c>
      <c r="J30" s="259">
        <f t="shared" si="0"/>
        <v>0</v>
      </c>
      <c r="K30" s="259">
        <f t="shared" si="1"/>
        <v>0</v>
      </c>
      <c r="M30" s="100">
        <f t="shared" si="4"/>
        <v>0</v>
      </c>
      <c r="N30" s="100">
        <f t="shared" si="5"/>
        <v>0</v>
      </c>
    </row>
    <row r="31" spans="1:14">
      <c r="A31" s="224"/>
      <c r="B31" s="246" t="s">
        <v>141</v>
      </c>
      <c r="C31" s="225"/>
      <c r="D31" s="221"/>
      <c r="E31" s="226">
        <v>0</v>
      </c>
      <c r="F31" s="226">
        <v>0</v>
      </c>
      <c r="G31" s="226">
        <f t="shared" si="2"/>
        <v>0</v>
      </c>
      <c r="H31" s="227">
        <f t="shared" si="3"/>
        <v>0</v>
      </c>
      <c r="J31" s="259">
        <f t="shared" si="0"/>
        <v>0</v>
      </c>
      <c r="K31" s="259">
        <f t="shared" si="1"/>
        <v>0</v>
      </c>
      <c r="M31" s="100">
        <f t="shared" si="4"/>
        <v>0</v>
      </c>
      <c r="N31" s="100">
        <f t="shared" si="5"/>
        <v>0</v>
      </c>
    </row>
    <row r="32" spans="1:14" ht="73.900000000000006" customHeight="1">
      <c r="A32" s="224">
        <f>A23+0.1</f>
        <v>1.5000000000000004</v>
      </c>
      <c r="B32" s="228" t="s">
        <v>63</v>
      </c>
      <c r="C32" s="225"/>
      <c r="D32" s="225"/>
      <c r="E32" s="226">
        <v>0</v>
      </c>
      <c r="F32" s="226">
        <v>0</v>
      </c>
      <c r="G32" s="226">
        <f t="shared" si="2"/>
        <v>0</v>
      </c>
      <c r="H32" s="227">
        <f t="shared" si="3"/>
        <v>0</v>
      </c>
      <c r="J32" s="259">
        <f t="shared" si="0"/>
        <v>0</v>
      </c>
      <c r="K32" s="259">
        <f t="shared" si="1"/>
        <v>0</v>
      </c>
      <c r="L32" s="108"/>
      <c r="M32" s="100">
        <f t="shared" si="4"/>
        <v>0</v>
      </c>
      <c r="N32" s="100">
        <f t="shared" si="5"/>
        <v>0</v>
      </c>
    </row>
    <row r="33" spans="1:14">
      <c r="A33" s="224"/>
      <c r="B33" s="269" t="s">
        <v>156</v>
      </c>
      <c r="C33" s="225"/>
      <c r="D33" s="225"/>
      <c r="E33" s="226">
        <v>0</v>
      </c>
      <c r="F33" s="226">
        <v>0</v>
      </c>
      <c r="G33" s="226">
        <f t="shared" si="2"/>
        <v>0</v>
      </c>
      <c r="H33" s="227">
        <f t="shared" si="3"/>
        <v>0</v>
      </c>
      <c r="J33" s="259">
        <f t="shared" si="0"/>
        <v>0</v>
      </c>
      <c r="K33" s="259">
        <f t="shared" si="1"/>
        <v>0</v>
      </c>
      <c r="L33" s="108"/>
      <c r="M33" s="100">
        <f t="shared" si="4"/>
        <v>0</v>
      </c>
      <c r="N33" s="100">
        <f t="shared" si="5"/>
        <v>0</v>
      </c>
    </row>
    <row r="34" spans="1:14">
      <c r="A34" s="224"/>
      <c r="B34" s="232" t="s">
        <v>256</v>
      </c>
      <c r="C34" s="225"/>
      <c r="D34" s="225"/>
      <c r="E34" s="226"/>
      <c r="F34" s="226"/>
      <c r="G34" s="226">
        <f t="shared" si="2"/>
        <v>0</v>
      </c>
      <c r="H34" s="227">
        <f t="shared" si="3"/>
        <v>0</v>
      </c>
      <c r="J34" s="259">
        <f t="shared" si="0"/>
        <v>0</v>
      </c>
      <c r="K34" s="259">
        <f t="shared" si="1"/>
        <v>0</v>
      </c>
      <c r="L34" s="108"/>
    </row>
    <row r="35" spans="1:14">
      <c r="A35" s="224"/>
      <c r="B35" s="232" t="s">
        <v>257</v>
      </c>
      <c r="C35" s="225"/>
      <c r="D35" s="225"/>
      <c r="E35" s="226"/>
      <c r="F35" s="226"/>
      <c r="G35" s="226">
        <f t="shared" si="2"/>
        <v>0</v>
      </c>
      <c r="H35" s="227">
        <f t="shared" si="3"/>
        <v>0</v>
      </c>
      <c r="J35" s="259">
        <f t="shared" si="0"/>
        <v>0</v>
      </c>
      <c r="K35" s="259">
        <f t="shared" si="1"/>
        <v>0</v>
      </c>
      <c r="L35" s="108"/>
    </row>
    <row r="36" spans="1:14">
      <c r="A36" s="224"/>
      <c r="B36" s="232" t="s">
        <v>259</v>
      </c>
      <c r="C36" s="225"/>
      <c r="D36" s="225"/>
      <c r="E36" s="226"/>
      <c r="F36" s="226"/>
      <c r="G36" s="226">
        <f t="shared" si="2"/>
        <v>0</v>
      </c>
      <c r="H36" s="227">
        <f t="shared" si="3"/>
        <v>0</v>
      </c>
      <c r="J36" s="259">
        <f t="shared" si="0"/>
        <v>0</v>
      </c>
      <c r="K36" s="259">
        <f t="shared" si="1"/>
        <v>0</v>
      </c>
      <c r="L36" s="108"/>
    </row>
    <row r="37" spans="1:14">
      <c r="A37" s="224"/>
      <c r="B37" s="232" t="s">
        <v>258</v>
      </c>
      <c r="C37" s="225" t="s">
        <v>22</v>
      </c>
      <c r="D37" s="225">
        <v>5</v>
      </c>
      <c r="E37" s="226">
        <v>75054.202773990692</v>
      </c>
      <c r="F37" s="226">
        <v>32166.086903138868</v>
      </c>
      <c r="G37" s="226">
        <f t="shared" si="2"/>
        <v>375271.01386995346</v>
      </c>
      <c r="H37" s="227">
        <f t="shared" si="3"/>
        <v>160830.43451569433</v>
      </c>
      <c r="J37" s="259">
        <f t="shared" si="0"/>
        <v>-175126.47313931159</v>
      </c>
      <c r="K37" s="259">
        <f t="shared" si="1"/>
        <v>250180.67591330229</v>
      </c>
      <c r="L37" s="108"/>
      <c r="M37" s="100">
        <f t="shared" ref="M37" si="6">E37*70%</f>
        <v>52537.941941793484</v>
      </c>
      <c r="N37" s="100">
        <f t="shared" ref="N37" si="7">E37*30%</f>
        <v>22516.260832197207</v>
      </c>
    </row>
    <row r="38" spans="1:14">
      <c r="A38" s="224"/>
      <c r="B38" s="229"/>
      <c r="C38" s="225"/>
      <c r="D38" s="225"/>
      <c r="E38" s="226"/>
      <c r="F38" s="226"/>
      <c r="G38" s="226">
        <f t="shared" si="2"/>
        <v>0</v>
      </c>
      <c r="H38" s="227">
        <f t="shared" si="3"/>
        <v>0</v>
      </c>
      <c r="J38" s="259">
        <f t="shared" si="0"/>
        <v>0</v>
      </c>
      <c r="K38" s="259">
        <f t="shared" si="1"/>
        <v>0</v>
      </c>
      <c r="L38" s="108"/>
    </row>
    <row r="39" spans="1:14">
      <c r="A39" s="224"/>
      <c r="B39" s="246" t="s">
        <v>55</v>
      </c>
      <c r="C39" s="225"/>
      <c r="D39" s="221"/>
      <c r="E39" s="227"/>
      <c r="F39" s="227"/>
      <c r="G39" s="226">
        <f t="shared" si="2"/>
        <v>0</v>
      </c>
      <c r="H39" s="227">
        <f t="shared" si="3"/>
        <v>0</v>
      </c>
      <c r="J39" s="259">
        <f t="shared" si="0"/>
        <v>0</v>
      </c>
      <c r="K39" s="259">
        <f t="shared" si="1"/>
        <v>0</v>
      </c>
    </row>
    <row r="40" spans="1:14" ht="63" customHeight="1">
      <c r="A40" s="233">
        <f>A32+0.1</f>
        <v>1.6000000000000005</v>
      </c>
      <c r="B40" s="228" t="s">
        <v>68</v>
      </c>
      <c r="C40" s="221"/>
      <c r="D40" s="221"/>
      <c r="E40" s="219"/>
      <c r="F40" s="219"/>
      <c r="G40" s="226">
        <f t="shared" si="2"/>
        <v>0</v>
      </c>
      <c r="H40" s="227">
        <f t="shared" si="3"/>
        <v>0</v>
      </c>
      <c r="J40" s="259">
        <f t="shared" ref="J40:J71" si="8">E40*$Q$202</f>
        <v>0</v>
      </c>
      <c r="K40" s="259">
        <f t="shared" ref="K40:K71" si="9">E40-J40</f>
        <v>0</v>
      </c>
    </row>
    <row r="41" spans="1:14">
      <c r="A41" s="234"/>
      <c r="B41" s="269" t="s">
        <v>156</v>
      </c>
      <c r="C41" s="225"/>
      <c r="D41" s="225"/>
      <c r="E41" s="226"/>
      <c r="F41" s="226"/>
      <c r="G41" s="226">
        <f t="shared" si="2"/>
        <v>0</v>
      </c>
      <c r="H41" s="227">
        <f t="shared" si="3"/>
        <v>0</v>
      </c>
      <c r="J41" s="259">
        <f t="shared" si="8"/>
        <v>0</v>
      </c>
      <c r="K41" s="259">
        <f t="shared" si="9"/>
        <v>0</v>
      </c>
    </row>
    <row r="42" spans="1:14">
      <c r="A42" s="234"/>
      <c r="B42" s="235" t="s">
        <v>245</v>
      </c>
      <c r="C42" s="225" t="s">
        <v>22</v>
      </c>
      <c r="D42" s="225">
        <v>16</v>
      </c>
      <c r="E42" s="226">
        <v>6194.950070234152</v>
      </c>
      <c r="F42" s="226">
        <v>2654.9786015289224</v>
      </c>
      <c r="G42" s="226">
        <f t="shared" si="2"/>
        <v>99119.201123746432</v>
      </c>
      <c r="H42" s="227">
        <f t="shared" si="3"/>
        <v>42479.657624462758</v>
      </c>
      <c r="J42" s="259">
        <f t="shared" si="8"/>
        <v>-14454.883497213019</v>
      </c>
      <c r="K42" s="259">
        <f t="shared" si="9"/>
        <v>20649.833567447171</v>
      </c>
      <c r="M42" s="100">
        <f t="shared" ref="M42" si="10">E42*70%</f>
        <v>4336.4650491639059</v>
      </c>
      <c r="N42" s="100">
        <f t="shared" ref="N42" si="11">E42*30%</f>
        <v>1858.4850210702455</v>
      </c>
    </row>
    <row r="43" spans="1:14">
      <c r="A43" s="234"/>
      <c r="B43" s="229"/>
      <c r="C43" s="225"/>
      <c r="D43" s="225"/>
      <c r="E43" s="226"/>
      <c r="F43" s="226"/>
      <c r="G43" s="226">
        <f t="shared" si="2"/>
        <v>0</v>
      </c>
      <c r="H43" s="227">
        <f t="shared" si="3"/>
        <v>0</v>
      </c>
      <c r="J43" s="259">
        <f t="shared" si="8"/>
        <v>0</v>
      </c>
      <c r="K43" s="259">
        <f t="shared" si="9"/>
        <v>0</v>
      </c>
    </row>
    <row r="44" spans="1:14">
      <c r="A44" s="234"/>
      <c r="B44" s="246" t="s">
        <v>56</v>
      </c>
      <c r="C44" s="225"/>
      <c r="D44" s="225"/>
      <c r="E44" s="226"/>
      <c r="F44" s="226"/>
      <c r="G44" s="226">
        <f t="shared" si="2"/>
        <v>0</v>
      </c>
      <c r="H44" s="227">
        <f t="shared" si="3"/>
        <v>0</v>
      </c>
      <c r="J44" s="259">
        <f t="shared" si="8"/>
        <v>0</v>
      </c>
      <c r="K44" s="259">
        <f t="shared" si="9"/>
        <v>0</v>
      </c>
    </row>
    <row r="45" spans="1:14" ht="71.45" customHeight="1">
      <c r="A45" s="233">
        <f>A40+0.1</f>
        <v>1.7000000000000006</v>
      </c>
      <c r="B45" s="228" t="s">
        <v>64</v>
      </c>
      <c r="C45" s="221"/>
      <c r="D45" s="221"/>
      <c r="E45" s="219"/>
      <c r="F45" s="219"/>
      <c r="G45" s="226">
        <f t="shared" si="2"/>
        <v>0</v>
      </c>
      <c r="H45" s="227">
        <f t="shared" si="3"/>
        <v>0</v>
      </c>
      <c r="J45" s="259">
        <f t="shared" si="8"/>
        <v>0</v>
      </c>
      <c r="K45" s="259">
        <f t="shared" si="9"/>
        <v>0</v>
      </c>
    </row>
    <row r="46" spans="1:14">
      <c r="A46" s="234"/>
      <c r="B46" s="269" t="s">
        <v>156</v>
      </c>
      <c r="C46" s="225"/>
      <c r="D46" s="225"/>
      <c r="E46" s="226"/>
      <c r="F46" s="226"/>
      <c r="G46" s="226">
        <f t="shared" si="2"/>
        <v>0</v>
      </c>
      <c r="H46" s="227">
        <f t="shared" si="3"/>
        <v>0</v>
      </c>
      <c r="J46" s="259">
        <f t="shared" si="8"/>
        <v>0</v>
      </c>
      <c r="K46" s="259">
        <f t="shared" si="9"/>
        <v>0</v>
      </c>
    </row>
    <row r="47" spans="1:14">
      <c r="A47" s="234"/>
      <c r="B47" s="235" t="s">
        <v>246</v>
      </c>
      <c r="C47" s="225" t="s">
        <v>22</v>
      </c>
      <c r="D47" s="225">
        <v>30</v>
      </c>
      <c r="E47" s="226">
        <v>4254.7733998860931</v>
      </c>
      <c r="F47" s="226">
        <v>1823.4743142368973</v>
      </c>
      <c r="G47" s="226">
        <f t="shared" si="2"/>
        <v>127643.20199658279</v>
      </c>
      <c r="H47" s="227">
        <f t="shared" si="3"/>
        <v>54704.229427106919</v>
      </c>
      <c r="J47" s="259">
        <f t="shared" si="8"/>
        <v>-9927.804599734216</v>
      </c>
      <c r="K47" s="259">
        <f t="shared" si="9"/>
        <v>14182.577999620309</v>
      </c>
      <c r="M47" s="100">
        <f t="shared" ref="M47" si="12">E47*70%</f>
        <v>2978.3413799202649</v>
      </c>
      <c r="N47" s="100">
        <f t="shared" ref="N47" si="13">E47*30%</f>
        <v>1276.432019965828</v>
      </c>
    </row>
    <row r="48" spans="1:14">
      <c r="A48" s="234"/>
      <c r="B48" s="229"/>
      <c r="C48" s="225"/>
      <c r="D48" s="225"/>
      <c r="E48" s="226"/>
      <c r="F48" s="226"/>
      <c r="G48" s="226">
        <f t="shared" si="2"/>
        <v>0</v>
      </c>
      <c r="H48" s="227">
        <f t="shared" si="3"/>
        <v>0</v>
      </c>
      <c r="J48" s="259">
        <f t="shared" si="8"/>
        <v>0</v>
      </c>
      <c r="K48" s="259">
        <f t="shared" si="9"/>
        <v>0</v>
      </c>
    </row>
    <row r="49" spans="1:14">
      <c r="A49" s="234"/>
      <c r="B49" s="246" t="s">
        <v>57</v>
      </c>
      <c r="C49" s="225"/>
      <c r="D49" s="225"/>
      <c r="E49" s="226"/>
      <c r="F49" s="226"/>
      <c r="G49" s="226">
        <f t="shared" si="2"/>
        <v>0</v>
      </c>
      <c r="H49" s="227">
        <f t="shared" si="3"/>
        <v>0</v>
      </c>
      <c r="J49" s="259">
        <f t="shared" si="8"/>
        <v>0</v>
      </c>
      <c r="K49" s="259">
        <f t="shared" si="9"/>
        <v>0</v>
      </c>
    </row>
    <row r="50" spans="1:14" ht="118.9" customHeight="1">
      <c r="A50" s="233">
        <f>A45+0.1</f>
        <v>1.8000000000000007</v>
      </c>
      <c r="B50" s="228" t="s">
        <v>118</v>
      </c>
      <c r="C50" s="221"/>
      <c r="D50" s="221"/>
      <c r="E50" s="219"/>
      <c r="F50" s="219"/>
      <c r="G50" s="226">
        <f t="shared" si="2"/>
        <v>0</v>
      </c>
      <c r="H50" s="227">
        <f t="shared" si="3"/>
        <v>0</v>
      </c>
      <c r="J50" s="259">
        <f t="shared" si="8"/>
        <v>0</v>
      </c>
      <c r="K50" s="259">
        <f t="shared" si="9"/>
        <v>0</v>
      </c>
    </row>
    <row r="51" spans="1:14">
      <c r="A51" s="234"/>
      <c r="B51" s="269" t="s">
        <v>156</v>
      </c>
      <c r="C51" s="225"/>
      <c r="D51" s="225"/>
      <c r="E51" s="226"/>
      <c r="F51" s="226"/>
      <c r="G51" s="226">
        <f t="shared" si="2"/>
        <v>0</v>
      </c>
      <c r="H51" s="227">
        <f t="shared" si="3"/>
        <v>0</v>
      </c>
      <c r="J51" s="259">
        <f t="shared" si="8"/>
        <v>0</v>
      </c>
      <c r="K51" s="259">
        <f t="shared" si="9"/>
        <v>0</v>
      </c>
    </row>
    <row r="52" spans="1:14">
      <c r="A52" s="234"/>
      <c r="B52" s="230" t="s">
        <v>247</v>
      </c>
      <c r="C52" s="221" t="s">
        <v>22</v>
      </c>
      <c r="D52" s="221">
        <v>9</v>
      </c>
      <c r="E52" s="236">
        <v>16678.711727553484</v>
      </c>
      <c r="F52" s="236">
        <v>7148.0193118086363</v>
      </c>
      <c r="G52" s="226">
        <f t="shared" si="2"/>
        <v>150108.40554798135</v>
      </c>
      <c r="H52" s="227">
        <f t="shared" si="3"/>
        <v>64332.173806277729</v>
      </c>
      <c r="J52" s="259">
        <f t="shared" si="8"/>
        <v>-38916.994030958122</v>
      </c>
      <c r="K52" s="259">
        <f t="shared" si="9"/>
        <v>55595.705758511605</v>
      </c>
      <c r="M52" s="100">
        <f t="shared" ref="M52" si="14">E52*70%</f>
        <v>11675.098209287438</v>
      </c>
      <c r="N52" s="100">
        <f t="shared" ref="N52" si="15">E52*30%</f>
        <v>5003.6135182660446</v>
      </c>
    </row>
    <row r="53" spans="1:14">
      <c r="A53" s="234"/>
      <c r="B53" s="229"/>
      <c r="C53" s="225"/>
      <c r="D53" s="225"/>
      <c r="E53" s="226"/>
      <c r="F53" s="226"/>
      <c r="G53" s="226">
        <f t="shared" si="2"/>
        <v>0</v>
      </c>
      <c r="H53" s="227">
        <f t="shared" si="3"/>
        <v>0</v>
      </c>
      <c r="J53" s="259">
        <f t="shared" si="8"/>
        <v>0</v>
      </c>
      <c r="K53" s="259">
        <f t="shared" si="9"/>
        <v>0</v>
      </c>
    </row>
    <row r="54" spans="1:14">
      <c r="A54" s="224"/>
      <c r="B54" s="246" t="s">
        <v>58</v>
      </c>
      <c r="C54" s="221"/>
      <c r="D54" s="221"/>
      <c r="E54" s="227"/>
      <c r="F54" s="227"/>
      <c r="G54" s="226">
        <f t="shared" si="2"/>
        <v>0</v>
      </c>
      <c r="H54" s="227">
        <f t="shared" si="3"/>
        <v>0</v>
      </c>
      <c r="J54" s="259">
        <f t="shared" si="8"/>
        <v>0</v>
      </c>
      <c r="K54" s="259">
        <f t="shared" si="9"/>
        <v>0</v>
      </c>
    </row>
    <row r="55" spans="1:14" ht="76.900000000000006" customHeight="1">
      <c r="A55" s="233">
        <f>A50+0.1</f>
        <v>1.9000000000000008</v>
      </c>
      <c r="B55" s="228" t="s">
        <v>67</v>
      </c>
      <c r="C55" s="221"/>
      <c r="D55" s="221"/>
      <c r="E55" s="219"/>
      <c r="F55" s="219"/>
      <c r="G55" s="226">
        <f t="shared" si="2"/>
        <v>0</v>
      </c>
      <c r="H55" s="227">
        <f t="shared" si="3"/>
        <v>0</v>
      </c>
      <c r="J55" s="259">
        <f t="shared" si="8"/>
        <v>0</v>
      </c>
      <c r="K55" s="259">
        <f t="shared" si="9"/>
        <v>0</v>
      </c>
    </row>
    <row r="56" spans="1:14">
      <c r="A56" s="234"/>
      <c r="B56" s="269" t="s">
        <v>156</v>
      </c>
      <c r="C56" s="225"/>
      <c r="D56" s="225"/>
      <c r="E56" s="227"/>
      <c r="F56" s="227"/>
      <c r="G56" s="226">
        <f t="shared" si="2"/>
        <v>0</v>
      </c>
      <c r="H56" s="227">
        <f t="shared" si="3"/>
        <v>0</v>
      </c>
      <c r="J56" s="259">
        <f t="shared" si="8"/>
        <v>0</v>
      </c>
      <c r="K56" s="259">
        <f t="shared" si="9"/>
        <v>0</v>
      </c>
    </row>
    <row r="57" spans="1:14">
      <c r="A57" s="234"/>
      <c r="B57" s="229" t="s">
        <v>7</v>
      </c>
      <c r="C57" s="225"/>
      <c r="D57" s="225"/>
      <c r="E57" s="227"/>
      <c r="F57" s="227"/>
      <c r="G57" s="226">
        <f t="shared" si="2"/>
        <v>0</v>
      </c>
      <c r="H57" s="227">
        <f t="shared" si="3"/>
        <v>0</v>
      </c>
      <c r="J57" s="259">
        <f t="shared" si="8"/>
        <v>0</v>
      </c>
      <c r="K57" s="259">
        <f t="shared" si="9"/>
        <v>0</v>
      </c>
    </row>
    <row r="58" spans="1:14">
      <c r="A58" s="234"/>
      <c r="B58" s="229" t="s">
        <v>65</v>
      </c>
      <c r="C58" s="221" t="s">
        <v>4</v>
      </c>
      <c r="D58" s="221">
        <v>216</v>
      </c>
      <c r="E58" s="236">
        <v>1838.0621087507923</v>
      </c>
      <c r="F58" s="236">
        <v>787.7409037503395</v>
      </c>
      <c r="G58" s="226">
        <f t="shared" si="2"/>
        <v>397021.41549017112</v>
      </c>
      <c r="H58" s="227">
        <f t="shared" si="3"/>
        <v>170152.03521007334</v>
      </c>
      <c r="J58" s="259">
        <f t="shared" si="8"/>
        <v>-4288.8115870851816</v>
      </c>
      <c r="K58" s="259">
        <f t="shared" si="9"/>
        <v>6126.8736958359741</v>
      </c>
      <c r="M58" s="100">
        <f t="shared" ref="M58" si="16">E58*70%</f>
        <v>1286.6434761255546</v>
      </c>
      <c r="N58" s="100">
        <f t="shared" ref="N58" si="17">E58*30%</f>
        <v>551.41863262523771</v>
      </c>
    </row>
    <row r="59" spans="1:14">
      <c r="A59" s="224"/>
      <c r="B59" s="229"/>
      <c r="C59" s="221"/>
      <c r="D59" s="221"/>
      <c r="E59" s="227"/>
      <c r="F59" s="227"/>
      <c r="G59" s="226">
        <f t="shared" si="2"/>
        <v>0</v>
      </c>
      <c r="H59" s="227">
        <f t="shared" si="3"/>
        <v>0</v>
      </c>
      <c r="J59" s="259">
        <f t="shared" si="8"/>
        <v>0</v>
      </c>
      <c r="K59" s="259">
        <f t="shared" si="9"/>
        <v>0</v>
      </c>
    </row>
    <row r="60" spans="1:14">
      <c r="A60" s="224"/>
      <c r="B60" s="246" t="s">
        <v>59</v>
      </c>
      <c r="C60" s="221"/>
      <c r="D60" s="221"/>
      <c r="E60" s="227"/>
      <c r="F60" s="227"/>
      <c r="G60" s="226">
        <f t="shared" si="2"/>
        <v>0</v>
      </c>
      <c r="H60" s="227">
        <f t="shared" si="3"/>
        <v>0</v>
      </c>
      <c r="J60" s="259">
        <f t="shared" si="8"/>
        <v>0</v>
      </c>
      <c r="K60" s="259">
        <f t="shared" si="9"/>
        <v>0</v>
      </c>
    </row>
    <row r="61" spans="1:14" ht="60" customHeight="1">
      <c r="A61" s="233">
        <f>A55+0.1</f>
        <v>2.0000000000000009</v>
      </c>
      <c r="B61" s="228" t="s">
        <v>66</v>
      </c>
      <c r="C61" s="225"/>
      <c r="D61" s="225"/>
      <c r="E61" s="226"/>
      <c r="F61" s="226"/>
      <c r="G61" s="226">
        <f t="shared" si="2"/>
        <v>0</v>
      </c>
      <c r="H61" s="227">
        <f t="shared" si="3"/>
        <v>0</v>
      </c>
      <c r="J61" s="259">
        <f t="shared" si="8"/>
        <v>0</v>
      </c>
      <c r="K61" s="259">
        <f t="shared" si="9"/>
        <v>0</v>
      </c>
    </row>
    <row r="62" spans="1:14">
      <c r="A62" s="234"/>
      <c r="B62" s="269" t="s">
        <v>156</v>
      </c>
      <c r="C62" s="225"/>
      <c r="D62" s="225"/>
      <c r="E62" s="226"/>
      <c r="F62" s="226"/>
      <c r="G62" s="226">
        <f t="shared" si="2"/>
        <v>0</v>
      </c>
      <c r="H62" s="227">
        <f t="shared" si="3"/>
        <v>0</v>
      </c>
      <c r="J62" s="259">
        <f t="shared" si="8"/>
        <v>0</v>
      </c>
      <c r="K62" s="259">
        <f t="shared" si="9"/>
        <v>0</v>
      </c>
    </row>
    <row r="63" spans="1:14">
      <c r="A63" s="234"/>
      <c r="B63" s="235" t="s">
        <v>260</v>
      </c>
      <c r="C63" s="225" t="s">
        <v>22</v>
      </c>
      <c r="D63" s="225">
        <v>8</v>
      </c>
      <c r="E63" s="226">
        <v>6467.2555678268618</v>
      </c>
      <c r="F63" s="226">
        <v>2771.6809576400838</v>
      </c>
      <c r="G63" s="226">
        <f t="shared" si="2"/>
        <v>51738.044542614894</v>
      </c>
      <c r="H63" s="227">
        <f t="shared" si="3"/>
        <v>22173.44766112067</v>
      </c>
      <c r="J63" s="259">
        <f t="shared" si="8"/>
        <v>-15090.26299159601</v>
      </c>
      <c r="K63" s="259">
        <f t="shared" si="9"/>
        <v>21557.518559422871</v>
      </c>
      <c r="M63" s="100">
        <f t="shared" ref="M63" si="18">E63*70%</f>
        <v>4527.0788974788029</v>
      </c>
      <c r="N63" s="100">
        <f t="shared" ref="N63" si="19">E63*30%</f>
        <v>1940.1766703480585</v>
      </c>
    </row>
    <row r="64" spans="1:14">
      <c r="A64" s="234"/>
      <c r="B64" s="229"/>
      <c r="C64" s="225"/>
      <c r="D64" s="225"/>
      <c r="E64" s="226"/>
      <c r="F64" s="226"/>
      <c r="G64" s="226">
        <f t="shared" si="2"/>
        <v>0</v>
      </c>
      <c r="H64" s="227">
        <f t="shared" si="3"/>
        <v>0</v>
      </c>
      <c r="J64" s="259">
        <f t="shared" si="8"/>
        <v>0</v>
      </c>
      <c r="K64" s="259">
        <f t="shared" si="9"/>
        <v>0</v>
      </c>
    </row>
    <row r="65" spans="1:14">
      <c r="A65" s="234"/>
      <c r="B65" s="246" t="s">
        <v>60</v>
      </c>
      <c r="C65" s="225"/>
      <c r="D65" s="225"/>
      <c r="E65" s="226"/>
      <c r="F65" s="226"/>
      <c r="G65" s="226">
        <f t="shared" si="2"/>
        <v>0</v>
      </c>
      <c r="H65" s="227">
        <f t="shared" si="3"/>
        <v>0</v>
      </c>
      <c r="J65" s="259">
        <f t="shared" si="8"/>
        <v>0</v>
      </c>
      <c r="K65" s="259">
        <f t="shared" si="9"/>
        <v>0</v>
      </c>
    </row>
    <row r="66" spans="1:14" ht="57" customHeight="1">
      <c r="A66" s="234">
        <v>1.1000000000000001</v>
      </c>
      <c r="B66" s="228" t="s">
        <v>115</v>
      </c>
      <c r="C66" s="225"/>
      <c r="D66" s="225"/>
      <c r="E66" s="226"/>
      <c r="F66" s="226"/>
      <c r="G66" s="226">
        <f t="shared" si="2"/>
        <v>0</v>
      </c>
      <c r="H66" s="227">
        <f t="shared" si="3"/>
        <v>0</v>
      </c>
      <c r="J66" s="259">
        <f t="shared" si="8"/>
        <v>0</v>
      </c>
      <c r="K66" s="259">
        <f t="shared" si="9"/>
        <v>0</v>
      </c>
    </row>
    <row r="67" spans="1:14">
      <c r="A67" s="234"/>
      <c r="B67" s="269" t="s">
        <v>156</v>
      </c>
      <c r="C67" s="225"/>
      <c r="D67" s="225"/>
      <c r="E67" s="226"/>
      <c r="F67" s="226"/>
      <c r="G67" s="226">
        <f t="shared" si="2"/>
        <v>0</v>
      </c>
      <c r="H67" s="227">
        <f t="shared" si="3"/>
        <v>0</v>
      </c>
      <c r="J67" s="259">
        <f t="shared" si="8"/>
        <v>0</v>
      </c>
      <c r="K67" s="259">
        <f t="shared" si="9"/>
        <v>0</v>
      </c>
    </row>
    <row r="68" spans="1:14">
      <c r="A68" s="234"/>
      <c r="B68" s="228" t="s">
        <v>110</v>
      </c>
      <c r="C68" s="225" t="s">
        <v>22</v>
      </c>
      <c r="D68" s="225">
        <v>25</v>
      </c>
      <c r="E68" s="226">
        <v>6739.5610654195725</v>
      </c>
      <c r="F68" s="226">
        <v>2888.3833137512452</v>
      </c>
      <c r="G68" s="226">
        <f t="shared" si="2"/>
        <v>168489.02663548931</v>
      </c>
      <c r="H68" s="227">
        <f t="shared" si="3"/>
        <v>72209.582843781129</v>
      </c>
      <c r="J68" s="259">
        <f t="shared" si="8"/>
        <v>-15725.642485979</v>
      </c>
      <c r="K68" s="259">
        <f t="shared" si="9"/>
        <v>22465.203551398572</v>
      </c>
      <c r="M68" s="100">
        <f t="shared" ref="M68" si="20">E68*70%</f>
        <v>4717.6927457937009</v>
      </c>
      <c r="N68" s="100">
        <f t="shared" ref="N68" si="21">E68*30%</f>
        <v>2021.8683196258717</v>
      </c>
    </row>
    <row r="69" spans="1:14">
      <c r="A69" s="234"/>
      <c r="B69" s="228"/>
      <c r="C69" s="225"/>
      <c r="D69" s="225"/>
      <c r="E69" s="226"/>
      <c r="F69" s="226"/>
      <c r="G69" s="226">
        <f t="shared" si="2"/>
        <v>0</v>
      </c>
      <c r="H69" s="227">
        <f t="shared" si="3"/>
        <v>0</v>
      </c>
      <c r="J69" s="259">
        <f t="shared" si="8"/>
        <v>0</v>
      </c>
      <c r="K69" s="259">
        <f t="shared" si="9"/>
        <v>0</v>
      </c>
    </row>
    <row r="70" spans="1:14">
      <c r="A70" s="237"/>
      <c r="B70" s="238" t="s">
        <v>117</v>
      </c>
      <c r="C70" s="239"/>
      <c r="D70" s="239"/>
      <c r="E70" s="240"/>
      <c r="F70" s="240"/>
      <c r="G70" s="226">
        <f t="shared" si="2"/>
        <v>0</v>
      </c>
      <c r="H70" s="227">
        <f t="shared" si="3"/>
        <v>0</v>
      </c>
      <c r="I70" s="109"/>
      <c r="J70" s="259">
        <f t="shared" si="8"/>
        <v>0</v>
      </c>
      <c r="K70" s="259">
        <f t="shared" si="9"/>
        <v>0</v>
      </c>
    </row>
    <row r="71" spans="1:14">
      <c r="A71" s="224"/>
      <c r="B71" s="229"/>
      <c r="C71" s="221"/>
      <c r="D71" s="221"/>
      <c r="E71" s="221"/>
      <c r="F71" s="221"/>
      <c r="G71" s="226">
        <f t="shared" si="2"/>
        <v>0</v>
      </c>
      <c r="H71" s="227">
        <f t="shared" si="3"/>
        <v>0</v>
      </c>
      <c r="J71" s="259">
        <f t="shared" si="8"/>
        <v>0</v>
      </c>
      <c r="K71" s="259">
        <f t="shared" si="9"/>
        <v>0</v>
      </c>
    </row>
    <row r="72" spans="1:14">
      <c r="A72" s="224"/>
      <c r="B72" s="246" t="s">
        <v>32</v>
      </c>
      <c r="C72" s="221"/>
      <c r="D72" s="221"/>
      <c r="E72" s="221"/>
      <c r="F72" s="221"/>
      <c r="G72" s="226">
        <f t="shared" si="2"/>
        <v>0</v>
      </c>
      <c r="H72" s="227">
        <f t="shared" si="3"/>
        <v>0</v>
      </c>
      <c r="J72" s="259">
        <f t="shared" ref="J72:J103" si="22">E72*$Q$202</f>
        <v>0</v>
      </c>
      <c r="K72" s="259">
        <f t="shared" ref="K72:K103" si="23">E72-J72</f>
        <v>0</v>
      </c>
    </row>
    <row r="73" spans="1:14" ht="155.44999999999999" customHeight="1">
      <c r="A73" s="224">
        <v>2.1</v>
      </c>
      <c r="B73" s="228" t="s">
        <v>128</v>
      </c>
      <c r="C73" s="221"/>
      <c r="D73" s="221"/>
      <c r="E73" s="221"/>
      <c r="F73" s="221"/>
      <c r="G73" s="226">
        <f t="shared" ref="G73:G136" si="24">E73*D73</f>
        <v>0</v>
      </c>
      <c r="H73" s="227">
        <f t="shared" ref="H73:H136" si="25">F73*D73</f>
        <v>0</v>
      </c>
      <c r="J73" s="259">
        <f t="shared" si="22"/>
        <v>0</v>
      </c>
      <c r="K73" s="259">
        <f t="shared" si="23"/>
        <v>0</v>
      </c>
    </row>
    <row r="74" spans="1:14">
      <c r="A74" s="224"/>
      <c r="B74" s="229" t="s">
        <v>8</v>
      </c>
      <c r="C74" s="225" t="s">
        <v>6</v>
      </c>
      <c r="D74" s="221">
        <v>880</v>
      </c>
      <c r="E74" s="227">
        <v>238.26731039362122</v>
      </c>
      <c r="F74" s="227">
        <v>102.11456159726625</v>
      </c>
      <c r="G74" s="226">
        <f t="shared" si="24"/>
        <v>209675.23314638666</v>
      </c>
      <c r="H74" s="227">
        <f t="shared" si="25"/>
        <v>89860.814205594303</v>
      </c>
      <c r="J74" s="259">
        <f t="shared" si="22"/>
        <v>-555.9570575851161</v>
      </c>
      <c r="K74" s="259">
        <f t="shared" si="23"/>
        <v>794.22436797873729</v>
      </c>
      <c r="M74" s="100">
        <f t="shared" ref="M74:M78" si="26">E74*70%</f>
        <v>166.78711727553485</v>
      </c>
      <c r="N74" s="100">
        <f t="shared" ref="N74:N78" si="27">E74*30%</f>
        <v>71.480193118086362</v>
      </c>
    </row>
    <row r="75" spans="1:14">
      <c r="A75" s="224"/>
      <c r="B75" s="229" t="s">
        <v>9</v>
      </c>
      <c r="C75" s="225" t="s">
        <v>6</v>
      </c>
      <c r="D75" s="221">
        <v>374</v>
      </c>
      <c r="E75" s="227">
        <v>357.40096559043184</v>
      </c>
      <c r="F75" s="227">
        <v>153.17184239589935</v>
      </c>
      <c r="G75" s="226">
        <f t="shared" si="24"/>
        <v>133667.9611308215</v>
      </c>
      <c r="H75" s="227">
        <f t="shared" si="25"/>
        <v>57286.269056066354</v>
      </c>
      <c r="J75" s="259">
        <f t="shared" si="22"/>
        <v>-833.93558637767421</v>
      </c>
      <c r="K75" s="259">
        <f t="shared" si="23"/>
        <v>1191.3365519681061</v>
      </c>
      <c r="M75" s="100">
        <f t="shared" si="26"/>
        <v>250.18067591330228</v>
      </c>
      <c r="N75" s="100">
        <f t="shared" si="27"/>
        <v>107.22028967712954</v>
      </c>
    </row>
    <row r="76" spans="1:14">
      <c r="A76" s="224"/>
      <c r="B76" s="229" t="s">
        <v>10</v>
      </c>
      <c r="C76" s="225" t="s">
        <v>6</v>
      </c>
      <c r="D76" s="221">
        <v>207</v>
      </c>
      <c r="E76" s="227">
        <v>510.57280798633121</v>
      </c>
      <c r="F76" s="227">
        <v>218.81691770842767</v>
      </c>
      <c r="G76" s="226">
        <f t="shared" si="24"/>
        <v>105688.57125317056</v>
      </c>
      <c r="H76" s="227">
        <f t="shared" si="25"/>
        <v>45295.101965644528</v>
      </c>
      <c r="J76" s="259">
        <f t="shared" si="22"/>
        <v>-1191.3365519681061</v>
      </c>
      <c r="K76" s="259">
        <f t="shared" si="23"/>
        <v>1701.9093599544372</v>
      </c>
      <c r="M76" s="100">
        <f t="shared" si="26"/>
        <v>357.40096559043184</v>
      </c>
      <c r="N76" s="100">
        <f t="shared" si="27"/>
        <v>153.17184239589935</v>
      </c>
    </row>
    <row r="77" spans="1:14">
      <c r="A77" s="224"/>
      <c r="B77" s="229" t="s">
        <v>11</v>
      </c>
      <c r="C77" s="225" t="s">
        <v>6</v>
      </c>
      <c r="D77" s="221">
        <v>55</v>
      </c>
      <c r="E77" s="227">
        <v>748.8401183799524</v>
      </c>
      <c r="F77" s="227">
        <v>320.93147930569393</v>
      </c>
      <c r="G77" s="226">
        <f t="shared" si="24"/>
        <v>41186.206510897384</v>
      </c>
      <c r="H77" s="227">
        <f t="shared" si="25"/>
        <v>17651.231361813167</v>
      </c>
      <c r="J77" s="259">
        <f t="shared" si="22"/>
        <v>-1747.293609553222</v>
      </c>
      <c r="K77" s="259">
        <f t="shared" si="23"/>
        <v>2496.1337279331747</v>
      </c>
      <c r="M77" s="100">
        <f t="shared" si="26"/>
        <v>524.18808286596663</v>
      </c>
      <c r="N77" s="100">
        <f t="shared" si="27"/>
        <v>224.65203551398571</v>
      </c>
    </row>
    <row r="78" spans="1:14">
      <c r="A78" s="224"/>
      <c r="B78" s="229" t="s">
        <v>12</v>
      </c>
      <c r="C78" s="225" t="s">
        <v>6</v>
      </c>
      <c r="D78" s="221">
        <v>208</v>
      </c>
      <c r="E78" s="227">
        <v>1347.9122130839144</v>
      </c>
      <c r="F78" s="227">
        <v>577.67666275024897</v>
      </c>
      <c r="G78" s="226">
        <f t="shared" si="24"/>
        <v>280365.74032145418</v>
      </c>
      <c r="H78" s="227">
        <f t="shared" si="25"/>
        <v>120156.74585205178</v>
      </c>
      <c r="J78" s="259">
        <f t="shared" si="22"/>
        <v>-3145.1284971957998</v>
      </c>
      <c r="K78" s="259">
        <f t="shared" si="23"/>
        <v>4493.0407102797144</v>
      </c>
      <c r="M78" s="100">
        <f t="shared" si="26"/>
        <v>943.53854915874001</v>
      </c>
      <c r="N78" s="100">
        <f t="shared" si="27"/>
        <v>404.3736639251743</v>
      </c>
    </row>
    <row r="79" spans="1:14">
      <c r="A79" s="224"/>
      <c r="B79" s="229"/>
      <c r="C79" s="225"/>
      <c r="D79" s="241"/>
      <c r="E79" s="227"/>
      <c r="F79" s="227"/>
      <c r="G79" s="226">
        <f t="shared" si="24"/>
        <v>0</v>
      </c>
      <c r="H79" s="227">
        <f t="shared" si="25"/>
        <v>0</v>
      </c>
      <c r="J79" s="259">
        <f t="shared" si="22"/>
        <v>0</v>
      </c>
      <c r="K79" s="259">
        <f t="shared" si="23"/>
        <v>0</v>
      </c>
    </row>
    <row r="80" spans="1:14">
      <c r="A80" s="224"/>
      <c r="B80" s="220" t="s">
        <v>72</v>
      </c>
      <c r="C80" s="225"/>
      <c r="D80" s="241"/>
      <c r="E80" s="227"/>
      <c r="F80" s="227"/>
      <c r="G80" s="226">
        <f t="shared" si="24"/>
        <v>0</v>
      </c>
      <c r="H80" s="227">
        <f t="shared" si="25"/>
        <v>0</v>
      </c>
      <c r="J80" s="259">
        <f t="shared" si="22"/>
        <v>0</v>
      </c>
      <c r="K80" s="259">
        <f t="shared" si="23"/>
        <v>0</v>
      </c>
    </row>
    <row r="81" spans="1:17" ht="62.45" customHeight="1">
      <c r="A81" s="224">
        <v>2.2000000000000002</v>
      </c>
      <c r="B81" s="228" t="s">
        <v>144</v>
      </c>
      <c r="C81" s="221"/>
      <c r="D81" s="221"/>
      <c r="E81" s="227"/>
      <c r="F81" s="227"/>
      <c r="G81" s="226">
        <f t="shared" si="24"/>
        <v>0</v>
      </c>
      <c r="H81" s="227">
        <f t="shared" si="25"/>
        <v>0</v>
      </c>
      <c r="J81" s="259">
        <f t="shared" si="22"/>
        <v>0</v>
      </c>
      <c r="K81" s="259">
        <f t="shared" si="23"/>
        <v>0</v>
      </c>
    </row>
    <row r="82" spans="1:17">
      <c r="A82" s="224"/>
      <c r="B82" s="229" t="s">
        <v>8</v>
      </c>
      <c r="C82" s="225" t="s">
        <v>18</v>
      </c>
      <c r="D82" s="221">
        <v>8</v>
      </c>
      <c r="E82" s="242">
        <v>7828.7830557904117</v>
      </c>
      <c r="F82" s="242">
        <v>3355.1927381958908</v>
      </c>
      <c r="G82" s="226">
        <f t="shared" si="24"/>
        <v>62630.264446323294</v>
      </c>
      <c r="H82" s="227">
        <f t="shared" si="25"/>
        <v>26841.541905567126</v>
      </c>
      <c r="J82" s="259">
        <f t="shared" si="22"/>
        <v>-18267.160463510958</v>
      </c>
      <c r="K82" s="259">
        <f t="shared" si="23"/>
        <v>26095.943519301371</v>
      </c>
      <c r="M82" s="100">
        <f t="shared" ref="M82:M85" si="28">E82*70%</f>
        <v>5480.1481390532881</v>
      </c>
      <c r="N82" s="100">
        <f t="shared" ref="N82:N85" si="29">E82*30%</f>
        <v>2348.6349167371236</v>
      </c>
    </row>
    <row r="83" spans="1:17">
      <c r="A83" s="224"/>
      <c r="B83" s="229" t="s">
        <v>9</v>
      </c>
      <c r="C83" s="225" t="s">
        <v>18</v>
      </c>
      <c r="D83" s="221">
        <v>10</v>
      </c>
      <c r="E83" s="242">
        <v>9939.150662133914</v>
      </c>
      <c r="F83" s="242">
        <v>4259.6359980573916</v>
      </c>
      <c r="G83" s="226">
        <f t="shared" si="24"/>
        <v>99391.50662133914</v>
      </c>
      <c r="H83" s="227">
        <f t="shared" si="25"/>
        <v>42596.359980573914</v>
      </c>
      <c r="J83" s="259">
        <f t="shared" si="22"/>
        <v>-23191.35154497913</v>
      </c>
      <c r="K83" s="259">
        <f t="shared" si="23"/>
        <v>33130.502207113044</v>
      </c>
      <c r="M83" s="100">
        <f t="shared" si="28"/>
        <v>6957.4054634937393</v>
      </c>
      <c r="N83" s="100">
        <f t="shared" si="29"/>
        <v>2981.7451986401743</v>
      </c>
    </row>
    <row r="84" spans="1:17">
      <c r="A84" s="224"/>
      <c r="B84" s="229" t="s">
        <v>10</v>
      </c>
      <c r="C84" s="225" t="s">
        <v>18</v>
      </c>
      <c r="D84" s="221">
        <v>11</v>
      </c>
      <c r="E84" s="242">
        <v>11062.410839703844</v>
      </c>
      <c r="F84" s="242">
        <v>4741.0332170159327</v>
      </c>
      <c r="G84" s="226">
        <f t="shared" si="24"/>
        <v>121686.51923674229</v>
      </c>
      <c r="H84" s="227">
        <f t="shared" si="25"/>
        <v>52151.365387175261</v>
      </c>
      <c r="J84" s="259">
        <f t="shared" si="22"/>
        <v>-25812.291959308965</v>
      </c>
      <c r="K84" s="259">
        <f t="shared" si="23"/>
        <v>36874.702799012812</v>
      </c>
      <c r="M84" s="100">
        <f t="shared" si="28"/>
        <v>7743.6875877926896</v>
      </c>
      <c r="N84" s="100">
        <f t="shared" si="29"/>
        <v>3318.7232519111531</v>
      </c>
    </row>
    <row r="85" spans="1:17">
      <c r="A85" s="224"/>
      <c r="B85" s="229" t="s">
        <v>12</v>
      </c>
      <c r="C85" s="225" t="s">
        <v>18</v>
      </c>
      <c r="D85" s="221">
        <v>4</v>
      </c>
      <c r="E85" s="242">
        <v>44249.643358815374</v>
      </c>
      <c r="F85" s="242">
        <v>18964.132868063731</v>
      </c>
      <c r="G85" s="226">
        <f t="shared" si="24"/>
        <v>176998.5734352615</v>
      </c>
      <c r="H85" s="227">
        <f t="shared" si="25"/>
        <v>75856.531472254923</v>
      </c>
      <c r="J85" s="259">
        <f t="shared" si="22"/>
        <v>-103249.16783723586</v>
      </c>
      <c r="K85" s="259">
        <f t="shared" si="23"/>
        <v>147498.81119605125</v>
      </c>
      <c r="M85" s="100">
        <f t="shared" si="28"/>
        <v>30974.750351170758</v>
      </c>
      <c r="N85" s="100">
        <f t="shared" si="29"/>
        <v>13274.893007644612</v>
      </c>
    </row>
    <row r="86" spans="1:17">
      <c r="A86" s="224"/>
      <c r="B86" s="229"/>
      <c r="C86" s="221"/>
      <c r="D86" s="221"/>
      <c r="E86" s="227"/>
      <c r="F86" s="227"/>
      <c r="G86" s="226">
        <f t="shared" si="24"/>
        <v>0</v>
      </c>
      <c r="H86" s="227">
        <f t="shared" si="25"/>
        <v>0</v>
      </c>
      <c r="J86" s="259">
        <f t="shared" si="22"/>
        <v>0</v>
      </c>
      <c r="K86" s="259">
        <f t="shared" si="23"/>
        <v>0</v>
      </c>
    </row>
    <row r="87" spans="1:17">
      <c r="A87" s="237"/>
      <c r="B87" s="238" t="s">
        <v>116</v>
      </c>
      <c r="C87" s="224"/>
      <c r="D87" s="239"/>
      <c r="E87" s="240"/>
      <c r="F87" s="240"/>
      <c r="G87" s="226">
        <f t="shared" si="24"/>
        <v>0</v>
      </c>
      <c r="H87" s="227">
        <f t="shared" si="25"/>
        <v>0</v>
      </c>
      <c r="J87" s="259">
        <f t="shared" si="22"/>
        <v>0</v>
      </c>
      <c r="K87" s="259">
        <f t="shared" si="23"/>
        <v>0</v>
      </c>
    </row>
    <row r="88" spans="1:17">
      <c r="A88" s="224"/>
      <c r="B88" s="229"/>
      <c r="C88" s="221"/>
      <c r="D88" s="221"/>
      <c r="E88" s="221"/>
      <c r="F88" s="221"/>
      <c r="G88" s="226">
        <f t="shared" si="24"/>
        <v>0</v>
      </c>
      <c r="H88" s="227">
        <f t="shared" si="25"/>
        <v>0</v>
      </c>
      <c r="J88" s="259">
        <f t="shared" si="22"/>
        <v>0</v>
      </c>
      <c r="K88" s="259">
        <f t="shared" si="23"/>
        <v>0</v>
      </c>
    </row>
    <row r="89" spans="1:17" ht="28.5" customHeight="1">
      <c r="A89" s="224"/>
      <c r="B89" s="246" t="s">
        <v>33</v>
      </c>
      <c r="C89" s="221"/>
      <c r="D89" s="221"/>
      <c r="E89" s="221"/>
      <c r="F89" s="221"/>
      <c r="G89" s="226">
        <f t="shared" si="24"/>
        <v>0</v>
      </c>
      <c r="H89" s="227">
        <f t="shared" si="25"/>
        <v>0</v>
      </c>
      <c r="J89" s="259">
        <f t="shared" si="22"/>
        <v>0</v>
      </c>
      <c r="K89" s="259">
        <f t="shared" si="23"/>
        <v>0</v>
      </c>
    </row>
    <row r="90" spans="1:17" ht="115.9" customHeight="1">
      <c r="A90" s="224">
        <v>3.1</v>
      </c>
      <c r="B90" s="228" t="s">
        <v>119</v>
      </c>
      <c r="C90" s="221"/>
      <c r="D90" s="221"/>
      <c r="E90" s="221"/>
      <c r="F90" s="221"/>
      <c r="G90" s="226">
        <f t="shared" si="24"/>
        <v>0</v>
      </c>
      <c r="H90" s="227">
        <f t="shared" si="25"/>
        <v>0</v>
      </c>
      <c r="J90" s="259">
        <f t="shared" si="22"/>
        <v>0</v>
      </c>
      <c r="K90" s="259">
        <f t="shared" si="23"/>
        <v>0</v>
      </c>
      <c r="L90" s="262"/>
      <c r="M90" s="262"/>
      <c r="N90" s="262"/>
      <c r="O90" s="262"/>
      <c r="P90" s="262"/>
      <c r="Q90" s="262"/>
    </row>
    <row r="91" spans="1:17">
      <c r="A91" s="224"/>
      <c r="B91" s="220" t="s">
        <v>34</v>
      </c>
      <c r="C91" s="221"/>
      <c r="D91" s="221"/>
      <c r="E91" s="221"/>
      <c r="F91" s="221"/>
      <c r="G91" s="226">
        <f t="shared" si="24"/>
        <v>0</v>
      </c>
      <c r="H91" s="227">
        <f t="shared" si="25"/>
        <v>0</v>
      </c>
      <c r="J91" s="259">
        <f t="shared" si="22"/>
        <v>0</v>
      </c>
      <c r="K91" s="259">
        <f t="shared" si="23"/>
        <v>0</v>
      </c>
    </row>
    <row r="92" spans="1:17">
      <c r="A92" s="224"/>
      <c r="B92" s="229" t="s">
        <v>11</v>
      </c>
      <c r="C92" s="225" t="s">
        <v>6</v>
      </c>
      <c r="D92" s="241">
        <v>308</v>
      </c>
      <c r="E92" s="227">
        <v>374.4200591899762</v>
      </c>
      <c r="F92" s="227">
        <v>160.46573965284696</v>
      </c>
      <c r="G92" s="226">
        <f t="shared" si="24"/>
        <v>115321.37823051267</v>
      </c>
      <c r="H92" s="227">
        <f t="shared" si="25"/>
        <v>49423.447813076862</v>
      </c>
      <c r="J92" s="259">
        <f t="shared" si="22"/>
        <v>-873.64680477661102</v>
      </c>
      <c r="K92" s="259">
        <f t="shared" si="23"/>
        <v>1248.0668639665873</v>
      </c>
      <c r="M92" s="100">
        <f t="shared" ref="M92:M97" si="30">E92*70%</f>
        <v>262.09404143298332</v>
      </c>
      <c r="N92" s="100">
        <f t="shared" ref="N92:N97" si="31">E92*30%</f>
        <v>112.32601775699285</v>
      </c>
    </row>
    <row r="93" spans="1:17">
      <c r="A93" s="224"/>
      <c r="B93" s="229" t="s">
        <v>12</v>
      </c>
      <c r="C93" s="225" t="s">
        <v>6</v>
      </c>
      <c r="D93" s="241">
        <v>48</v>
      </c>
      <c r="E93" s="227">
        <v>612.68736958359739</v>
      </c>
      <c r="F93" s="227">
        <v>262.58030125011317</v>
      </c>
      <c r="G93" s="226">
        <f t="shared" si="24"/>
        <v>29408.993740012673</v>
      </c>
      <c r="H93" s="227">
        <f t="shared" si="25"/>
        <v>12603.854460005432</v>
      </c>
      <c r="J93" s="259">
        <f t="shared" si="22"/>
        <v>-1429.6038623617271</v>
      </c>
      <c r="K93" s="259">
        <f t="shared" si="23"/>
        <v>2042.2912319453244</v>
      </c>
      <c r="M93" s="100">
        <f t="shared" si="30"/>
        <v>428.88115870851817</v>
      </c>
      <c r="N93" s="100">
        <f t="shared" si="31"/>
        <v>183.80621087507922</v>
      </c>
    </row>
    <row r="94" spans="1:17">
      <c r="A94" s="224"/>
      <c r="B94" s="229" t="s">
        <v>35</v>
      </c>
      <c r="C94" s="225" t="s">
        <v>6</v>
      </c>
      <c r="D94" s="241">
        <v>1256</v>
      </c>
      <c r="E94" s="227">
        <v>987.10742877357359</v>
      </c>
      <c r="F94" s="227">
        <v>423.04604090296016</v>
      </c>
      <c r="G94" s="226">
        <f t="shared" si="24"/>
        <v>1239806.9305396085</v>
      </c>
      <c r="H94" s="227">
        <f t="shared" si="25"/>
        <v>531345.82737411791</v>
      </c>
      <c r="J94" s="259">
        <f t="shared" si="22"/>
        <v>-2303.250667138338</v>
      </c>
      <c r="K94" s="259">
        <f t="shared" si="23"/>
        <v>3290.3580959119117</v>
      </c>
      <c r="M94" s="100">
        <f t="shared" si="30"/>
        <v>690.97520014150143</v>
      </c>
      <c r="N94" s="100">
        <f t="shared" si="31"/>
        <v>296.13222863207204</v>
      </c>
    </row>
    <row r="95" spans="1:17">
      <c r="A95" s="224"/>
      <c r="B95" s="229" t="s">
        <v>13</v>
      </c>
      <c r="C95" s="225" t="s">
        <v>6</v>
      </c>
      <c r="D95" s="241">
        <v>225</v>
      </c>
      <c r="E95" s="227">
        <v>2144.4057935425913</v>
      </c>
      <c r="F95" s="227">
        <v>919.03105437539625</v>
      </c>
      <c r="G95" s="226">
        <f t="shared" si="24"/>
        <v>482491.30354708305</v>
      </c>
      <c r="H95" s="227">
        <f t="shared" si="25"/>
        <v>206781.98723446415</v>
      </c>
      <c r="J95" s="259">
        <f t="shared" si="22"/>
        <v>-5003.6135182660455</v>
      </c>
      <c r="K95" s="259">
        <f t="shared" si="23"/>
        <v>7148.0193118086372</v>
      </c>
      <c r="M95" s="100">
        <f t="shared" si="30"/>
        <v>1501.0840554798137</v>
      </c>
      <c r="N95" s="100">
        <f t="shared" si="31"/>
        <v>643.3217380627774</v>
      </c>
    </row>
    <row r="96" spans="1:17">
      <c r="A96" s="224"/>
      <c r="B96" s="246" t="s">
        <v>36</v>
      </c>
      <c r="C96" s="221"/>
      <c r="D96" s="221"/>
      <c r="E96" s="227">
        <v>0</v>
      </c>
      <c r="F96" s="227">
        <v>0</v>
      </c>
      <c r="G96" s="226">
        <f t="shared" si="24"/>
        <v>0</v>
      </c>
      <c r="H96" s="227">
        <f t="shared" si="25"/>
        <v>0</v>
      </c>
      <c r="J96" s="259">
        <f t="shared" si="22"/>
        <v>0</v>
      </c>
      <c r="K96" s="259">
        <f t="shared" si="23"/>
        <v>0</v>
      </c>
      <c r="M96" s="100">
        <f t="shared" si="30"/>
        <v>0</v>
      </c>
      <c r="N96" s="100">
        <f t="shared" si="31"/>
        <v>0</v>
      </c>
    </row>
    <row r="97" spans="1:14">
      <c r="A97" s="224"/>
      <c r="B97" s="229" t="s">
        <v>157</v>
      </c>
      <c r="C97" s="225" t="s">
        <v>6</v>
      </c>
      <c r="D97" s="225">
        <v>130</v>
      </c>
      <c r="E97" s="227">
        <v>476.53462078724243</v>
      </c>
      <c r="F97" s="227">
        <v>204.22912319453249</v>
      </c>
      <c r="G97" s="226">
        <f t="shared" si="24"/>
        <v>61949.500702341516</v>
      </c>
      <c r="H97" s="227">
        <f t="shared" si="25"/>
        <v>26549.786015289224</v>
      </c>
      <c r="J97" s="259">
        <f t="shared" si="22"/>
        <v>-1111.9141151702322</v>
      </c>
      <c r="K97" s="259">
        <f t="shared" si="23"/>
        <v>1588.4487359574746</v>
      </c>
      <c r="M97" s="100">
        <f t="shared" si="30"/>
        <v>333.57423455106971</v>
      </c>
      <c r="N97" s="100">
        <f t="shared" si="31"/>
        <v>142.96038623617272</v>
      </c>
    </row>
    <row r="98" spans="1:14">
      <c r="A98" s="224"/>
      <c r="B98" s="229"/>
      <c r="C98" s="225"/>
      <c r="D98" s="225"/>
      <c r="E98" s="227"/>
      <c r="F98" s="227"/>
      <c r="G98" s="226">
        <f t="shared" si="24"/>
        <v>0</v>
      </c>
      <c r="H98" s="227">
        <f t="shared" si="25"/>
        <v>0</v>
      </c>
      <c r="J98" s="259">
        <f t="shared" si="22"/>
        <v>0</v>
      </c>
      <c r="K98" s="259">
        <f t="shared" si="23"/>
        <v>0</v>
      </c>
    </row>
    <row r="99" spans="1:14">
      <c r="A99" s="224"/>
      <c r="B99" s="220" t="s">
        <v>111</v>
      </c>
      <c r="C99" s="225"/>
      <c r="D99" s="225"/>
      <c r="E99" s="227"/>
      <c r="F99" s="227"/>
      <c r="G99" s="226">
        <f t="shared" si="24"/>
        <v>0</v>
      </c>
      <c r="H99" s="227">
        <f t="shared" si="25"/>
        <v>0</v>
      </c>
      <c r="J99" s="259">
        <f t="shared" si="22"/>
        <v>0</v>
      </c>
      <c r="K99" s="259">
        <f t="shared" si="23"/>
        <v>0</v>
      </c>
    </row>
    <row r="100" spans="1:14" ht="94.15" customHeight="1">
      <c r="A100" s="224">
        <f>A90+0.1</f>
        <v>3.2</v>
      </c>
      <c r="B100" s="228" t="s">
        <v>81</v>
      </c>
      <c r="C100" s="225" t="s">
        <v>22</v>
      </c>
      <c r="D100" s="241">
        <v>22</v>
      </c>
      <c r="E100" s="227">
        <v>5786.4918238450864</v>
      </c>
      <c r="F100" s="227">
        <v>2479.92506736218</v>
      </c>
      <c r="G100" s="226">
        <f t="shared" si="24"/>
        <v>127302.8201245919</v>
      </c>
      <c r="H100" s="227">
        <f t="shared" si="25"/>
        <v>54558.351481967962</v>
      </c>
      <c r="J100" s="259">
        <f t="shared" si="22"/>
        <v>-13501.814255638534</v>
      </c>
      <c r="K100" s="259">
        <f t="shared" si="23"/>
        <v>19288.30607948362</v>
      </c>
      <c r="M100" s="100">
        <f t="shared" ref="M100" si="32">E100*70%</f>
        <v>4050.5442766915603</v>
      </c>
      <c r="N100" s="100">
        <f t="shared" ref="N100" si="33">E100*30%</f>
        <v>1735.9475471535259</v>
      </c>
    </row>
    <row r="101" spans="1:14">
      <c r="A101" s="224"/>
      <c r="B101" s="229"/>
      <c r="C101" s="225"/>
      <c r="D101" s="241"/>
      <c r="E101" s="227"/>
      <c r="F101" s="227"/>
      <c r="G101" s="226">
        <f t="shared" si="24"/>
        <v>0</v>
      </c>
      <c r="H101" s="227">
        <f t="shared" si="25"/>
        <v>0</v>
      </c>
      <c r="J101" s="259">
        <f t="shared" si="22"/>
        <v>0</v>
      </c>
      <c r="K101" s="259">
        <f t="shared" si="23"/>
        <v>0</v>
      </c>
    </row>
    <row r="102" spans="1:14">
      <c r="A102" s="224"/>
      <c r="B102" s="220" t="s">
        <v>112</v>
      </c>
      <c r="C102" s="225"/>
      <c r="D102" s="241"/>
      <c r="E102" s="227"/>
      <c r="F102" s="227"/>
      <c r="G102" s="226">
        <f t="shared" si="24"/>
        <v>0</v>
      </c>
      <c r="H102" s="227">
        <f t="shared" si="25"/>
        <v>0</v>
      </c>
      <c r="J102" s="259">
        <f t="shared" si="22"/>
        <v>0</v>
      </c>
      <c r="K102" s="259">
        <f t="shared" si="23"/>
        <v>0</v>
      </c>
    </row>
    <row r="103" spans="1:14" ht="74.45" customHeight="1">
      <c r="A103" s="224">
        <f>A100+0.1</f>
        <v>3.3000000000000003</v>
      </c>
      <c r="B103" s="228" t="s">
        <v>135</v>
      </c>
      <c r="C103" s="225" t="s">
        <v>22</v>
      </c>
      <c r="D103" s="241">
        <v>8</v>
      </c>
      <c r="E103" s="227">
        <v>5786.4918238450864</v>
      </c>
      <c r="F103" s="227">
        <v>2479.92506736218</v>
      </c>
      <c r="G103" s="226">
        <f t="shared" si="24"/>
        <v>46291.934590760691</v>
      </c>
      <c r="H103" s="227">
        <f t="shared" si="25"/>
        <v>19839.40053889744</v>
      </c>
      <c r="J103" s="259">
        <f t="shared" si="22"/>
        <v>-13501.814255638534</v>
      </c>
      <c r="K103" s="259">
        <f t="shared" si="23"/>
        <v>19288.30607948362</v>
      </c>
      <c r="M103" s="100">
        <f t="shared" ref="M103" si="34">E103*70%</f>
        <v>4050.5442766915603</v>
      </c>
      <c r="N103" s="100">
        <f t="shared" ref="N103" si="35">E103*30%</f>
        <v>1735.9475471535259</v>
      </c>
    </row>
    <row r="104" spans="1:14">
      <c r="A104" s="224"/>
      <c r="B104" s="228"/>
      <c r="C104" s="225"/>
      <c r="D104" s="241"/>
      <c r="E104" s="227"/>
      <c r="F104" s="227"/>
      <c r="G104" s="226">
        <f t="shared" si="24"/>
        <v>0</v>
      </c>
      <c r="H104" s="227">
        <f t="shared" si="25"/>
        <v>0</v>
      </c>
      <c r="J104" s="259">
        <f t="shared" ref="J104:J135" si="36">E104*$Q$202</f>
        <v>0</v>
      </c>
      <c r="K104" s="259">
        <f t="shared" ref="K104:K135" si="37">E104-J104</f>
        <v>0</v>
      </c>
    </row>
    <row r="105" spans="1:14">
      <c r="A105" s="237"/>
      <c r="B105" s="238" t="s">
        <v>83</v>
      </c>
      <c r="C105" s="224"/>
      <c r="D105" s="239"/>
      <c r="E105" s="240"/>
      <c r="F105" s="240"/>
      <c r="G105" s="226">
        <f t="shared" si="24"/>
        <v>0</v>
      </c>
      <c r="H105" s="227">
        <f t="shared" si="25"/>
        <v>0</v>
      </c>
      <c r="J105" s="259">
        <f t="shared" si="36"/>
        <v>0</v>
      </c>
      <c r="K105" s="259">
        <f t="shared" si="37"/>
        <v>0</v>
      </c>
    </row>
    <row r="106" spans="1:14">
      <c r="A106" s="224"/>
      <c r="B106" s="229"/>
      <c r="C106" s="221"/>
      <c r="D106" s="221"/>
      <c r="E106" s="221"/>
      <c r="F106" s="221"/>
      <c r="G106" s="226">
        <f t="shared" si="24"/>
        <v>0</v>
      </c>
      <c r="H106" s="227">
        <f t="shared" si="25"/>
        <v>0</v>
      </c>
      <c r="J106" s="259">
        <f t="shared" si="36"/>
        <v>0</v>
      </c>
      <c r="K106" s="259">
        <f t="shared" si="37"/>
        <v>0</v>
      </c>
    </row>
    <row r="107" spans="1:14">
      <c r="A107" s="224"/>
      <c r="B107" s="270" t="s">
        <v>143</v>
      </c>
      <c r="C107" s="221"/>
      <c r="D107" s="221"/>
      <c r="E107" s="221"/>
      <c r="F107" s="221"/>
      <c r="G107" s="226">
        <f t="shared" si="24"/>
        <v>0</v>
      </c>
      <c r="H107" s="227">
        <f t="shared" si="25"/>
        <v>0</v>
      </c>
      <c r="J107" s="259">
        <f t="shared" si="36"/>
        <v>0</v>
      </c>
      <c r="K107" s="259">
        <f t="shared" si="37"/>
        <v>0</v>
      </c>
    </row>
    <row r="108" spans="1:14" ht="86.45" customHeight="1">
      <c r="A108" s="224">
        <v>4.0999999999999996</v>
      </c>
      <c r="B108" s="228" t="s">
        <v>37</v>
      </c>
      <c r="C108" s="221"/>
      <c r="D108" s="221"/>
      <c r="E108" s="223"/>
      <c r="F108" s="223"/>
      <c r="G108" s="226">
        <f t="shared" si="24"/>
        <v>0</v>
      </c>
      <c r="H108" s="227">
        <f t="shared" si="25"/>
        <v>0</v>
      </c>
      <c r="J108" s="259">
        <f t="shared" si="36"/>
        <v>0</v>
      </c>
      <c r="K108" s="259">
        <f t="shared" si="37"/>
        <v>0</v>
      </c>
    </row>
    <row r="109" spans="1:14">
      <c r="A109" s="224"/>
      <c r="B109" s="229" t="s">
        <v>38</v>
      </c>
      <c r="C109" s="225" t="s">
        <v>6</v>
      </c>
      <c r="D109" s="241">
        <v>576</v>
      </c>
      <c r="E109" s="227">
        <v>1463.6420495608161</v>
      </c>
      <c r="F109" s="227">
        <v>627.27516409749262</v>
      </c>
      <c r="G109" s="226">
        <f t="shared" si="24"/>
        <v>843057.82054703007</v>
      </c>
      <c r="H109" s="227">
        <f t="shared" si="25"/>
        <v>361310.49452015577</v>
      </c>
      <c r="J109" s="259">
        <f t="shared" si="36"/>
        <v>-3415.1647823085705</v>
      </c>
      <c r="K109" s="259">
        <f t="shared" si="37"/>
        <v>4878.8068318693868</v>
      </c>
      <c r="M109" s="100">
        <f t="shared" ref="M109:M110" si="38">E109*70%</f>
        <v>1024.5494346925711</v>
      </c>
      <c r="N109" s="100">
        <f t="shared" ref="N109:N110" si="39">E109*30%</f>
        <v>439.09261486824482</v>
      </c>
    </row>
    <row r="110" spans="1:14">
      <c r="A110" s="224"/>
      <c r="B110" s="229" t="s">
        <v>39</v>
      </c>
      <c r="C110" s="225" t="s">
        <v>6</v>
      </c>
      <c r="D110" s="241">
        <v>612</v>
      </c>
      <c r="E110" s="227">
        <v>2689.0167887280113</v>
      </c>
      <c r="F110" s="227">
        <v>1152.4357665977191</v>
      </c>
      <c r="G110" s="226">
        <f t="shared" si="24"/>
        <v>1645678.2747015429</v>
      </c>
      <c r="H110" s="227">
        <f t="shared" si="25"/>
        <v>705290.68915780412</v>
      </c>
      <c r="J110" s="259">
        <f t="shared" si="36"/>
        <v>-6274.3725070320252</v>
      </c>
      <c r="K110" s="259">
        <f t="shared" si="37"/>
        <v>8963.3892957600365</v>
      </c>
      <c r="M110" s="100">
        <f t="shared" si="38"/>
        <v>1882.3117521096078</v>
      </c>
      <c r="N110" s="100">
        <f t="shared" si="39"/>
        <v>806.70503661840337</v>
      </c>
    </row>
    <row r="111" spans="1:14">
      <c r="A111" s="224"/>
      <c r="B111" s="229"/>
      <c r="C111" s="221"/>
      <c r="D111" s="221"/>
      <c r="E111" s="227"/>
      <c r="F111" s="227"/>
      <c r="G111" s="226">
        <f t="shared" si="24"/>
        <v>0</v>
      </c>
      <c r="H111" s="227">
        <f t="shared" si="25"/>
        <v>0</v>
      </c>
      <c r="J111" s="259">
        <f t="shared" si="36"/>
        <v>0</v>
      </c>
      <c r="K111" s="259">
        <f t="shared" si="37"/>
        <v>0</v>
      </c>
    </row>
    <row r="112" spans="1:14">
      <c r="A112" s="224"/>
      <c r="B112" s="246" t="s">
        <v>72</v>
      </c>
      <c r="C112" s="221"/>
      <c r="D112" s="221"/>
      <c r="E112" s="227"/>
      <c r="F112" s="227"/>
      <c r="G112" s="226">
        <f t="shared" si="24"/>
        <v>0</v>
      </c>
      <c r="H112" s="227">
        <f t="shared" si="25"/>
        <v>0</v>
      </c>
      <c r="J112" s="259">
        <f t="shared" si="36"/>
        <v>0</v>
      </c>
      <c r="K112" s="259">
        <f t="shared" si="37"/>
        <v>0</v>
      </c>
    </row>
    <row r="113" spans="1:14" ht="65.25" customHeight="1">
      <c r="A113" s="224">
        <f>A108+0.1</f>
        <v>4.1999999999999993</v>
      </c>
      <c r="B113" s="228" t="s">
        <v>40</v>
      </c>
      <c r="C113" s="221"/>
      <c r="D113" s="221"/>
      <c r="E113" s="227"/>
      <c r="F113" s="227"/>
      <c r="G113" s="226">
        <f t="shared" si="24"/>
        <v>0</v>
      </c>
      <c r="H113" s="227">
        <f t="shared" si="25"/>
        <v>0</v>
      </c>
      <c r="J113" s="259">
        <f t="shared" si="36"/>
        <v>0</v>
      </c>
      <c r="K113" s="259">
        <f t="shared" si="37"/>
        <v>0</v>
      </c>
    </row>
    <row r="114" spans="1:14">
      <c r="A114" s="224"/>
      <c r="B114" s="229" t="s">
        <v>38</v>
      </c>
      <c r="C114" s="225" t="s">
        <v>22</v>
      </c>
      <c r="D114" s="221">
        <v>12</v>
      </c>
      <c r="E114" s="227">
        <v>62834.493569517828</v>
      </c>
      <c r="F114" s="227">
        <v>26929.068672650501</v>
      </c>
      <c r="G114" s="226">
        <f t="shared" si="24"/>
        <v>754013.92283421394</v>
      </c>
      <c r="H114" s="227">
        <f t="shared" si="25"/>
        <v>323148.82407180604</v>
      </c>
      <c r="J114" s="259">
        <f t="shared" si="36"/>
        <v>-146613.81832887491</v>
      </c>
      <c r="K114" s="259">
        <f t="shared" si="37"/>
        <v>209448.31189839274</v>
      </c>
      <c r="M114" s="100">
        <f t="shared" ref="M114" si="40">E114*70%</f>
        <v>43984.145498662474</v>
      </c>
      <c r="N114" s="100">
        <f t="shared" ref="N114" si="41">E114*30%</f>
        <v>18850.348070855347</v>
      </c>
    </row>
    <row r="115" spans="1:14">
      <c r="A115" s="224"/>
      <c r="B115" s="229"/>
      <c r="C115" s="225"/>
      <c r="D115" s="241"/>
      <c r="E115" s="227"/>
      <c r="F115" s="227"/>
      <c r="G115" s="226">
        <f t="shared" si="24"/>
        <v>0</v>
      </c>
      <c r="H115" s="227">
        <f t="shared" si="25"/>
        <v>0</v>
      </c>
      <c r="J115" s="259">
        <f t="shared" si="36"/>
        <v>0</v>
      </c>
      <c r="K115" s="259">
        <f t="shared" si="37"/>
        <v>0</v>
      </c>
    </row>
    <row r="116" spans="1:14">
      <c r="A116" s="245"/>
      <c r="B116" s="246" t="s">
        <v>113</v>
      </c>
      <c r="C116" s="221"/>
      <c r="D116" s="221"/>
      <c r="E116" s="227"/>
      <c r="F116" s="227"/>
      <c r="G116" s="226">
        <f t="shared" si="24"/>
        <v>0</v>
      </c>
      <c r="H116" s="227">
        <f t="shared" si="25"/>
        <v>0</v>
      </c>
      <c r="J116" s="259">
        <f t="shared" si="36"/>
        <v>0</v>
      </c>
      <c r="K116" s="259">
        <f t="shared" si="37"/>
        <v>0</v>
      </c>
    </row>
    <row r="117" spans="1:14" ht="115.9" customHeight="1">
      <c r="A117" s="233">
        <f>A113+0.1</f>
        <v>4.2999999999999989</v>
      </c>
      <c r="B117" s="228" t="s">
        <v>90</v>
      </c>
      <c r="C117" s="241" t="s">
        <v>22</v>
      </c>
      <c r="D117" s="241">
        <v>7</v>
      </c>
      <c r="E117" s="227">
        <v>45611.170846778921</v>
      </c>
      <c r="F117" s="227">
        <v>19547.644648619538</v>
      </c>
      <c r="G117" s="226">
        <f t="shared" si="24"/>
        <v>319278.19592745247</v>
      </c>
      <c r="H117" s="227">
        <f t="shared" si="25"/>
        <v>136833.51254033676</v>
      </c>
      <c r="J117" s="259">
        <f t="shared" si="36"/>
        <v>-106426.0653091508</v>
      </c>
      <c r="K117" s="259">
        <f t="shared" si="37"/>
        <v>152037.23615592971</v>
      </c>
      <c r="M117" s="100">
        <f t="shared" ref="M117" si="42">E117*70%</f>
        <v>31927.819592745243</v>
      </c>
      <c r="N117" s="100">
        <f t="shared" ref="N117" si="43">E117*30%</f>
        <v>13683.351254033676</v>
      </c>
    </row>
    <row r="118" spans="1:14">
      <c r="A118" s="224"/>
      <c r="B118" s="229"/>
      <c r="C118" s="241"/>
      <c r="D118" s="241"/>
      <c r="E118" s="227"/>
      <c r="F118" s="227"/>
      <c r="G118" s="226">
        <f t="shared" si="24"/>
        <v>0</v>
      </c>
      <c r="H118" s="227">
        <f t="shared" si="25"/>
        <v>0</v>
      </c>
      <c r="J118" s="259">
        <f t="shared" si="36"/>
        <v>0</v>
      </c>
      <c r="K118" s="259">
        <f t="shared" si="37"/>
        <v>0</v>
      </c>
    </row>
    <row r="119" spans="1:14">
      <c r="A119" s="224"/>
      <c r="B119" s="246" t="s">
        <v>114</v>
      </c>
      <c r="C119" s="241"/>
      <c r="D119" s="241"/>
      <c r="E119" s="227"/>
      <c r="F119" s="227"/>
      <c r="G119" s="226">
        <f t="shared" si="24"/>
        <v>0</v>
      </c>
      <c r="H119" s="227">
        <f t="shared" si="25"/>
        <v>0</v>
      </c>
      <c r="J119" s="259">
        <f t="shared" si="36"/>
        <v>0</v>
      </c>
      <c r="K119" s="259">
        <f t="shared" si="37"/>
        <v>0</v>
      </c>
    </row>
    <row r="120" spans="1:14" ht="129.6" customHeight="1">
      <c r="A120" s="233">
        <f>A117+0.1</f>
        <v>4.3999999999999986</v>
      </c>
      <c r="B120" s="228" t="s">
        <v>136</v>
      </c>
      <c r="C120" s="241" t="s">
        <v>22</v>
      </c>
      <c r="D120" s="241">
        <v>12</v>
      </c>
      <c r="E120" s="227">
        <v>119133.65519681062</v>
      </c>
      <c r="F120" s="227">
        <v>51057.280798633125</v>
      </c>
      <c r="G120" s="226">
        <f t="shared" si="24"/>
        <v>1429603.8623617275</v>
      </c>
      <c r="H120" s="227">
        <f t="shared" si="25"/>
        <v>612687.36958359752</v>
      </c>
      <c r="J120" s="259">
        <f t="shared" si="36"/>
        <v>-277978.52879255806</v>
      </c>
      <c r="K120" s="259">
        <f t="shared" si="37"/>
        <v>397112.18398936867</v>
      </c>
      <c r="M120" s="100">
        <f t="shared" ref="M120" si="44">E120*70%</f>
        <v>83393.558637767434</v>
      </c>
      <c r="N120" s="100">
        <f t="shared" ref="N120" si="45">E120*30%</f>
        <v>35740.096559043188</v>
      </c>
    </row>
    <row r="121" spans="1:14">
      <c r="A121" s="245"/>
      <c r="B121" s="229"/>
      <c r="C121" s="241"/>
      <c r="D121" s="241"/>
      <c r="E121" s="227"/>
      <c r="F121" s="227"/>
      <c r="G121" s="226">
        <f t="shared" si="24"/>
        <v>0</v>
      </c>
      <c r="H121" s="227">
        <f t="shared" si="25"/>
        <v>0</v>
      </c>
      <c r="J121" s="259">
        <f t="shared" si="36"/>
        <v>0</v>
      </c>
      <c r="K121" s="259">
        <f t="shared" si="37"/>
        <v>0</v>
      </c>
    </row>
    <row r="122" spans="1:14">
      <c r="A122" s="224"/>
      <c r="B122" s="229"/>
      <c r="C122" s="241"/>
      <c r="D122" s="241"/>
      <c r="E122" s="227"/>
      <c r="F122" s="227"/>
      <c r="G122" s="226">
        <f t="shared" si="24"/>
        <v>0</v>
      </c>
      <c r="H122" s="227">
        <f t="shared" si="25"/>
        <v>0</v>
      </c>
      <c r="J122" s="259">
        <f t="shared" si="36"/>
        <v>0</v>
      </c>
      <c r="K122" s="259">
        <f t="shared" si="37"/>
        <v>0</v>
      </c>
    </row>
    <row r="123" spans="1:14">
      <c r="A123" s="224"/>
      <c r="B123" s="246" t="s">
        <v>130</v>
      </c>
      <c r="C123" s="241"/>
      <c r="D123" s="241"/>
      <c r="E123" s="227"/>
      <c r="F123" s="227"/>
      <c r="G123" s="226">
        <f t="shared" si="24"/>
        <v>0</v>
      </c>
      <c r="H123" s="227">
        <f t="shared" si="25"/>
        <v>0</v>
      </c>
      <c r="J123" s="259">
        <f t="shared" si="36"/>
        <v>0</v>
      </c>
      <c r="K123" s="259">
        <f t="shared" si="37"/>
        <v>0</v>
      </c>
    </row>
    <row r="124" spans="1:14" ht="61.15" customHeight="1">
      <c r="A124" s="233">
        <v>4.5</v>
      </c>
      <c r="B124" s="229" t="s">
        <v>166</v>
      </c>
      <c r="C124" s="241" t="s">
        <v>22</v>
      </c>
      <c r="D124" s="241">
        <v>1</v>
      </c>
      <c r="E124" s="227">
        <v>328468.50647120643</v>
      </c>
      <c r="F124" s="227">
        <v>140772.21705908846</v>
      </c>
      <c r="G124" s="226">
        <f t="shared" si="24"/>
        <v>328468.50647120643</v>
      </c>
      <c r="H124" s="227">
        <f t="shared" si="25"/>
        <v>140772.21705908846</v>
      </c>
      <c r="J124" s="259">
        <f t="shared" si="36"/>
        <v>-766426.51509948156</v>
      </c>
      <c r="K124" s="259">
        <f t="shared" si="37"/>
        <v>1094895.0215706881</v>
      </c>
      <c r="M124" s="100">
        <f t="shared" ref="M124" si="46">E124*70%</f>
        <v>229927.95452984449</v>
      </c>
      <c r="N124" s="100">
        <f t="shared" ref="N124" si="47">E124*30%</f>
        <v>98540.551941361933</v>
      </c>
    </row>
    <row r="125" spans="1:14">
      <c r="A125" s="233"/>
      <c r="B125" s="229"/>
      <c r="C125" s="241"/>
      <c r="D125" s="241"/>
      <c r="E125" s="227"/>
      <c r="F125" s="227"/>
      <c r="G125" s="226">
        <f t="shared" si="24"/>
        <v>0</v>
      </c>
      <c r="H125" s="227">
        <f t="shared" si="25"/>
        <v>0</v>
      </c>
      <c r="J125" s="259">
        <f t="shared" si="36"/>
        <v>0</v>
      </c>
      <c r="K125" s="259">
        <f t="shared" si="37"/>
        <v>0</v>
      </c>
    </row>
    <row r="126" spans="1:14">
      <c r="A126" s="233"/>
      <c r="B126" s="246" t="s">
        <v>148</v>
      </c>
      <c r="C126" s="241"/>
      <c r="D126" s="241"/>
      <c r="E126" s="227"/>
      <c r="F126" s="227"/>
      <c r="G126" s="226">
        <f t="shared" si="24"/>
        <v>0</v>
      </c>
      <c r="H126" s="227">
        <f t="shared" si="25"/>
        <v>0</v>
      </c>
      <c r="J126" s="259">
        <f t="shared" si="36"/>
        <v>0</v>
      </c>
      <c r="K126" s="259">
        <f t="shared" si="37"/>
        <v>0</v>
      </c>
    </row>
    <row r="127" spans="1:14" ht="102.6" customHeight="1">
      <c r="A127" s="233">
        <v>4.5999999999999996</v>
      </c>
      <c r="B127" s="229" t="s">
        <v>89</v>
      </c>
      <c r="C127" s="241" t="s">
        <v>22</v>
      </c>
      <c r="D127" s="241">
        <v>2</v>
      </c>
      <c r="E127" s="227">
        <v>143130.57717216818</v>
      </c>
      <c r="F127" s="227">
        <v>61341.675930929217</v>
      </c>
      <c r="G127" s="226">
        <f t="shared" si="24"/>
        <v>286261.15434433636</v>
      </c>
      <c r="H127" s="227">
        <f t="shared" si="25"/>
        <v>122683.35186185843</v>
      </c>
      <c r="J127" s="259">
        <f t="shared" si="36"/>
        <v>-333971.34673505905</v>
      </c>
      <c r="K127" s="259">
        <f t="shared" si="37"/>
        <v>477101.92390722723</v>
      </c>
      <c r="M127" s="100">
        <f t="shared" ref="M127" si="48">E127*70%</f>
        <v>100191.40402051772</v>
      </c>
      <c r="N127" s="100">
        <f t="shared" ref="N127" si="49">E127*30%</f>
        <v>42939.173151650451</v>
      </c>
    </row>
    <row r="128" spans="1:14">
      <c r="A128" s="233"/>
      <c r="B128" s="229"/>
      <c r="C128" s="241"/>
      <c r="D128" s="241"/>
      <c r="E128" s="227"/>
      <c r="F128" s="227"/>
      <c r="G128" s="226">
        <f t="shared" si="24"/>
        <v>0</v>
      </c>
      <c r="H128" s="227">
        <f t="shared" si="25"/>
        <v>0</v>
      </c>
      <c r="J128" s="259">
        <f t="shared" si="36"/>
        <v>0</v>
      </c>
      <c r="K128" s="259">
        <f t="shared" si="37"/>
        <v>0</v>
      </c>
    </row>
    <row r="129" spans="1:14">
      <c r="A129" s="233"/>
      <c r="B129" s="246" t="s">
        <v>149</v>
      </c>
      <c r="C129" s="241"/>
      <c r="D129" s="241"/>
      <c r="E129" s="227"/>
      <c r="F129" s="227"/>
      <c r="G129" s="226">
        <f t="shared" si="24"/>
        <v>0</v>
      </c>
      <c r="H129" s="227">
        <f t="shared" si="25"/>
        <v>0</v>
      </c>
      <c r="J129" s="259">
        <f t="shared" si="36"/>
        <v>0</v>
      </c>
      <c r="K129" s="259">
        <f t="shared" si="37"/>
        <v>0</v>
      </c>
    </row>
    <row r="130" spans="1:14" ht="83.45" customHeight="1">
      <c r="A130" s="233">
        <v>4.7</v>
      </c>
      <c r="B130" s="229" t="s">
        <v>103</v>
      </c>
      <c r="C130" s="241" t="s">
        <v>22</v>
      </c>
      <c r="D130" s="241">
        <v>1</v>
      </c>
      <c r="E130" s="227">
        <v>67395.610654195727</v>
      </c>
      <c r="F130" s="227">
        <v>28883.833137512454</v>
      </c>
      <c r="G130" s="226">
        <f t="shared" si="24"/>
        <v>67395.610654195727</v>
      </c>
      <c r="H130" s="227">
        <f t="shared" si="25"/>
        <v>28883.833137512454</v>
      </c>
      <c r="J130" s="259">
        <f t="shared" si="36"/>
        <v>-157256.42485979002</v>
      </c>
      <c r="K130" s="259">
        <f t="shared" si="37"/>
        <v>224652.03551398573</v>
      </c>
      <c r="M130" s="100">
        <f t="shared" ref="M130" si="50">E130*70%</f>
        <v>47176.927457937003</v>
      </c>
      <c r="N130" s="100">
        <f t="shared" ref="N130" si="51">E130*30%</f>
        <v>20218.683196258717</v>
      </c>
    </row>
    <row r="131" spans="1:14">
      <c r="A131" s="233"/>
      <c r="B131" s="229"/>
      <c r="C131" s="241"/>
      <c r="D131" s="241"/>
      <c r="E131" s="227"/>
      <c r="F131" s="227"/>
      <c r="G131" s="226">
        <f t="shared" si="24"/>
        <v>0</v>
      </c>
      <c r="H131" s="227">
        <f t="shared" si="25"/>
        <v>0</v>
      </c>
      <c r="J131" s="259">
        <f t="shared" si="36"/>
        <v>0</v>
      </c>
      <c r="K131" s="259">
        <f t="shared" si="37"/>
        <v>0</v>
      </c>
    </row>
    <row r="132" spans="1:14">
      <c r="A132" s="224"/>
      <c r="B132" s="238" t="s">
        <v>84</v>
      </c>
      <c r="C132" s="221"/>
      <c r="D132" s="239"/>
      <c r="E132" s="240"/>
      <c r="F132" s="240"/>
      <c r="G132" s="226">
        <f t="shared" si="24"/>
        <v>0</v>
      </c>
      <c r="H132" s="227">
        <f t="shared" si="25"/>
        <v>0</v>
      </c>
      <c r="J132" s="259">
        <f t="shared" si="36"/>
        <v>0</v>
      </c>
      <c r="K132" s="259">
        <f t="shared" si="37"/>
        <v>0</v>
      </c>
      <c r="M132" s="103"/>
      <c r="N132" s="103"/>
    </row>
    <row r="133" spans="1:14">
      <c r="A133" s="224"/>
      <c r="B133" s="229"/>
      <c r="C133" s="221"/>
      <c r="D133" s="221"/>
      <c r="E133" s="221"/>
      <c r="F133" s="221"/>
      <c r="G133" s="226">
        <f t="shared" si="24"/>
        <v>0</v>
      </c>
      <c r="H133" s="227">
        <f t="shared" si="25"/>
        <v>0</v>
      </c>
      <c r="J133" s="259">
        <f t="shared" si="36"/>
        <v>0</v>
      </c>
      <c r="K133" s="259">
        <f t="shared" si="37"/>
        <v>0</v>
      </c>
    </row>
    <row r="134" spans="1:14">
      <c r="A134" s="224"/>
      <c r="B134" s="220" t="s">
        <v>44</v>
      </c>
      <c r="C134" s="221"/>
      <c r="D134" s="221"/>
      <c r="E134" s="221"/>
      <c r="F134" s="221"/>
      <c r="G134" s="226">
        <f t="shared" si="24"/>
        <v>0</v>
      </c>
      <c r="H134" s="227">
        <f t="shared" si="25"/>
        <v>0</v>
      </c>
      <c r="J134" s="259">
        <f t="shared" si="36"/>
        <v>0</v>
      </c>
      <c r="K134" s="259">
        <f t="shared" si="37"/>
        <v>0</v>
      </c>
    </row>
    <row r="135" spans="1:14">
      <c r="A135" s="224"/>
      <c r="B135" s="220" t="s">
        <v>150</v>
      </c>
      <c r="C135" s="221"/>
      <c r="D135" s="221"/>
      <c r="E135" s="221"/>
      <c r="F135" s="221"/>
      <c r="G135" s="226">
        <f t="shared" si="24"/>
        <v>0</v>
      </c>
      <c r="H135" s="227">
        <f t="shared" si="25"/>
        <v>0</v>
      </c>
      <c r="J135" s="259">
        <f t="shared" si="36"/>
        <v>0</v>
      </c>
      <c r="K135" s="259">
        <f t="shared" si="37"/>
        <v>0</v>
      </c>
    </row>
    <row r="136" spans="1:14" ht="83.45" customHeight="1">
      <c r="A136" s="224">
        <v>5.0999999999999996</v>
      </c>
      <c r="B136" s="228" t="s">
        <v>92</v>
      </c>
      <c r="C136" s="221" t="s">
        <v>23</v>
      </c>
      <c r="D136" s="221">
        <v>1</v>
      </c>
      <c r="E136" s="227">
        <v>57864.918238450875</v>
      </c>
      <c r="F136" s="227">
        <v>24799.250673621802</v>
      </c>
      <c r="G136" s="226">
        <f t="shared" si="24"/>
        <v>57864.918238450875</v>
      </c>
      <c r="H136" s="227">
        <f t="shared" si="25"/>
        <v>24799.250673621802</v>
      </c>
      <c r="J136" s="259">
        <f t="shared" ref="J136:J167" si="52">E136*$Q$202</f>
        <v>-135018.14255638537</v>
      </c>
      <c r="K136" s="259">
        <f t="shared" ref="K136:K167" si="53">E136-J136</f>
        <v>192883.06079483626</v>
      </c>
      <c r="M136" s="100">
        <f t="shared" ref="M136" si="54">E136*70%</f>
        <v>40505.442766915607</v>
      </c>
      <c r="N136" s="100">
        <f t="shared" ref="N136" si="55">E136*30%</f>
        <v>17359.475471535261</v>
      </c>
    </row>
    <row r="137" spans="1:14">
      <c r="A137" s="224"/>
      <c r="B137" s="220"/>
      <c r="C137" s="221"/>
      <c r="D137" s="221"/>
      <c r="E137" s="221"/>
      <c r="F137" s="221"/>
      <c r="G137" s="226">
        <f t="shared" ref="G137:G181" si="56">E137*D137</f>
        <v>0</v>
      </c>
      <c r="H137" s="227">
        <f t="shared" ref="H137:H181" si="57">F137*D137</f>
        <v>0</v>
      </c>
      <c r="J137" s="259">
        <f t="shared" si="52"/>
        <v>0</v>
      </c>
      <c r="K137" s="259">
        <f t="shared" si="53"/>
        <v>0</v>
      </c>
    </row>
    <row r="138" spans="1:14">
      <c r="A138" s="224"/>
      <c r="B138" s="220" t="s">
        <v>151</v>
      </c>
      <c r="C138" s="221"/>
      <c r="D138" s="221"/>
      <c r="E138" s="221"/>
      <c r="F138" s="221"/>
      <c r="G138" s="226">
        <f t="shared" si="56"/>
        <v>0</v>
      </c>
      <c r="H138" s="227">
        <f t="shared" si="57"/>
        <v>0</v>
      </c>
      <c r="J138" s="259">
        <f t="shared" si="52"/>
        <v>0</v>
      </c>
      <c r="K138" s="259">
        <f t="shared" si="53"/>
        <v>0</v>
      </c>
    </row>
    <row r="139" spans="1:14" ht="84.6" customHeight="1">
      <c r="A139" s="224">
        <v>5.2</v>
      </c>
      <c r="B139" s="228" t="s">
        <v>152</v>
      </c>
      <c r="C139" s="221" t="s">
        <v>23</v>
      </c>
      <c r="D139" s="221">
        <v>1</v>
      </c>
      <c r="E139" s="227">
        <v>30634.368479179873</v>
      </c>
      <c r="F139" s="227">
        <v>13129.015062505661</v>
      </c>
      <c r="G139" s="226">
        <f t="shared" si="56"/>
        <v>30634.368479179873</v>
      </c>
      <c r="H139" s="227">
        <f t="shared" si="57"/>
        <v>13129.015062505661</v>
      </c>
      <c r="J139" s="259">
        <f t="shared" si="52"/>
        <v>-71480.193118086361</v>
      </c>
      <c r="K139" s="259">
        <f t="shared" si="53"/>
        <v>102114.56159726623</v>
      </c>
      <c r="M139" s="100">
        <f t="shared" ref="M139" si="58">E139*70%</f>
        <v>21444.05793542591</v>
      </c>
      <c r="N139" s="100">
        <f t="shared" ref="N139" si="59">E139*30%</f>
        <v>9190.3105437539616</v>
      </c>
    </row>
    <row r="140" spans="1:14">
      <c r="A140" s="224"/>
      <c r="B140" s="228"/>
      <c r="C140" s="221"/>
      <c r="D140" s="221"/>
      <c r="E140" s="221"/>
      <c r="F140" s="221"/>
      <c r="G140" s="226">
        <f t="shared" si="56"/>
        <v>0</v>
      </c>
      <c r="H140" s="227">
        <f t="shared" si="57"/>
        <v>0</v>
      </c>
      <c r="J140" s="259">
        <f t="shared" si="52"/>
        <v>0</v>
      </c>
      <c r="K140" s="259">
        <f t="shared" si="53"/>
        <v>0</v>
      </c>
    </row>
    <row r="141" spans="1:14">
      <c r="A141" s="224"/>
      <c r="B141" s="220" t="s">
        <v>153</v>
      </c>
      <c r="C141" s="221"/>
      <c r="D141" s="221"/>
      <c r="E141" s="221"/>
      <c r="F141" s="221"/>
      <c r="G141" s="226">
        <f t="shared" si="56"/>
        <v>0</v>
      </c>
      <c r="H141" s="227">
        <f t="shared" si="57"/>
        <v>0</v>
      </c>
      <c r="J141" s="259">
        <f t="shared" si="52"/>
        <v>0</v>
      </c>
      <c r="K141" s="259">
        <f t="shared" si="53"/>
        <v>0</v>
      </c>
    </row>
    <row r="142" spans="1:14" ht="84.6" customHeight="1">
      <c r="A142" s="224">
        <v>5.3</v>
      </c>
      <c r="B142" s="228" t="s">
        <v>152</v>
      </c>
      <c r="C142" s="221" t="s">
        <v>23</v>
      </c>
      <c r="D142" s="221">
        <v>1</v>
      </c>
      <c r="E142" s="227">
        <v>30634.368479179873</v>
      </c>
      <c r="F142" s="227">
        <v>13129.015062505661</v>
      </c>
      <c r="G142" s="226">
        <f t="shared" si="56"/>
        <v>30634.368479179873</v>
      </c>
      <c r="H142" s="227">
        <f t="shared" si="57"/>
        <v>13129.015062505661</v>
      </c>
      <c r="J142" s="259">
        <f t="shared" si="52"/>
        <v>-71480.193118086361</v>
      </c>
      <c r="K142" s="259">
        <f t="shared" si="53"/>
        <v>102114.56159726623</v>
      </c>
      <c r="M142" s="100">
        <f t="shared" ref="M142" si="60">E142*70%</f>
        <v>21444.05793542591</v>
      </c>
      <c r="N142" s="100">
        <f t="shared" ref="N142" si="61">E142*30%</f>
        <v>9190.3105437539616</v>
      </c>
    </row>
    <row r="143" spans="1:14">
      <c r="A143" s="224"/>
      <c r="B143" s="220"/>
      <c r="C143" s="221"/>
      <c r="D143" s="221"/>
      <c r="E143" s="221"/>
      <c r="F143" s="221"/>
      <c r="G143" s="226">
        <f t="shared" si="56"/>
        <v>0</v>
      </c>
      <c r="H143" s="227">
        <f t="shared" si="57"/>
        <v>0</v>
      </c>
      <c r="J143" s="259">
        <f t="shared" si="52"/>
        <v>0</v>
      </c>
      <c r="K143" s="259">
        <f t="shared" si="53"/>
        <v>0</v>
      </c>
    </row>
    <row r="144" spans="1:14">
      <c r="A144" s="234"/>
      <c r="B144" s="246" t="s">
        <v>126</v>
      </c>
      <c r="C144" s="247"/>
      <c r="D144" s="241"/>
      <c r="E144" s="227"/>
      <c r="F144" s="227"/>
      <c r="G144" s="226">
        <f t="shared" si="56"/>
        <v>0</v>
      </c>
      <c r="H144" s="227">
        <f t="shared" si="57"/>
        <v>0</v>
      </c>
      <c r="J144" s="259">
        <f t="shared" si="52"/>
        <v>0</v>
      </c>
      <c r="K144" s="259">
        <f t="shared" si="53"/>
        <v>0</v>
      </c>
      <c r="L144" s="107"/>
      <c r="M144" s="103"/>
      <c r="N144" s="103"/>
    </row>
    <row r="145" spans="1:14" ht="60.6" customHeight="1">
      <c r="A145" s="233">
        <v>5.4</v>
      </c>
      <c r="B145" s="228" t="s">
        <v>129</v>
      </c>
      <c r="C145" s="247" t="s">
        <v>22</v>
      </c>
      <c r="D145" s="241">
        <v>14</v>
      </c>
      <c r="E145" s="227">
        <v>64672.555678268618</v>
      </c>
      <c r="F145" s="227">
        <v>27716.809576400839</v>
      </c>
      <c r="G145" s="226">
        <f t="shared" si="56"/>
        <v>905415.77949576068</v>
      </c>
      <c r="H145" s="227">
        <f t="shared" si="57"/>
        <v>388035.33406961174</v>
      </c>
      <c r="J145" s="259">
        <f t="shared" si="52"/>
        <v>-150902.6299159601</v>
      </c>
      <c r="K145" s="259">
        <f t="shared" si="53"/>
        <v>215575.18559422874</v>
      </c>
      <c r="L145" s="107"/>
      <c r="M145" s="100">
        <f t="shared" ref="M145" si="62">E145*70%</f>
        <v>45270.788974788033</v>
      </c>
      <c r="N145" s="100">
        <f t="shared" ref="N145" si="63">E145*30%</f>
        <v>19401.766703480585</v>
      </c>
    </row>
    <row r="146" spans="1:14">
      <c r="A146" s="234"/>
      <c r="B146" s="228"/>
      <c r="C146" s="247"/>
      <c r="D146" s="241"/>
      <c r="E146" s="227"/>
      <c r="F146" s="227"/>
      <c r="G146" s="226">
        <f t="shared" si="56"/>
        <v>0</v>
      </c>
      <c r="H146" s="227">
        <f t="shared" si="57"/>
        <v>0</v>
      </c>
      <c r="J146" s="259">
        <f t="shared" si="52"/>
        <v>0</v>
      </c>
      <c r="K146" s="259">
        <f t="shared" si="53"/>
        <v>0</v>
      </c>
      <c r="L146" s="107"/>
      <c r="M146" s="103"/>
      <c r="N146" s="103"/>
    </row>
    <row r="147" spans="1:14">
      <c r="A147" s="224"/>
      <c r="B147" s="238" t="s">
        <v>85</v>
      </c>
      <c r="C147" s="248"/>
      <c r="D147" s="239"/>
      <c r="E147" s="240"/>
      <c r="F147" s="240"/>
      <c r="G147" s="226">
        <f t="shared" si="56"/>
        <v>0</v>
      </c>
      <c r="H147" s="227">
        <f t="shared" si="57"/>
        <v>0</v>
      </c>
      <c r="J147" s="259">
        <f t="shared" si="52"/>
        <v>0</v>
      </c>
      <c r="K147" s="259">
        <f t="shared" si="53"/>
        <v>0</v>
      </c>
    </row>
    <row r="148" spans="1:14">
      <c r="A148" s="224"/>
      <c r="B148" s="238"/>
      <c r="C148" s="248"/>
      <c r="D148" s="239"/>
      <c r="E148" s="240"/>
      <c r="F148" s="240"/>
      <c r="G148" s="226">
        <f t="shared" si="56"/>
        <v>0</v>
      </c>
      <c r="H148" s="227">
        <f t="shared" si="57"/>
        <v>0</v>
      </c>
      <c r="J148" s="259">
        <f t="shared" si="52"/>
        <v>0</v>
      </c>
      <c r="K148" s="259">
        <f t="shared" si="53"/>
        <v>0</v>
      </c>
    </row>
    <row r="149" spans="1:14">
      <c r="A149" s="224"/>
      <c r="B149" s="220" t="s">
        <v>132</v>
      </c>
      <c r="C149" s="248"/>
      <c r="D149" s="239"/>
      <c r="E149" s="240"/>
      <c r="F149" s="240"/>
      <c r="G149" s="226">
        <f t="shared" si="56"/>
        <v>0</v>
      </c>
      <c r="H149" s="227">
        <f t="shared" si="57"/>
        <v>0</v>
      </c>
      <c r="J149" s="259">
        <f t="shared" si="52"/>
        <v>0</v>
      </c>
      <c r="K149" s="259">
        <f t="shared" si="53"/>
        <v>0</v>
      </c>
    </row>
    <row r="150" spans="1:14" ht="129.6" customHeight="1">
      <c r="A150" s="224">
        <v>6.1</v>
      </c>
      <c r="B150" s="256" t="s">
        <v>86</v>
      </c>
      <c r="C150" s="248"/>
      <c r="D150" s="221"/>
      <c r="E150" s="219"/>
      <c r="F150" s="219"/>
      <c r="G150" s="226">
        <f t="shared" si="56"/>
        <v>0</v>
      </c>
      <c r="H150" s="227">
        <f t="shared" si="57"/>
        <v>0</v>
      </c>
      <c r="J150" s="259">
        <f t="shared" si="52"/>
        <v>0</v>
      </c>
      <c r="K150" s="259">
        <f t="shared" si="53"/>
        <v>0</v>
      </c>
    </row>
    <row r="151" spans="1:14">
      <c r="A151" s="224"/>
      <c r="B151" s="249" t="s">
        <v>93</v>
      </c>
      <c r="C151" s="248" t="s">
        <v>5</v>
      </c>
      <c r="D151" s="250">
        <v>165</v>
      </c>
      <c r="E151" s="219">
        <v>987.10742877357359</v>
      </c>
      <c r="F151" s="219">
        <v>423.04604090296016</v>
      </c>
      <c r="G151" s="226">
        <f t="shared" si="56"/>
        <v>162872.72574763963</v>
      </c>
      <c r="H151" s="227">
        <f t="shared" si="57"/>
        <v>69802.596748988421</v>
      </c>
      <c r="J151" s="259">
        <f t="shared" si="52"/>
        <v>-2303.250667138338</v>
      </c>
      <c r="K151" s="259">
        <f t="shared" si="53"/>
        <v>3290.3580959119117</v>
      </c>
      <c r="M151" s="100">
        <f t="shared" ref="M151:M161" si="64">E151*70%</f>
        <v>690.97520014150143</v>
      </c>
      <c r="N151" s="100">
        <f t="shared" ref="N151:N161" si="65">E151*30%</f>
        <v>296.13222863207204</v>
      </c>
    </row>
    <row r="152" spans="1:14">
      <c r="A152" s="224"/>
      <c r="B152" s="249" t="s">
        <v>15</v>
      </c>
      <c r="C152" s="248" t="s">
        <v>5</v>
      </c>
      <c r="D152" s="250">
        <v>12</v>
      </c>
      <c r="E152" s="219">
        <v>1157.2983647690173</v>
      </c>
      <c r="F152" s="219">
        <v>495.98501347243598</v>
      </c>
      <c r="G152" s="226">
        <f t="shared" si="56"/>
        <v>13887.580377228209</v>
      </c>
      <c r="H152" s="227">
        <f t="shared" si="57"/>
        <v>5951.8201616692313</v>
      </c>
      <c r="J152" s="259">
        <f t="shared" si="52"/>
        <v>-2700.3628511277066</v>
      </c>
      <c r="K152" s="259">
        <f t="shared" si="53"/>
        <v>3857.6612158967237</v>
      </c>
      <c r="M152" s="100">
        <f t="shared" si="64"/>
        <v>810.10885533831208</v>
      </c>
      <c r="N152" s="100">
        <f t="shared" si="65"/>
        <v>347.18950943070519</v>
      </c>
    </row>
    <row r="153" spans="1:14">
      <c r="A153" s="224"/>
      <c r="B153" s="249" t="s">
        <v>158</v>
      </c>
      <c r="C153" s="248" t="s">
        <v>5</v>
      </c>
      <c r="D153" s="250">
        <v>126</v>
      </c>
      <c r="E153" s="219">
        <v>1347.9122130839144</v>
      </c>
      <c r="F153" s="219">
        <v>577.67666275024897</v>
      </c>
      <c r="G153" s="226">
        <f t="shared" si="56"/>
        <v>169836.93884857322</v>
      </c>
      <c r="H153" s="227">
        <f t="shared" si="57"/>
        <v>72787.259506531365</v>
      </c>
      <c r="J153" s="259">
        <f t="shared" si="52"/>
        <v>-3145.1284971957998</v>
      </c>
      <c r="K153" s="259">
        <f t="shared" si="53"/>
        <v>4493.0407102797144</v>
      </c>
      <c r="M153" s="100">
        <f t="shared" si="64"/>
        <v>943.53854915874001</v>
      </c>
      <c r="N153" s="100">
        <f t="shared" si="65"/>
        <v>404.3736639251743</v>
      </c>
    </row>
    <row r="154" spans="1:14">
      <c r="A154" s="224"/>
      <c r="B154" s="249" t="s">
        <v>147</v>
      </c>
      <c r="C154" s="248" t="s">
        <v>5</v>
      </c>
      <c r="D154" s="250">
        <v>290</v>
      </c>
      <c r="E154" s="219">
        <v>1667.8711727553487</v>
      </c>
      <c r="F154" s="219">
        <v>714.80193118086379</v>
      </c>
      <c r="G154" s="226">
        <f t="shared" si="56"/>
        <v>483682.64009905112</v>
      </c>
      <c r="H154" s="227">
        <f t="shared" si="57"/>
        <v>207292.5600424505</v>
      </c>
      <c r="J154" s="259">
        <f t="shared" si="52"/>
        <v>-3891.6994030958131</v>
      </c>
      <c r="K154" s="259">
        <f t="shared" si="53"/>
        <v>5559.5705758511613</v>
      </c>
      <c r="M154" s="100">
        <f t="shared" si="64"/>
        <v>1167.5098209287439</v>
      </c>
      <c r="N154" s="100">
        <f t="shared" si="65"/>
        <v>500.36135182660456</v>
      </c>
    </row>
    <row r="155" spans="1:14">
      <c r="A155" s="224"/>
      <c r="B155" s="249"/>
      <c r="C155" s="248"/>
      <c r="D155" s="221"/>
      <c r="E155" s="219">
        <v>0</v>
      </c>
      <c r="F155" s="219">
        <v>0</v>
      </c>
      <c r="G155" s="226">
        <f t="shared" si="56"/>
        <v>0</v>
      </c>
      <c r="H155" s="227">
        <f t="shared" si="57"/>
        <v>0</v>
      </c>
      <c r="J155" s="259">
        <f t="shared" si="52"/>
        <v>0</v>
      </c>
      <c r="K155" s="259">
        <f t="shared" si="53"/>
        <v>0</v>
      </c>
      <c r="M155" s="100">
        <f t="shared" si="64"/>
        <v>0</v>
      </c>
      <c r="N155" s="100">
        <f t="shared" si="65"/>
        <v>0</v>
      </c>
    </row>
    <row r="156" spans="1:14">
      <c r="A156" s="224"/>
      <c r="B156" s="251" t="s">
        <v>72</v>
      </c>
      <c r="C156" s="248"/>
      <c r="D156" s="221"/>
      <c r="E156" s="219">
        <v>0</v>
      </c>
      <c r="F156" s="219">
        <v>0</v>
      </c>
      <c r="G156" s="226">
        <f t="shared" si="56"/>
        <v>0</v>
      </c>
      <c r="H156" s="227">
        <f t="shared" si="57"/>
        <v>0</v>
      </c>
      <c r="J156" s="259">
        <f t="shared" si="52"/>
        <v>0</v>
      </c>
      <c r="K156" s="259">
        <f t="shared" si="53"/>
        <v>0</v>
      </c>
      <c r="M156" s="100">
        <f t="shared" si="64"/>
        <v>0</v>
      </c>
      <c r="N156" s="100">
        <f t="shared" si="65"/>
        <v>0</v>
      </c>
    </row>
    <row r="157" spans="1:14" ht="61.15" customHeight="1">
      <c r="A157" s="224">
        <f>A150+0.1</f>
        <v>6.1999999999999993</v>
      </c>
      <c r="B157" s="256" t="s">
        <v>88</v>
      </c>
      <c r="C157" s="248"/>
      <c r="D157" s="221"/>
      <c r="E157" s="219">
        <v>0</v>
      </c>
      <c r="F157" s="219">
        <v>0</v>
      </c>
      <c r="G157" s="226">
        <f t="shared" si="56"/>
        <v>0</v>
      </c>
      <c r="H157" s="227">
        <f t="shared" si="57"/>
        <v>0</v>
      </c>
      <c r="J157" s="259">
        <f t="shared" si="52"/>
        <v>0</v>
      </c>
      <c r="K157" s="259">
        <f t="shared" si="53"/>
        <v>0</v>
      </c>
      <c r="M157" s="100">
        <f t="shared" si="64"/>
        <v>0</v>
      </c>
      <c r="N157" s="100">
        <f t="shared" si="65"/>
        <v>0</v>
      </c>
    </row>
    <row r="158" spans="1:14">
      <c r="A158" s="224"/>
      <c r="B158" s="249" t="s">
        <v>93</v>
      </c>
      <c r="C158" s="248" t="s">
        <v>22</v>
      </c>
      <c r="D158" s="221">
        <v>4</v>
      </c>
      <c r="E158" s="236">
        <v>12594.129263662835</v>
      </c>
      <c r="F158" s="236">
        <v>5397.4839701412157</v>
      </c>
      <c r="G158" s="226">
        <f t="shared" si="56"/>
        <v>50376.51705465134</v>
      </c>
      <c r="H158" s="227">
        <f t="shared" si="57"/>
        <v>21589.935880564863</v>
      </c>
      <c r="J158" s="259">
        <f t="shared" si="52"/>
        <v>-29386.301615213277</v>
      </c>
      <c r="K158" s="259">
        <f t="shared" si="53"/>
        <v>41980.430878876112</v>
      </c>
      <c r="M158" s="100">
        <f t="shared" si="64"/>
        <v>8815.8904845639845</v>
      </c>
      <c r="N158" s="100">
        <f t="shared" si="65"/>
        <v>3778.2387790988505</v>
      </c>
    </row>
    <row r="159" spans="1:14">
      <c r="A159" s="224"/>
      <c r="B159" s="249" t="s">
        <v>15</v>
      </c>
      <c r="C159" s="248" t="s">
        <v>22</v>
      </c>
      <c r="D159" s="221">
        <v>1</v>
      </c>
      <c r="E159" s="236">
        <v>19674.072201073297</v>
      </c>
      <c r="F159" s="236">
        <v>8431.7452290314122</v>
      </c>
      <c r="G159" s="226">
        <f t="shared" si="56"/>
        <v>19674.072201073297</v>
      </c>
      <c r="H159" s="227">
        <f t="shared" si="57"/>
        <v>8431.7452290314122</v>
      </c>
      <c r="J159" s="259">
        <f t="shared" si="52"/>
        <v>-45906.168469171018</v>
      </c>
      <c r="K159" s="259">
        <f t="shared" si="53"/>
        <v>65580.240670244311</v>
      </c>
      <c r="M159" s="100">
        <f t="shared" si="64"/>
        <v>13771.850540751308</v>
      </c>
      <c r="N159" s="100">
        <f t="shared" si="65"/>
        <v>5902.2216603219886</v>
      </c>
    </row>
    <row r="160" spans="1:14">
      <c r="A160" s="224"/>
      <c r="B160" s="249" t="s">
        <v>158</v>
      </c>
      <c r="C160" s="248" t="s">
        <v>22</v>
      </c>
      <c r="D160" s="221">
        <v>7</v>
      </c>
      <c r="E160" s="236">
        <v>28932.459119225437</v>
      </c>
      <c r="F160" s="236">
        <v>12399.625336810901</v>
      </c>
      <c r="G160" s="226">
        <f t="shared" si="56"/>
        <v>202527.21383457805</v>
      </c>
      <c r="H160" s="227">
        <f t="shared" si="57"/>
        <v>86797.377357676305</v>
      </c>
      <c r="J160" s="259">
        <f t="shared" si="52"/>
        <v>-67509.071278192685</v>
      </c>
      <c r="K160" s="259">
        <f t="shared" si="53"/>
        <v>96441.53039741813</v>
      </c>
      <c r="M160" s="100">
        <f t="shared" si="64"/>
        <v>20252.721383457803</v>
      </c>
      <c r="N160" s="100">
        <f t="shared" si="65"/>
        <v>8679.7377357676305</v>
      </c>
    </row>
    <row r="161" spans="1:14">
      <c r="A161" s="224"/>
      <c r="B161" s="249" t="s">
        <v>147</v>
      </c>
      <c r="C161" s="248" t="s">
        <v>22</v>
      </c>
      <c r="D161" s="221">
        <v>1</v>
      </c>
      <c r="E161" s="236">
        <v>46291.934590760691</v>
      </c>
      <c r="F161" s="236">
        <v>19839.40053889744</v>
      </c>
      <c r="G161" s="226">
        <f t="shared" si="56"/>
        <v>46291.934590760691</v>
      </c>
      <c r="H161" s="227">
        <f t="shared" si="57"/>
        <v>19839.40053889744</v>
      </c>
      <c r="J161" s="259">
        <f t="shared" si="52"/>
        <v>-108014.51404510827</v>
      </c>
      <c r="K161" s="259">
        <f t="shared" si="53"/>
        <v>154306.44863586896</v>
      </c>
      <c r="M161" s="100">
        <f t="shared" si="64"/>
        <v>32404.354213532482</v>
      </c>
      <c r="N161" s="100">
        <f t="shared" si="65"/>
        <v>13887.580377228207</v>
      </c>
    </row>
    <row r="162" spans="1:14">
      <c r="A162" s="224"/>
      <c r="B162" s="249"/>
      <c r="C162" s="248"/>
      <c r="D162" s="221"/>
      <c r="E162" s="236"/>
      <c r="F162" s="236"/>
      <c r="G162" s="226">
        <f t="shared" si="56"/>
        <v>0</v>
      </c>
      <c r="H162" s="227">
        <f t="shared" si="57"/>
        <v>0</v>
      </c>
      <c r="J162" s="259">
        <f t="shared" si="52"/>
        <v>0</v>
      </c>
      <c r="K162" s="259">
        <f t="shared" si="53"/>
        <v>0</v>
      </c>
    </row>
    <row r="163" spans="1:14">
      <c r="A163" s="224"/>
      <c r="B163" s="238" t="s">
        <v>87</v>
      </c>
      <c r="C163" s="248"/>
      <c r="D163" s="239"/>
      <c r="E163" s="240"/>
      <c r="F163" s="240"/>
      <c r="G163" s="226">
        <f t="shared" si="56"/>
        <v>0</v>
      </c>
      <c r="H163" s="227">
        <f t="shared" si="57"/>
        <v>0</v>
      </c>
      <c r="J163" s="259">
        <f t="shared" si="52"/>
        <v>0</v>
      </c>
      <c r="K163" s="259">
        <f t="shared" si="53"/>
        <v>0</v>
      </c>
    </row>
    <row r="164" spans="1:14">
      <c r="A164" s="224"/>
      <c r="B164" s="249"/>
      <c r="C164" s="248"/>
      <c r="D164" s="221"/>
      <c r="E164" s="219"/>
      <c r="F164" s="219"/>
      <c r="G164" s="226">
        <f t="shared" si="56"/>
        <v>0</v>
      </c>
      <c r="H164" s="227">
        <f t="shared" si="57"/>
        <v>0</v>
      </c>
      <c r="J164" s="259">
        <f t="shared" si="52"/>
        <v>0</v>
      </c>
      <c r="K164" s="259">
        <f t="shared" si="53"/>
        <v>0</v>
      </c>
    </row>
    <row r="165" spans="1:14">
      <c r="A165" s="224"/>
      <c r="B165" s="220" t="s">
        <v>122</v>
      </c>
      <c r="C165" s="248"/>
      <c r="D165" s="221"/>
      <c r="E165" s="219"/>
      <c r="F165" s="219"/>
      <c r="G165" s="226">
        <f t="shared" si="56"/>
        <v>0</v>
      </c>
      <c r="H165" s="227">
        <f t="shared" si="57"/>
        <v>0</v>
      </c>
      <c r="J165" s="259">
        <f t="shared" si="52"/>
        <v>0</v>
      </c>
      <c r="K165" s="259">
        <f t="shared" si="53"/>
        <v>0</v>
      </c>
    </row>
    <row r="166" spans="1:14">
      <c r="A166" s="224"/>
      <c r="B166" s="251" t="s">
        <v>123</v>
      </c>
      <c r="C166" s="221"/>
      <c r="D166" s="221"/>
      <c r="E166" s="221"/>
      <c r="F166" s="221"/>
      <c r="G166" s="226">
        <f t="shared" si="56"/>
        <v>0</v>
      </c>
      <c r="H166" s="227">
        <f t="shared" si="57"/>
        <v>0</v>
      </c>
      <c r="J166" s="259">
        <f t="shared" si="52"/>
        <v>0</v>
      </c>
      <c r="K166" s="259">
        <f t="shared" si="53"/>
        <v>0</v>
      </c>
    </row>
    <row r="167" spans="1:14" ht="47.45" customHeight="1">
      <c r="A167" s="224">
        <v>7.1</v>
      </c>
      <c r="B167" s="256" t="s">
        <v>169</v>
      </c>
      <c r="C167" s="241"/>
      <c r="D167" s="241"/>
      <c r="E167" s="227"/>
      <c r="F167" s="227"/>
      <c r="G167" s="226">
        <f t="shared" si="56"/>
        <v>0</v>
      </c>
      <c r="H167" s="227">
        <f t="shared" si="57"/>
        <v>0</v>
      </c>
      <c r="J167" s="259">
        <f t="shared" si="52"/>
        <v>0</v>
      </c>
      <c r="K167" s="259">
        <f t="shared" si="53"/>
        <v>0</v>
      </c>
    </row>
    <row r="168" spans="1:14" ht="88.9" customHeight="1">
      <c r="A168" s="224"/>
      <c r="B168" s="256" t="s">
        <v>159</v>
      </c>
      <c r="C168" s="241"/>
      <c r="D168" s="241"/>
      <c r="E168" s="223"/>
      <c r="F168" s="223"/>
      <c r="G168" s="226">
        <f t="shared" si="56"/>
        <v>0</v>
      </c>
      <c r="H168" s="227">
        <f t="shared" si="57"/>
        <v>0</v>
      </c>
      <c r="J168" s="259">
        <f t="shared" ref="J168:J181" si="66">E168*$Q$202</f>
        <v>0</v>
      </c>
      <c r="K168" s="259">
        <f t="shared" ref="K168:K181" si="67">E168-J168</f>
        <v>0</v>
      </c>
    </row>
    <row r="169" spans="1:14" ht="74.45" customHeight="1">
      <c r="A169" s="224"/>
      <c r="B169" s="256" t="s">
        <v>160</v>
      </c>
      <c r="C169" s="221"/>
      <c r="D169" s="221"/>
      <c r="E169" s="223"/>
      <c r="F169" s="223"/>
      <c r="G169" s="226">
        <f t="shared" si="56"/>
        <v>0</v>
      </c>
      <c r="H169" s="227">
        <f t="shared" si="57"/>
        <v>0</v>
      </c>
      <c r="J169" s="259">
        <f t="shared" si="66"/>
        <v>0</v>
      </c>
      <c r="K169" s="259">
        <f t="shared" si="67"/>
        <v>0</v>
      </c>
    </row>
    <row r="170" spans="1:14" ht="60" customHeight="1">
      <c r="A170" s="224"/>
      <c r="B170" s="256" t="s">
        <v>161</v>
      </c>
      <c r="C170" s="221"/>
      <c r="D170" s="221"/>
      <c r="E170" s="223"/>
      <c r="F170" s="223"/>
      <c r="G170" s="226">
        <f t="shared" si="56"/>
        <v>0</v>
      </c>
      <c r="H170" s="227">
        <f t="shared" si="57"/>
        <v>0</v>
      </c>
      <c r="J170" s="259">
        <f t="shared" si="66"/>
        <v>0</v>
      </c>
      <c r="K170" s="259">
        <f t="shared" si="67"/>
        <v>0</v>
      </c>
    </row>
    <row r="171" spans="1:14" ht="20.45" customHeight="1">
      <c r="A171" s="224"/>
      <c r="B171" s="256" t="s">
        <v>124</v>
      </c>
      <c r="C171" s="221"/>
      <c r="D171" s="221"/>
      <c r="E171" s="223"/>
      <c r="F171" s="223"/>
      <c r="G171" s="226">
        <f t="shared" si="56"/>
        <v>0</v>
      </c>
      <c r="H171" s="227">
        <f t="shared" si="57"/>
        <v>0</v>
      </c>
      <c r="J171" s="259">
        <f t="shared" si="66"/>
        <v>0</v>
      </c>
      <c r="K171" s="259">
        <f t="shared" si="67"/>
        <v>0</v>
      </c>
    </row>
    <row r="172" spans="1:14" ht="59.45" customHeight="1">
      <c r="A172" s="224"/>
      <c r="B172" s="256" t="s">
        <v>125</v>
      </c>
      <c r="C172" s="252" t="s">
        <v>21</v>
      </c>
      <c r="D172" s="241">
        <v>1</v>
      </c>
      <c r="E172" s="241">
        <v>4459342.9049526164</v>
      </c>
      <c r="F172" s="241">
        <v>1911146.9592654072</v>
      </c>
      <c r="G172" s="226">
        <f t="shared" si="56"/>
        <v>4459342.9049526164</v>
      </c>
      <c r="H172" s="227">
        <f t="shared" si="57"/>
        <v>1911146.9592654072</v>
      </c>
      <c r="J172" s="259">
        <f t="shared" si="66"/>
        <v>-10405133.444889437</v>
      </c>
      <c r="K172" s="259">
        <f t="shared" si="67"/>
        <v>14864476.349842053</v>
      </c>
      <c r="M172" s="100">
        <f t="shared" ref="M172" si="68">E172*70%</f>
        <v>3121540.0334668313</v>
      </c>
      <c r="N172" s="100">
        <f t="shared" ref="N172" si="69">E172*30%</f>
        <v>1337802.8714857849</v>
      </c>
    </row>
    <row r="173" spans="1:14">
      <c r="A173" s="224"/>
      <c r="B173" s="249"/>
      <c r="C173" s="248"/>
      <c r="D173" s="221"/>
      <c r="E173" s="219"/>
      <c r="F173" s="219"/>
      <c r="G173" s="226">
        <f t="shared" si="56"/>
        <v>0</v>
      </c>
      <c r="H173" s="227">
        <f t="shared" si="57"/>
        <v>0</v>
      </c>
      <c r="J173" s="259">
        <f t="shared" si="66"/>
        <v>0</v>
      </c>
      <c r="K173" s="259">
        <f t="shared" si="67"/>
        <v>0</v>
      </c>
    </row>
    <row r="174" spans="1:14">
      <c r="A174" s="224"/>
      <c r="B174" s="253" t="s">
        <v>168</v>
      </c>
      <c r="C174" s="248"/>
      <c r="D174" s="221"/>
      <c r="E174" s="219"/>
      <c r="F174" s="219"/>
      <c r="G174" s="226">
        <f t="shared" si="56"/>
        <v>0</v>
      </c>
      <c r="H174" s="227">
        <f t="shared" si="57"/>
        <v>0</v>
      </c>
      <c r="J174" s="259">
        <f t="shared" si="66"/>
        <v>0</v>
      </c>
      <c r="K174" s="259">
        <f t="shared" si="67"/>
        <v>0</v>
      </c>
    </row>
    <row r="175" spans="1:14" ht="155.44999999999999" customHeight="1">
      <c r="A175" s="224">
        <v>7.2</v>
      </c>
      <c r="B175" s="256" t="s">
        <v>167</v>
      </c>
      <c r="C175" s="247" t="s">
        <v>3</v>
      </c>
      <c r="D175" s="254">
        <v>1</v>
      </c>
      <c r="E175" s="226">
        <v>980299.79133375594</v>
      </c>
      <c r="F175" s="226">
        <v>420128.48200018116</v>
      </c>
      <c r="G175" s="226">
        <f t="shared" si="56"/>
        <v>980299.79133375594</v>
      </c>
      <c r="H175" s="227">
        <f t="shared" si="57"/>
        <v>420128.48200018116</v>
      </c>
      <c r="J175" s="259">
        <f t="shared" si="66"/>
        <v>-2287366.1797787636</v>
      </c>
      <c r="K175" s="259">
        <f t="shared" si="67"/>
        <v>3267665.9711125195</v>
      </c>
      <c r="M175" s="100">
        <f t="shared" ref="M175" si="70">E175*70%</f>
        <v>686209.85393362911</v>
      </c>
      <c r="N175" s="100">
        <f t="shared" ref="N175" si="71">E175*30%</f>
        <v>294089.93740012677</v>
      </c>
    </row>
    <row r="176" spans="1:14">
      <c r="A176" s="224"/>
      <c r="B176" s="249"/>
      <c r="C176" s="248"/>
      <c r="D176" s="221"/>
      <c r="E176" s="219"/>
      <c r="F176" s="219"/>
      <c r="G176" s="226">
        <f t="shared" si="56"/>
        <v>0</v>
      </c>
      <c r="H176" s="227">
        <f t="shared" si="57"/>
        <v>0</v>
      </c>
      <c r="J176" s="259">
        <f t="shared" si="66"/>
        <v>0</v>
      </c>
      <c r="K176" s="259">
        <f t="shared" si="67"/>
        <v>0</v>
      </c>
    </row>
    <row r="177" spans="1:29">
      <c r="A177" s="224"/>
      <c r="B177" s="253" t="s">
        <v>164</v>
      </c>
      <c r="C177" s="254"/>
      <c r="D177" s="255"/>
      <c r="E177" s="255"/>
      <c r="F177" s="255"/>
      <c r="G177" s="226">
        <f t="shared" si="56"/>
        <v>0</v>
      </c>
      <c r="H177" s="227">
        <f t="shared" si="57"/>
        <v>0</v>
      </c>
      <c r="J177" s="259">
        <f t="shared" si="66"/>
        <v>0</v>
      </c>
      <c r="K177" s="259">
        <f t="shared" si="67"/>
        <v>0</v>
      </c>
    </row>
    <row r="178" spans="1:29" ht="157.15" customHeight="1">
      <c r="A178" s="224">
        <v>7.3</v>
      </c>
      <c r="B178" s="256" t="s">
        <v>162</v>
      </c>
      <c r="C178" s="247" t="s">
        <v>3</v>
      </c>
      <c r="D178" s="254">
        <v>1</v>
      </c>
      <c r="E178" s="226">
        <v>510572.80798633123</v>
      </c>
      <c r="F178" s="226">
        <v>218816.91770842767</v>
      </c>
      <c r="G178" s="226">
        <f t="shared" si="56"/>
        <v>510572.80798633123</v>
      </c>
      <c r="H178" s="227">
        <f t="shared" si="57"/>
        <v>218816.91770842767</v>
      </c>
      <c r="J178" s="259">
        <f t="shared" si="66"/>
        <v>-1191336.5519681061</v>
      </c>
      <c r="K178" s="259">
        <f t="shared" si="67"/>
        <v>1701909.3599544372</v>
      </c>
      <c r="M178" s="100">
        <f t="shared" ref="M178" si="72">E178*70%</f>
        <v>357400.96559043182</v>
      </c>
      <c r="N178" s="100">
        <f t="shared" ref="N178" si="73">E178*30%</f>
        <v>153171.84239589935</v>
      </c>
    </row>
    <row r="179" spans="1:29">
      <c r="A179" s="237"/>
      <c r="B179" s="256"/>
      <c r="C179" s="247"/>
      <c r="D179" s="254"/>
      <c r="E179" s="226"/>
      <c r="F179" s="226"/>
      <c r="G179" s="226">
        <f t="shared" si="56"/>
        <v>0</v>
      </c>
      <c r="H179" s="227">
        <f t="shared" si="57"/>
        <v>0</v>
      </c>
      <c r="J179" s="259">
        <f t="shared" si="66"/>
        <v>0</v>
      </c>
      <c r="K179" s="259">
        <f t="shared" si="67"/>
        <v>0</v>
      </c>
    </row>
    <row r="180" spans="1:29">
      <c r="A180" s="237"/>
      <c r="B180" s="253" t="s">
        <v>131</v>
      </c>
      <c r="C180" s="247"/>
      <c r="D180" s="254"/>
      <c r="E180" s="226"/>
      <c r="F180" s="226"/>
      <c r="G180" s="226">
        <f t="shared" si="56"/>
        <v>0</v>
      </c>
      <c r="H180" s="227">
        <f t="shared" si="57"/>
        <v>0</v>
      </c>
      <c r="J180" s="259">
        <f t="shared" si="66"/>
        <v>0</v>
      </c>
      <c r="K180" s="259">
        <f t="shared" si="67"/>
        <v>0</v>
      </c>
    </row>
    <row r="181" spans="1:29" ht="112.15" customHeight="1">
      <c r="A181" s="224">
        <v>7.4</v>
      </c>
      <c r="B181" s="256" t="s">
        <v>163</v>
      </c>
      <c r="C181" s="225" t="s">
        <v>21</v>
      </c>
      <c r="D181" s="221">
        <v>1</v>
      </c>
      <c r="E181" s="226">
        <v>442496.43358815374</v>
      </c>
      <c r="F181" s="226">
        <v>189641.32868063732</v>
      </c>
      <c r="G181" s="226">
        <f t="shared" si="56"/>
        <v>442496.43358815374</v>
      </c>
      <c r="H181" s="227">
        <f t="shared" si="57"/>
        <v>189641.32868063732</v>
      </c>
      <c r="J181" s="259">
        <f t="shared" si="66"/>
        <v>-1032491.6783723586</v>
      </c>
      <c r="K181" s="259">
        <f t="shared" si="67"/>
        <v>1474988.1119605124</v>
      </c>
      <c r="M181" s="100">
        <f t="shared" ref="M181" si="74">E181*70%</f>
        <v>309747.50351170759</v>
      </c>
      <c r="N181" s="100">
        <f t="shared" ref="N181" si="75">E181*30%</f>
        <v>132748.93007644612</v>
      </c>
    </row>
    <row r="182" spans="1:29">
      <c r="A182" s="237"/>
      <c r="B182" s="238"/>
      <c r="C182" s="248"/>
      <c r="D182" s="239"/>
      <c r="E182" s="240"/>
      <c r="F182" s="240"/>
      <c r="G182" s="240"/>
      <c r="H182" s="244"/>
    </row>
    <row r="183" spans="1:29">
      <c r="A183" s="237"/>
      <c r="B183" s="238" t="s">
        <v>127</v>
      </c>
      <c r="C183" s="248"/>
      <c r="D183" s="239"/>
      <c r="E183" s="240"/>
      <c r="F183" s="240"/>
      <c r="G183" s="240"/>
      <c r="H183" s="244"/>
    </row>
    <row r="184" spans="1:29">
      <c r="A184" s="237"/>
      <c r="B184" s="266"/>
      <c r="C184" s="248"/>
      <c r="D184" s="239"/>
      <c r="E184" s="240"/>
      <c r="F184" s="240"/>
      <c r="G184" s="240"/>
      <c r="H184" s="244"/>
    </row>
    <row r="185" spans="1:29" ht="15.75">
      <c r="A185" s="224"/>
      <c r="B185" s="267" t="s">
        <v>142</v>
      </c>
      <c r="C185" s="247"/>
      <c r="D185" s="254"/>
      <c r="E185" s="226"/>
      <c r="F185" s="226"/>
      <c r="G185" s="226"/>
      <c r="H185" s="257"/>
      <c r="I185" s="109"/>
      <c r="J185" s="109"/>
      <c r="K185" s="109"/>
    </row>
    <row r="186" spans="1:29">
      <c r="A186" s="237"/>
      <c r="B186" s="219" t="s">
        <v>139</v>
      </c>
      <c r="C186" s="219"/>
      <c r="D186" s="219"/>
      <c r="E186" s="219"/>
      <c r="F186" s="219"/>
      <c r="G186" s="219"/>
      <c r="H186" s="227"/>
      <c r="I186" s="109"/>
      <c r="J186" s="109"/>
      <c r="K186" s="109"/>
    </row>
    <row r="187" spans="1:29" ht="7.9" customHeight="1">
      <c r="A187" s="224"/>
      <c r="B187" s="243"/>
      <c r="C187" s="221"/>
      <c r="D187" s="221"/>
      <c r="E187" s="219"/>
      <c r="F187" s="219"/>
      <c r="G187" s="219"/>
      <c r="H187" s="227"/>
      <c r="I187" s="109"/>
      <c r="J187" s="109"/>
      <c r="K187" s="109"/>
    </row>
    <row r="188" spans="1:29">
      <c r="A188" s="237"/>
      <c r="B188" s="219" t="s">
        <v>146</v>
      </c>
      <c r="C188" s="219"/>
      <c r="D188" s="219"/>
      <c r="E188" s="219"/>
      <c r="F188" s="219"/>
      <c r="G188" s="219"/>
      <c r="H188" s="227"/>
      <c r="I188" s="109"/>
      <c r="J188" s="109"/>
      <c r="K188" s="109"/>
    </row>
    <row r="189" spans="1:29" s="100" customFormat="1" ht="7.9" customHeight="1">
      <c r="A189" s="224"/>
      <c r="B189" s="243"/>
      <c r="C189" s="221"/>
      <c r="D189" s="221"/>
      <c r="E189" s="219"/>
      <c r="F189" s="219"/>
      <c r="G189" s="219"/>
      <c r="H189" s="227"/>
      <c r="I189" s="109"/>
      <c r="J189" s="109"/>
      <c r="K189" s="109"/>
      <c r="L189" s="99"/>
      <c r="O189" s="99"/>
      <c r="P189" s="99"/>
      <c r="Q189" s="99"/>
      <c r="R189" s="99"/>
      <c r="S189" s="99"/>
      <c r="T189" s="99"/>
      <c r="U189" s="99"/>
      <c r="V189" s="99"/>
      <c r="W189" s="99"/>
      <c r="X189" s="99"/>
      <c r="Y189" s="99"/>
      <c r="Z189" s="99"/>
      <c r="AA189" s="99"/>
      <c r="AB189" s="99"/>
      <c r="AC189" s="99"/>
    </row>
    <row r="190" spans="1:29" s="100" customFormat="1">
      <c r="A190" s="237"/>
      <c r="B190" s="219" t="s">
        <v>138</v>
      </c>
      <c r="C190" s="219"/>
      <c r="D190" s="219"/>
      <c r="E190" s="219"/>
      <c r="F190" s="219"/>
      <c r="G190" s="219"/>
      <c r="H190" s="227"/>
      <c r="I190" s="109"/>
      <c r="J190" s="109"/>
      <c r="K190" s="109"/>
      <c r="L190" s="99"/>
      <c r="O190" s="99"/>
      <c r="P190" s="99"/>
      <c r="Q190" s="99"/>
      <c r="R190" s="99"/>
      <c r="S190" s="99"/>
      <c r="T190" s="99"/>
      <c r="U190" s="99"/>
      <c r="V190" s="99"/>
      <c r="W190" s="99"/>
      <c r="X190" s="99"/>
      <c r="Y190" s="99"/>
      <c r="Z190" s="99"/>
      <c r="AA190" s="99"/>
      <c r="AB190" s="99"/>
      <c r="AC190" s="99"/>
    </row>
    <row r="191" spans="1:29" s="100" customFormat="1" ht="7.9" customHeight="1">
      <c r="A191" s="237"/>
      <c r="B191" s="243"/>
      <c r="C191" s="221"/>
      <c r="D191" s="221"/>
      <c r="E191" s="219"/>
      <c r="F191" s="219"/>
      <c r="G191" s="219"/>
      <c r="H191" s="227"/>
      <c r="I191" s="109"/>
      <c r="J191" s="109"/>
      <c r="K191" s="109"/>
      <c r="L191" s="99"/>
      <c r="O191" s="99"/>
      <c r="P191" s="99"/>
      <c r="Q191" s="99"/>
      <c r="R191" s="99"/>
      <c r="S191" s="99"/>
      <c r="T191" s="99"/>
      <c r="U191" s="99"/>
      <c r="V191" s="99"/>
      <c r="W191" s="99"/>
      <c r="X191" s="99"/>
      <c r="Y191" s="99"/>
      <c r="Z191" s="99"/>
      <c r="AA191" s="99"/>
      <c r="AB191" s="99"/>
      <c r="AC191" s="99"/>
    </row>
    <row r="192" spans="1:29" s="100" customFormat="1">
      <c r="A192" s="237"/>
      <c r="B192" s="219" t="s">
        <v>48</v>
      </c>
      <c r="C192" s="219"/>
      <c r="D192" s="219"/>
      <c r="E192" s="219"/>
      <c r="F192" s="219"/>
      <c r="G192" s="219"/>
      <c r="H192" s="227"/>
      <c r="I192" s="109"/>
      <c r="J192" s="109"/>
      <c r="K192" s="109"/>
      <c r="L192" s="99"/>
      <c r="O192" s="99"/>
      <c r="P192" s="99"/>
      <c r="Q192" s="99"/>
      <c r="R192" s="99"/>
      <c r="S192" s="99"/>
      <c r="T192" s="99"/>
      <c r="U192" s="99"/>
      <c r="V192" s="99"/>
      <c r="W192" s="99"/>
      <c r="X192" s="99"/>
      <c r="Y192" s="99"/>
      <c r="Z192" s="99"/>
      <c r="AA192" s="99"/>
      <c r="AB192" s="99"/>
      <c r="AC192" s="99"/>
    </row>
    <row r="193" spans="1:29" s="100" customFormat="1" ht="7.9" customHeight="1">
      <c r="A193" s="224"/>
      <c r="B193" s="243"/>
      <c r="C193" s="221"/>
      <c r="D193" s="221"/>
      <c r="E193" s="219"/>
      <c r="F193" s="219"/>
      <c r="G193" s="219"/>
      <c r="H193" s="227"/>
      <c r="I193" s="109"/>
      <c r="J193" s="109"/>
      <c r="K193" s="109"/>
      <c r="L193" s="99"/>
      <c r="O193" s="99"/>
      <c r="P193" s="99"/>
      <c r="Q193" s="99"/>
      <c r="R193" s="99"/>
      <c r="S193" s="99"/>
      <c r="T193" s="99"/>
      <c r="U193" s="99"/>
      <c r="V193" s="99"/>
      <c r="W193" s="99"/>
      <c r="X193" s="99"/>
      <c r="Y193" s="99"/>
      <c r="Z193" s="99"/>
      <c r="AA193" s="99"/>
      <c r="AB193" s="99"/>
      <c r="AC193" s="99"/>
    </row>
    <row r="194" spans="1:29" s="100" customFormat="1">
      <c r="A194" s="224"/>
      <c r="B194" s="219" t="s">
        <v>137</v>
      </c>
      <c r="C194" s="219"/>
      <c r="D194" s="219"/>
      <c r="E194" s="219"/>
      <c r="F194" s="219"/>
      <c r="G194" s="219"/>
      <c r="H194" s="227"/>
      <c r="I194" s="109"/>
      <c r="J194" s="109"/>
      <c r="K194" s="109"/>
      <c r="L194" s="99"/>
      <c r="O194" s="99"/>
      <c r="P194" s="99"/>
      <c r="Q194" s="99"/>
      <c r="R194" s="99"/>
      <c r="S194" s="99"/>
      <c r="T194" s="99"/>
      <c r="U194" s="99"/>
      <c r="V194" s="99"/>
      <c r="W194" s="99"/>
      <c r="X194" s="99"/>
      <c r="Y194" s="99"/>
      <c r="Z194" s="99"/>
      <c r="AA194" s="99"/>
      <c r="AB194" s="99"/>
      <c r="AC194" s="99"/>
    </row>
    <row r="195" spans="1:29" s="100" customFormat="1" ht="7.9" customHeight="1">
      <c r="A195" s="224"/>
      <c r="B195" s="268"/>
      <c r="C195" s="268"/>
      <c r="D195" s="221"/>
      <c r="E195" s="219"/>
      <c r="F195" s="219"/>
      <c r="G195" s="219"/>
      <c r="H195" s="227"/>
      <c r="I195" s="109"/>
      <c r="J195" s="109"/>
      <c r="K195" s="109"/>
      <c r="L195" s="99"/>
      <c r="O195" s="99"/>
      <c r="P195" s="99"/>
      <c r="Q195" s="260"/>
      <c r="R195" s="99"/>
      <c r="S195" s="99"/>
      <c r="T195" s="99"/>
      <c r="U195" s="99"/>
      <c r="V195" s="99"/>
      <c r="W195" s="99"/>
      <c r="X195" s="99"/>
      <c r="Y195" s="99"/>
      <c r="Z195" s="99"/>
      <c r="AA195" s="99"/>
      <c r="AB195" s="99"/>
      <c r="AC195" s="99"/>
    </row>
    <row r="196" spans="1:29" s="100" customFormat="1">
      <c r="A196" s="224"/>
      <c r="B196" s="219" t="s">
        <v>145</v>
      </c>
      <c r="C196" s="219"/>
      <c r="D196" s="219"/>
      <c r="E196" s="219"/>
      <c r="F196" s="219"/>
      <c r="G196" s="219"/>
      <c r="H196" s="227"/>
      <c r="I196" s="99"/>
      <c r="J196" s="99"/>
      <c r="K196" s="99"/>
      <c r="L196" s="99"/>
      <c r="O196" s="99"/>
      <c r="P196" s="99"/>
      <c r="Q196" s="260"/>
      <c r="R196" s="99"/>
      <c r="S196" s="99"/>
      <c r="T196" s="99"/>
      <c r="U196" s="99"/>
      <c r="V196" s="99"/>
      <c r="W196" s="99"/>
      <c r="X196" s="99"/>
      <c r="Y196" s="99"/>
      <c r="Z196" s="99"/>
      <c r="AA196" s="99"/>
      <c r="AB196" s="99"/>
      <c r="AC196" s="99"/>
    </row>
    <row r="197" spans="1:29" s="100" customFormat="1" ht="7.9" customHeight="1">
      <c r="A197" s="237"/>
      <c r="B197" s="268"/>
      <c r="C197" s="221"/>
      <c r="D197" s="221"/>
      <c r="E197" s="219"/>
      <c r="F197" s="219"/>
      <c r="G197" s="219"/>
      <c r="H197" s="227"/>
      <c r="I197" s="99"/>
      <c r="J197" s="99"/>
      <c r="K197" s="99"/>
      <c r="L197" s="112"/>
      <c r="O197" s="99"/>
      <c r="P197" s="99"/>
      <c r="Q197" s="260"/>
      <c r="R197" s="99"/>
      <c r="S197" s="99"/>
      <c r="T197" s="99"/>
      <c r="U197" s="99"/>
      <c r="V197" s="99"/>
      <c r="W197" s="99"/>
      <c r="X197" s="99"/>
      <c r="Y197" s="99"/>
      <c r="Z197" s="99"/>
      <c r="AA197" s="99"/>
      <c r="AB197" s="99"/>
      <c r="AC197" s="99"/>
    </row>
    <row r="198" spans="1:29" s="100" customFormat="1">
      <c r="A198" s="237"/>
      <c r="B198" s="219" t="s">
        <v>140</v>
      </c>
      <c r="C198" s="219"/>
      <c r="D198" s="219"/>
      <c r="E198" s="219"/>
      <c r="F198" s="219"/>
      <c r="G198" s="219"/>
      <c r="H198" s="227"/>
      <c r="I198" s="99"/>
      <c r="J198" s="99"/>
      <c r="K198" s="99"/>
      <c r="L198" s="112"/>
      <c r="O198" s="99"/>
      <c r="P198" s="99"/>
      <c r="Q198" s="260"/>
      <c r="R198" s="99"/>
      <c r="S198" s="99"/>
      <c r="T198" s="99"/>
      <c r="U198" s="99"/>
      <c r="V198" s="99"/>
      <c r="W198" s="99"/>
      <c r="X198" s="99"/>
      <c r="Y198" s="99"/>
      <c r="Z198" s="99"/>
      <c r="AA198" s="99"/>
      <c r="AB198" s="99"/>
      <c r="AC198" s="99"/>
    </row>
    <row r="199" spans="1:29" s="100" customFormat="1" ht="6.75" customHeight="1">
      <c r="A199" s="237"/>
      <c r="B199" s="268"/>
      <c r="C199" s="268"/>
      <c r="D199" s="268"/>
      <c r="E199" s="219"/>
      <c r="F199" s="219"/>
      <c r="G199" s="219"/>
      <c r="H199" s="227"/>
      <c r="I199" s="99"/>
      <c r="J199" s="99"/>
      <c r="K199" s="99"/>
      <c r="L199" s="112"/>
      <c r="O199" s="99"/>
      <c r="P199" s="99"/>
      <c r="Q199" s="260"/>
      <c r="R199" s="99"/>
      <c r="S199" s="99"/>
      <c r="T199" s="99"/>
      <c r="U199" s="99"/>
      <c r="V199" s="99"/>
      <c r="W199" s="99"/>
      <c r="X199" s="99"/>
      <c r="Y199" s="99"/>
      <c r="Z199" s="99"/>
      <c r="AA199" s="99"/>
      <c r="AB199" s="99"/>
      <c r="AC199" s="99"/>
    </row>
    <row r="200" spans="1:29" s="100" customFormat="1">
      <c r="A200" s="237"/>
      <c r="B200" s="268" t="s">
        <v>241</v>
      </c>
      <c r="C200" s="268"/>
      <c r="D200" s="268"/>
      <c r="E200" s="219"/>
      <c r="F200" s="219"/>
      <c r="G200" s="219"/>
      <c r="H200" s="227"/>
      <c r="I200" s="99"/>
      <c r="J200" s="99"/>
      <c r="K200" s="99"/>
      <c r="L200" s="112"/>
      <c r="O200" s="99"/>
      <c r="P200" s="99"/>
      <c r="Q200" s="260"/>
      <c r="R200" s="99"/>
      <c r="S200" s="99"/>
      <c r="T200" s="99"/>
      <c r="U200" s="99"/>
      <c r="V200" s="99"/>
      <c r="W200" s="99"/>
      <c r="X200" s="99"/>
      <c r="Y200" s="99"/>
      <c r="Z200" s="99"/>
      <c r="AA200" s="99"/>
      <c r="AB200" s="99"/>
      <c r="AC200" s="99"/>
    </row>
    <row r="201" spans="1:29" s="100" customFormat="1" ht="7.9" customHeight="1">
      <c r="A201" s="237"/>
      <c r="B201" s="268"/>
      <c r="C201" s="268"/>
      <c r="D201" s="268"/>
      <c r="E201" s="219"/>
      <c r="F201" s="219"/>
      <c r="G201" s="219"/>
      <c r="H201" s="227"/>
      <c r="I201" s="99"/>
      <c r="J201" s="99"/>
      <c r="K201" s="99"/>
      <c r="L201" s="112"/>
      <c r="O201" s="99"/>
      <c r="P201" s="99"/>
      <c r="Q201" s="260"/>
      <c r="R201" s="99"/>
      <c r="S201" s="99"/>
      <c r="T201" s="99"/>
      <c r="U201" s="99"/>
      <c r="V201" s="99"/>
      <c r="W201" s="99"/>
      <c r="X201" s="99"/>
      <c r="Y201" s="99"/>
      <c r="Z201" s="99"/>
      <c r="AA201" s="99"/>
      <c r="AB201" s="99"/>
      <c r="AC201" s="99"/>
    </row>
    <row r="202" spans="1:29" s="100" customFormat="1" ht="24" customHeight="1">
      <c r="A202" s="320" t="s">
        <v>261</v>
      </c>
      <c r="B202" s="321"/>
      <c r="C202" s="321"/>
      <c r="D202" s="321"/>
      <c r="E202" s="321"/>
      <c r="F202" s="322"/>
      <c r="G202" s="265">
        <f>SUM(G7:G200)</f>
        <v>22400000</v>
      </c>
      <c r="H202" s="265">
        <f>SUM(H7:H200)</f>
        <v>9600000.0000000019</v>
      </c>
      <c r="I202" s="99"/>
      <c r="J202" s="99"/>
      <c r="K202" s="99"/>
      <c r="L202" s="109"/>
      <c r="M202" s="112">
        <v>32000000</v>
      </c>
      <c r="O202" s="111">
        <f>H202-M202</f>
        <v>-22400000</v>
      </c>
      <c r="P202" s="99"/>
      <c r="Q202" s="261">
        <f>O202/H202</f>
        <v>-2.333333333333333</v>
      </c>
      <c r="R202" s="99"/>
      <c r="S202" s="99"/>
      <c r="T202" s="99"/>
      <c r="U202" s="99"/>
      <c r="V202" s="99"/>
      <c r="W202" s="99"/>
      <c r="X202" s="99"/>
      <c r="Y202" s="99"/>
      <c r="Z202" s="99"/>
      <c r="AA202" s="99"/>
      <c r="AB202" s="99"/>
      <c r="AC202" s="99"/>
    </row>
    <row r="203" spans="1:29" s="100" customFormat="1" ht="24" customHeight="1">
      <c r="A203" s="320" t="s">
        <v>282</v>
      </c>
      <c r="B203" s="321"/>
      <c r="C203" s="321"/>
      <c r="D203" s="321"/>
      <c r="E203" s="321"/>
      <c r="F203" s="322"/>
      <c r="G203" s="264"/>
      <c r="H203" s="263">
        <f>H202*15%</f>
        <v>1440000.0000000002</v>
      </c>
      <c r="I203" s="99"/>
      <c r="J203" s="99"/>
      <c r="K203" s="99"/>
      <c r="L203" s="109"/>
      <c r="M203" s="258">
        <f>M202*70%</f>
        <v>22400000</v>
      </c>
      <c r="O203" s="99"/>
      <c r="P203" s="99"/>
      <c r="Q203" s="260">
        <f>H202*Q202</f>
        <v>-22400000</v>
      </c>
      <c r="R203" s="99"/>
      <c r="S203" s="99"/>
      <c r="T203" s="99"/>
      <c r="U203" s="99"/>
      <c r="V203" s="99"/>
      <c r="W203" s="99"/>
      <c r="X203" s="99"/>
      <c r="Y203" s="99"/>
      <c r="Z203" s="99"/>
      <c r="AA203" s="99"/>
      <c r="AB203" s="99"/>
      <c r="AC203" s="99"/>
    </row>
    <row r="204" spans="1:29" s="100" customFormat="1" ht="24" customHeight="1">
      <c r="A204" s="323" t="s">
        <v>262</v>
      </c>
      <c r="B204" s="323"/>
      <c r="C204" s="323"/>
      <c r="D204" s="323"/>
      <c r="E204" s="323"/>
      <c r="F204" s="324"/>
      <c r="G204" s="264"/>
      <c r="H204" s="263">
        <f>H203+H202+G202</f>
        <v>33440000</v>
      </c>
      <c r="I204" s="99"/>
      <c r="J204" s="99"/>
      <c r="K204" s="99"/>
      <c r="L204" s="109"/>
      <c r="M204" s="258">
        <f>M202*30%</f>
        <v>9600000</v>
      </c>
      <c r="O204" s="99"/>
      <c r="P204" s="99"/>
      <c r="Q204" s="260">
        <f>H202-Q203</f>
        <v>32000000</v>
      </c>
      <c r="R204" s="99"/>
      <c r="S204" s="99"/>
      <c r="T204" s="99"/>
      <c r="U204" s="99"/>
      <c r="V204" s="99"/>
      <c r="W204" s="99"/>
      <c r="X204" s="99"/>
      <c r="Y204" s="99"/>
      <c r="Z204" s="99"/>
      <c r="AA204" s="99"/>
      <c r="AB204" s="99"/>
      <c r="AC204" s="99"/>
    </row>
    <row r="205" spans="1:29" s="100" customFormat="1">
      <c r="A205" s="104"/>
      <c r="B205" s="137"/>
      <c r="C205" s="137"/>
      <c r="D205" s="137"/>
      <c r="E205" s="137"/>
      <c r="F205" s="137"/>
      <c r="G205" s="137"/>
      <c r="H205" s="216"/>
      <c r="I205" s="99"/>
      <c r="J205" s="99"/>
      <c r="K205" s="99"/>
      <c r="L205" s="109"/>
      <c r="M205" s="258">
        <f>M204*13%</f>
        <v>1248000</v>
      </c>
      <c r="O205" s="99"/>
      <c r="P205" s="99"/>
      <c r="Q205" s="260"/>
      <c r="R205" s="99"/>
      <c r="S205" s="99"/>
      <c r="T205" s="99"/>
      <c r="U205" s="99"/>
      <c r="V205" s="99"/>
      <c r="W205" s="99"/>
      <c r="X205" s="99"/>
      <c r="Y205" s="99"/>
      <c r="Z205" s="99"/>
      <c r="AA205" s="99"/>
      <c r="AB205" s="99"/>
      <c r="AC205" s="99"/>
    </row>
    <row r="206" spans="1:29" s="100" customFormat="1">
      <c r="A206" s="104"/>
      <c r="B206" s="137"/>
      <c r="C206" s="137"/>
      <c r="D206" s="137"/>
      <c r="E206" s="137"/>
      <c r="F206" s="137"/>
      <c r="G206" s="137"/>
      <c r="H206" s="216"/>
      <c r="I206" s="99"/>
      <c r="J206" s="99"/>
      <c r="K206" s="99"/>
      <c r="L206" s="109"/>
      <c r="M206" s="100">
        <f>M205+M204+M203</f>
        <v>33248000</v>
      </c>
      <c r="O206" s="99"/>
      <c r="P206" s="99"/>
      <c r="Q206" s="260"/>
      <c r="R206" s="99"/>
      <c r="S206" s="99"/>
      <c r="T206" s="99"/>
      <c r="U206" s="99"/>
      <c r="V206" s="99"/>
      <c r="W206" s="99"/>
      <c r="X206" s="99"/>
      <c r="Y206" s="99"/>
      <c r="Z206" s="99"/>
      <c r="AA206" s="99"/>
      <c r="AB206" s="99"/>
      <c r="AC206" s="99"/>
    </row>
    <row r="207" spans="1:29" s="100" customFormat="1">
      <c r="A207" s="104"/>
      <c r="B207" s="102" t="s">
        <v>121</v>
      </c>
      <c r="C207" s="106"/>
      <c r="D207" s="106"/>
      <c r="E207" s="113"/>
      <c r="F207" s="113"/>
      <c r="G207" s="113"/>
      <c r="I207" s="99"/>
      <c r="J207" s="99"/>
      <c r="K207" s="99"/>
      <c r="L207" s="99"/>
      <c r="O207" s="99"/>
      <c r="P207" s="99"/>
      <c r="Q207" s="260"/>
      <c r="R207" s="99"/>
      <c r="S207" s="99"/>
      <c r="T207" s="99"/>
      <c r="U207" s="99"/>
      <c r="V207" s="99"/>
      <c r="W207" s="99"/>
      <c r="X207" s="99"/>
      <c r="Y207" s="99"/>
      <c r="Z207" s="99"/>
      <c r="AA207" s="99"/>
      <c r="AB207" s="99"/>
      <c r="AC207" s="99"/>
    </row>
    <row r="208" spans="1:29" s="100" customFormat="1" ht="76.900000000000006" customHeight="1">
      <c r="A208" s="104"/>
      <c r="B208" s="325" t="s">
        <v>120</v>
      </c>
      <c r="C208" s="325"/>
      <c r="D208" s="325"/>
      <c r="E208" s="325"/>
      <c r="F208" s="325"/>
      <c r="G208" s="325"/>
      <c r="H208" s="325"/>
      <c r="I208" s="99"/>
      <c r="J208" s="99"/>
      <c r="K208" s="99"/>
      <c r="L208" s="99"/>
      <c r="O208" s="99"/>
      <c r="P208" s="99"/>
      <c r="Q208" s="260"/>
      <c r="R208" s="99"/>
      <c r="S208" s="99"/>
      <c r="T208" s="99"/>
      <c r="U208" s="99"/>
      <c r="V208" s="99"/>
      <c r="W208" s="99"/>
      <c r="X208" s="99"/>
      <c r="Y208" s="99"/>
      <c r="Z208" s="99"/>
      <c r="AA208" s="99"/>
      <c r="AB208" s="99"/>
      <c r="AC208" s="99"/>
    </row>
    <row r="209" spans="1:29" s="100" customFormat="1">
      <c r="A209" s="104"/>
      <c r="B209" s="99"/>
      <c r="C209" s="99"/>
      <c r="D209" s="99"/>
      <c r="E209" s="99"/>
      <c r="F209" s="99"/>
      <c r="G209" s="99"/>
      <c r="H209" s="114"/>
      <c r="I209" s="99"/>
      <c r="J209" s="99"/>
      <c r="K209" s="99"/>
      <c r="L209" s="99"/>
      <c r="O209" s="99"/>
      <c r="P209" s="99"/>
      <c r="Q209" s="99"/>
      <c r="R209" s="99"/>
      <c r="S209" s="99"/>
      <c r="T209" s="99"/>
      <c r="U209" s="99"/>
      <c r="V209" s="99"/>
      <c r="W209" s="99"/>
      <c r="X209" s="99"/>
      <c r="Y209" s="99"/>
      <c r="Z209" s="99"/>
      <c r="AA209" s="99"/>
      <c r="AB209" s="99"/>
      <c r="AC209" s="99"/>
    </row>
    <row r="210" spans="1:29" s="100" customFormat="1">
      <c r="A210" s="104"/>
      <c r="B210" s="99"/>
      <c r="C210" s="99"/>
      <c r="D210" s="99"/>
      <c r="E210" s="99"/>
      <c r="F210" s="99"/>
      <c r="G210" s="99"/>
      <c r="H210" s="112"/>
      <c r="I210" s="99"/>
      <c r="J210" s="99"/>
      <c r="K210" s="99"/>
      <c r="L210" s="99"/>
      <c r="O210" s="99"/>
      <c r="P210" s="99"/>
      <c r="Q210" s="99"/>
      <c r="R210" s="99"/>
      <c r="S210" s="99"/>
      <c r="T210" s="99"/>
      <c r="U210" s="99"/>
      <c r="V210" s="99"/>
      <c r="W210" s="99"/>
      <c r="X210" s="99"/>
      <c r="Y210" s="99"/>
      <c r="Z210" s="99"/>
      <c r="AA210" s="99"/>
      <c r="AB210" s="99"/>
      <c r="AC210" s="99"/>
    </row>
    <row r="211" spans="1:29">
      <c r="A211" s="104"/>
      <c r="C211" s="99"/>
      <c r="D211" s="99"/>
      <c r="H211" s="111"/>
    </row>
    <row r="212" spans="1:29">
      <c r="A212" s="104"/>
      <c r="C212" s="99"/>
      <c r="D212" s="99"/>
    </row>
    <row r="213" spans="1:29" ht="15.75" thickBot="1">
      <c r="A213" s="104"/>
      <c r="C213" s="99"/>
      <c r="D213" s="99"/>
    </row>
    <row r="214" spans="1:29" ht="30" customHeight="1" thickBot="1">
      <c r="A214" s="104"/>
      <c r="C214" s="99"/>
      <c r="D214" s="99"/>
      <c r="H214" s="111"/>
      <c r="K214" s="271" t="s">
        <v>267</v>
      </c>
      <c r="L214" s="272">
        <f>G202</f>
        <v>22400000</v>
      </c>
      <c r="M214" s="272">
        <f>H202</f>
        <v>9600000.0000000019</v>
      </c>
      <c r="N214" s="272">
        <f>M214+L214</f>
        <v>32000000</v>
      </c>
    </row>
    <row r="215" spans="1:29" ht="30" customHeight="1" thickBot="1">
      <c r="A215" s="104"/>
      <c r="C215" s="99"/>
      <c r="D215" s="99"/>
      <c r="K215" s="273" t="s">
        <v>268</v>
      </c>
      <c r="L215" s="275">
        <v>0</v>
      </c>
      <c r="M215" s="274">
        <f>M214*13%</f>
        <v>1248000.0000000002</v>
      </c>
      <c r="N215" s="274">
        <f>M215</f>
        <v>1248000.0000000002</v>
      </c>
    </row>
    <row r="216" spans="1:29" ht="30" customHeight="1" thickBot="1">
      <c r="A216" s="104"/>
      <c r="C216" s="99"/>
      <c r="D216" s="99"/>
      <c r="K216" s="273" t="s">
        <v>269</v>
      </c>
      <c r="L216" s="274">
        <f>L215+L214</f>
        <v>22400000</v>
      </c>
      <c r="M216" s="274">
        <f>M215+M214</f>
        <v>10848000.000000002</v>
      </c>
      <c r="N216" s="274">
        <f>M216+L216</f>
        <v>33248000</v>
      </c>
    </row>
    <row r="217" spans="1:29">
      <c r="A217" s="104"/>
      <c r="C217" s="99"/>
      <c r="D217" s="99"/>
    </row>
    <row r="218" spans="1:29">
      <c r="A218" s="104"/>
      <c r="C218" s="99"/>
      <c r="D218" s="99"/>
    </row>
    <row r="219" spans="1:29">
      <c r="A219" s="104"/>
      <c r="C219" s="99"/>
      <c r="D219" s="99"/>
    </row>
    <row r="220" spans="1:29">
      <c r="A220" s="104"/>
      <c r="C220" s="99"/>
      <c r="D220" s="99"/>
    </row>
    <row r="221" spans="1:29">
      <c r="A221" s="104"/>
      <c r="C221" s="99"/>
      <c r="D221" s="99"/>
    </row>
    <row r="222" spans="1:29">
      <c r="A222" s="104"/>
      <c r="C222" s="99"/>
      <c r="D222" s="99"/>
    </row>
    <row r="223" spans="1:29">
      <c r="A223" s="104"/>
      <c r="B223" s="108"/>
      <c r="C223" s="110"/>
      <c r="D223" s="110"/>
    </row>
    <row r="224" spans="1:29">
      <c r="A224" s="104"/>
      <c r="B224" s="108"/>
      <c r="C224" s="110"/>
      <c r="D224" s="110"/>
    </row>
    <row r="225" spans="1:4">
      <c r="A225" s="104"/>
      <c r="B225" s="108"/>
      <c r="C225" s="110"/>
      <c r="D225" s="110"/>
    </row>
    <row r="226" spans="1:4">
      <c r="A226" s="104"/>
      <c r="B226" s="108"/>
      <c r="C226" s="110"/>
      <c r="D226" s="110"/>
    </row>
    <row r="227" spans="1:4">
      <c r="A227" s="104"/>
      <c r="B227" s="108"/>
      <c r="C227" s="110"/>
      <c r="D227" s="110"/>
    </row>
    <row r="228" spans="1:4">
      <c r="B228" s="108"/>
      <c r="C228" s="110"/>
      <c r="D228" s="110"/>
    </row>
    <row r="229" spans="1:4">
      <c r="B229" s="108"/>
      <c r="C229" s="110"/>
      <c r="D229" s="110"/>
    </row>
    <row r="230" spans="1:4">
      <c r="B230" s="108"/>
      <c r="C230" s="110"/>
      <c r="D230" s="110"/>
    </row>
    <row r="231" spans="1:4">
      <c r="B231" s="108"/>
      <c r="C231" s="110"/>
      <c r="D231" s="110"/>
    </row>
    <row r="232" spans="1:4">
      <c r="B232" s="108"/>
      <c r="C232" s="110"/>
      <c r="D232" s="110"/>
    </row>
    <row r="233" spans="1:4">
      <c r="B233" s="108"/>
      <c r="C233" s="110"/>
      <c r="D233" s="110"/>
    </row>
    <row r="234" spans="1:4">
      <c r="B234" s="108"/>
      <c r="C234" s="110"/>
      <c r="D234" s="110"/>
    </row>
    <row r="235" spans="1:4">
      <c r="B235" s="108"/>
      <c r="C235" s="110"/>
      <c r="D235" s="110"/>
    </row>
    <row r="236" spans="1:4">
      <c r="B236" s="108"/>
      <c r="C236" s="110"/>
      <c r="D236" s="110"/>
    </row>
    <row r="237" spans="1:4">
      <c r="B237" s="108"/>
      <c r="C237" s="110"/>
      <c r="D237" s="110"/>
    </row>
    <row r="238" spans="1:4">
      <c r="B238" s="108"/>
      <c r="C238" s="110"/>
      <c r="D238" s="110"/>
    </row>
    <row r="239" spans="1:4">
      <c r="B239" s="108"/>
      <c r="C239" s="110"/>
      <c r="D239" s="110"/>
    </row>
    <row r="240" spans="1:4">
      <c r="B240" s="108"/>
      <c r="C240" s="110"/>
      <c r="D240" s="110"/>
    </row>
    <row r="241" spans="2:4">
      <c r="B241" s="108"/>
      <c r="C241" s="110"/>
      <c r="D241" s="110"/>
    </row>
    <row r="242" spans="2:4">
      <c r="B242" s="108"/>
      <c r="C242" s="110"/>
      <c r="D242" s="110"/>
    </row>
    <row r="243" spans="2:4">
      <c r="B243" s="108"/>
      <c r="C243" s="110"/>
      <c r="D243" s="110"/>
    </row>
    <row r="244" spans="2:4">
      <c r="B244" s="108"/>
      <c r="C244" s="110"/>
      <c r="D244" s="110"/>
    </row>
    <row r="245" spans="2:4">
      <c r="B245" s="108"/>
      <c r="C245" s="110"/>
      <c r="D245" s="110"/>
    </row>
    <row r="246" spans="2:4">
      <c r="B246" s="108"/>
      <c r="C246" s="110"/>
      <c r="D246" s="110"/>
    </row>
    <row r="247" spans="2:4">
      <c r="B247" s="108"/>
      <c r="C247" s="110"/>
      <c r="D247" s="110"/>
    </row>
    <row r="248" spans="2:4">
      <c r="B248" s="108"/>
      <c r="C248" s="110"/>
      <c r="D248" s="110"/>
    </row>
    <row r="249" spans="2:4">
      <c r="B249" s="108"/>
      <c r="C249" s="110"/>
      <c r="D249" s="110"/>
    </row>
    <row r="250" spans="2:4">
      <c r="B250" s="108"/>
      <c r="C250" s="110"/>
      <c r="D250" s="110"/>
    </row>
    <row r="251" spans="2:4">
      <c r="B251" s="108"/>
      <c r="C251" s="110"/>
      <c r="D251" s="110"/>
    </row>
    <row r="252" spans="2:4">
      <c r="B252" s="108"/>
      <c r="C252" s="110"/>
      <c r="D252" s="110"/>
    </row>
    <row r="253" spans="2:4">
      <c r="B253" s="108"/>
      <c r="C253" s="110"/>
      <c r="D253" s="110"/>
    </row>
    <row r="254" spans="2:4">
      <c r="B254" s="108"/>
      <c r="C254" s="110"/>
      <c r="D254" s="110"/>
    </row>
    <row r="255" spans="2:4">
      <c r="B255" s="108"/>
      <c r="C255" s="110"/>
      <c r="D255" s="110"/>
    </row>
    <row r="256" spans="2:4">
      <c r="B256" s="108"/>
      <c r="C256" s="110"/>
      <c r="D256" s="110"/>
    </row>
    <row r="257" spans="2:4">
      <c r="B257" s="108"/>
      <c r="C257" s="110"/>
      <c r="D257" s="110"/>
    </row>
    <row r="258" spans="2:4">
      <c r="B258" s="108"/>
      <c r="C258" s="110"/>
      <c r="D258" s="110"/>
    </row>
    <row r="259" spans="2:4">
      <c r="B259" s="108"/>
      <c r="C259" s="110"/>
      <c r="D259" s="110"/>
    </row>
    <row r="260" spans="2:4">
      <c r="B260" s="108"/>
      <c r="C260" s="110"/>
      <c r="D260" s="110"/>
    </row>
    <row r="261" spans="2:4">
      <c r="B261" s="108"/>
      <c r="C261" s="110"/>
      <c r="D261" s="110"/>
    </row>
    <row r="262" spans="2:4">
      <c r="B262" s="108"/>
      <c r="C262" s="110"/>
      <c r="D262" s="110"/>
    </row>
    <row r="263" spans="2:4">
      <c r="B263" s="108"/>
      <c r="C263" s="110"/>
      <c r="D263" s="110"/>
    </row>
    <row r="264" spans="2:4">
      <c r="B264" s="108"/>
      <c r="C264" s="110"/>
      <c r="D264" s="110"/>
    </row>
    <row r="265" spans="2:4">
      <c r="B265" s="108"/>
      <c r="C265" s="110"/>
      <c r="D265" s="110"/>
    </row>
    <row r="266" spans="2:4">
      <c r="B266" s="108"/>
      <c r="C266" s="110"/>
      <c r="D266" s="110"/>
    </row>
    <row r="267" spans="2:4">
      <c r="B267" s="108"/>
      <c r="C267" s="110"/>
      <c r="D267" s="110"/>
    </row>
    <row r="268" spans="2:4">
      <c r="B268" s="108"/>
      <c r="C268" s="110"/>
      <c r="D268" s="110"/>
    </row>
    <row r="269" spans="2:4">
      <c r="B269" s="108"/>
      <c r="C269" s="110"/>
      <c r="D269" s="110"/>
    </row>
    <row r="270" spans="2:4">
      <c r="B270" s="108"/>
      <c r="C270" s="110"/>
      <c r="D270" s="110"/>
    </row>
    <row r="271" spans="2:4">
      <c r="B271" s="108"/>
      <c r="C271" s="110"/>
      <c r="D271" s="110"/>
    </row>
    <row r="272" spans="2:4">
      <c r="B272" s="108"/>
      <c r="C272" s="110"/>
      <c r="D272" s="110"/>
    </row>
    <row r="273" spans="2:4">
      <c r="B273" s="108"/>
      <c r="C273" s="110"/>
      <c r="D273" s="110"/>
    </row>
    <row r="274" spans="2:4">
      <c r="B274" s="108"/>
      <c r="C274" s="110"/>
      <c r="D274" s="110"/>
    </row>
    <row r="275" spans="2:4">
      <c r="B275" s="108"/>
      <c r="C275" s="110"/>
      <c r="D275" s="110"/>
    </row>
    <row r="276" spans="2:4">
      <c r="B276" s="108"/>
      <c r="C276" s="110"/>
      <c r="D276" s="110"/>
    </row>
    <row r="277" spans="2:4">
      <c r="B277" s="108"/>
      <c r="C277" s="110"/>
      <c r="D277" s="110"/>
    </row>
    <row r="278" spans="2:4">
      <c r="B278" s="108"/>
      <c r="C278" s="110"/>
      <c r="D278" s="110"/>
    </row>
    <row r="279" spans="2:4">
      <c r="B279" s="108"/>
      <c r="C279" s="110"/>
      <c r="D279" s="110"/>
    </row>
    <row r="280" spans="2:4">
      <c r="B280" s="108"/>
      <c r="C280" s="110"/>
      <c r="D280" s="110"/>
    </row>
    <row r="281" spans="2:4">
      <c r="B281" s="108"/>
      <c r="C281" s="110"/>
      <c r="D281" s="110"/>
    </row>
    <row r="282" spans="2:4">
      <c r="B282" s="108"/>
      <c r="C282" s="110"/>
      <c r="D282" s="110"/>
    </row>
    <row r="283" spans="2:4">
      <c r="B283" s="108"/>
      <c r="C283" s="110"/>
      <c r="D283" s="110"/>
    </row>
    <row r="284" spans="2:4">
      <c r="B284" s="108"/>
      <c r="C284" s="110"/>
      <c r="D284" s="110"/>
    </row>
    <row r="285" spans="2:4">
      <c r="B285" s="108"/>
      <c r="C285" s="110"/>
      <c r="D285" s="110"/>
    </row>
    <row r="286" spans="2:4">
      <c r="B286" s="108"/>
      <c r="C286" s="110"/>
      <c r="D286" s="110"/>
    </row>
    <row r="287" spans="2:4">
      <c r="B287" s="108"/>
      <c r="C287" s="110"/>
      <c r="D287" s="110"/>
    </row>
    <row r="288" spans="2:4">
      <c r="B288" s="108"/>
      <c r="C288" s="110"/>
      <c r="D288" s="110"/>
    </row>
    <row r="289" spans="2:4">
      <c r="B289" s="108"/>
      <c r="C289" s="110"/>
      <c r="D289" s="110"/>
    </row>
    <row r="290" spans="2:4">
      <c r="B290" s="108"/>
      <c r="C290" s="110"/>
      <c r="D290" s="110"/>
    </row>
    <row r="291" spans="2:4">
      <c r="B291" s="108"/>
      <c r="C291" s="110"/>
      <c r="D291" s="110"/>
    </row>
    <row r="292" spans="2:4">
      <c r="B292" s="108"/>
      <c r="C292" s="110"/>
      <c r="D292" s="110"/>
    </row>
    <row r="293" spans="2:4">
      <c r="B293" s="108"/>
      <c r="C293" s="110"/>
      <c r="D293" s="110"/>
    </row>
    <row r="294" spans="2:4">
      <c r="B294" s="108"/>
      <c r="C294" s="110"/>
      <c r="D294" s="110"/>
    </row>
    <row r="295" spans="2:4">
      <c r="B295" s="108"/>
      <c r="C295" s="110"/>
      <c r="D295" s="110"/>
    </row>
    <row r="296" spans="2:4">
      <c r="B296" s="108"/>
      <c r="C296" s="110"/>
      <c r="D296" s="110"/>
    </row>
    <row r="297" spans="2:4">
      <c r="B297" s="108"/>
      <c r="C297" s="110"/>
      <c r="D297" s="110"/>
    </row>
    <row r="298" spans="2:4">
      <c r="B298" s="108"/>
      <c r="C298" s="110"/>
      <c r="D298" s="110"/>
    </row>
    <row r="299" spans="2:4">
      <c r="B299" s="108"/>
      <c r="C299" s="110"/>
      <c r="D299" s="110"/>
    </row>
    <row r="300" spans="2:4">
      <c r="B300" s="108"/>
      <c r="C300" s="110"/>
      <c r="D300" s="110"/>
    </row>
    <row r="301" spans="2:4">
      <c r="B301" s="108"/>
      <c r="C301" s="110"/>
      <c r="D301" s="110"/>
    </row>
    <row r="302" spans="2:4">
      <c r="B302" s="108"/>
      <c r="C302" s="110"/>
      <c r="D302" s="110"/>
    </row>
    <row r="303" spans="2:4">
      <c r="B303" s="108"/>
      <c r="C303" s="110"/>
      <c r="D303" s="110"/>
    </row>
    <row r="304" spans="2:4">
      <c r="B304" s="108"/>
      <c r="C304" s="110"/>
      <c r="D304" s="110"/>
    </row>
    <row r="305" spans="2:4">
      <c r="B305" s="108"/>
      <c r="C305" s="110"/>
      <c r="D305" s="110"/>
    </row>
    <row r="306" spans="2:4">
      <c r="B306" s="108"/>
      <c r="C306" s="110"/>
      <c r="D306" s="110"/>
    </row>
    <row r="307" spans="2:4">
      <c r="B307" s="108"/>
      <c r="C307" s="110"/>
      <c r="D307" s="110"/>
    </row>
    <row r="308" spans="2:4">
      <c r="B308" s="108"/>
      <c r="C308" s="110"/>
      <c r="D308" s="110"/>
    </row>
    <row r="309" spans="2:4">
      <c r="B309" s="108"/>
      <c r="C309" s="110"/>
      <c r="D309" s="110"/>
    </row>
    <row r="310" spans="2:4">
      <c r="B310" s="108"/>
      <c r="C310" s="110"/>
      <c r="D310" s="110"/>
    </row>
    <row r="311" spans="2:4">
      <c r="B311" s="108"/>
      <c r="C311" s="110"/>
      <c r="D311" s="110"/>
    </row>
    <row r="312" spans="2:4">
      <c r="B312" s="108"/>
      <c r="C312" s="110"/>
      <c r="D312" s="110"/>
    </row>
    <row r="313" spans="2:4">
      <c r="B313" s="108"/>
      <c r="C313" s="110"/>
      <c r="D313" s="110"/>
    </row>
    <row r="314" spans="2:4">
      <c r="B314" s="108"/>
      <c r="C314" s="110"/>
      <c r="D314" s="110"/>
    </row>
    <row r="315" spans="2:4">
      <c r="B315" s="108"/>
      <c r="C315" s="110"/>
      <c r="D315" s="110"/>
    </row>
    <row r="316" spans="2:4">
      <c r="B316" s="108"/>
      <c r="C316" s="110"/>
      <c r="D316" s="110"/>
    </row>
    <row r="317" spans="2:4">
      <c r="B317" s="108"/>
      <c r="C317" s="110"/>
      <c r="D317" s="110"/>
    </row>
    <row r="318" spans="2:4">
      <c r="B318" s="108"/>
      <c r="C318" s="110"/>
      <c r="D318" s="110"/>
    </row>
    <row r="319" spans="2:4">
      <c r="B319" s="108"/>
      <c r="C319" s="110"/>
      <c r="D319" s="110"/>
    </row>
    <row r="320" spans="2:4">
      <c r="B320" s="108"/>
      <c r="C320" s="110"/>
      <c r="D320" s="110"/>
    </row>
    <row r="321" spans="2:4">
      <c r="B321" s="108"/>
      <c r="C321" s="110"/>
      <c r="D321" s="110"/>
    </row>
    <row r="322" spans="2:4">
      <c r="B322" s="108"/>
      <c r="C322" s="110"/>
      <c r="D322" s="110"/>
    </row>
    <row r="323" spans="2:4">
      <c r="B323" s="108"/>
      <c r="C323" s="110"/>
      <c r="D323" s="110"/>
    </row>
    <row r="324" spans="2:4">
      <c r="B324" s="108"/>
      <c r="C324" s="110"/>
      <c r="D324" s="110"/>
    </row>
    <row r="325" spans="2:4">
      <c r="B325" s="108"/>
      <c r="C325" s="110"/>
      <c r="D325" s="110"/>
    </row>
    <row r="326" spans="2:4">
      <c r="B326" s="108"/>
      <c r="C326" s="110"/>
      <c r="D326" s="110"/>
    </row>
    <row r="327" spans="2:4">
      <c r="B327" s="108"/>
      <c r="C327" s="110"/>
      <c r="D327" s="110"/>
    </row>
    <row r="328" spans="2:4">
      <c r="B328" s="108"/>
      <c r="C328" s="110"/>
      <c r="D328" s="110"/>
    </row>
    <row r="329" spans="2:4">
      <c r="B329" s="108"/>
      <c r="C329" s="110"/>
      <c r="D329" s="110"/>
    </row>
    <row r="330" spans="2:4">
      <c r="B330" s="108"/>
      <c r="C330" s="110"/>
      <c r="D330" s="110"/>
    </row>
    <row r="331" spans="2:4">
      <c r="B331" s="108"/>
      <c r="C331" s="110"/>
      <c r="D331" s="110"/>
    </row>
    <row r="332" spans="2:4">
      <c r="B332" s="108"/>
      <c r="C332" s="110"/>
      <c r="D332" s="110"/>
    </row>
    <row r="333" spans="2:4">
      <c r="B333" s="108"/>
      <c r="C333" s="110"/>
      <c r="D333" s="110"/>
    </row>
    <row r="334" spans="2:4">
      <c r="B334" s="108"/>
      <c r="C334" s="110"/>
      <c r="D334" s="110"/>
    </row>
    <row r="335" spans="2:4">
      <c r="B335" s="108"/>
      <c r="C335" s="110"/>
      <c r="D335" s="110"/>
    </row>
    <row r="336" spans="2:4">
      <c r="B336" s="108"/>
      <c r="C336" s="110"/>
      <c r="D336" s="110"/>
    </row>
    <row r="337" spans="2:4">
      <c r="B337" s="108"/>
      <c r="C337" s="110"/>
      <c r="D337" s="110"/>
    </row>
    <row r="338" spans="2:4">
      <c r="B338" s="108"/>
      <c r="C338" s="110"/>
      <c r="D338" s="110"/>
    </row>
    <row r="339" spans="2:4">
      <c r="B339" s="108"/>
      <c r="C339" s="110"/>
      <c r="D339" s="110"/>
    </row>
    <row r="340" spans="2:4">
      <c r="B340" s="108"/>
      <c r="C340" s="110"/>
      <c r="D340" s="110"/>
    </row>
    <row r="341" spans="2:4">
      <c r="B341" s="108"/>
      <c r="C341" s="110"/>
      <c r="D341" s="110"/>
    </row>
    <row r="342" spans="2:4">
      <c r="B342" s="108"/>
      <c r="C342" s="110"/>
      <c r="D342" s="110"/>
    </row>
    <row r="343" spans="2:4">
      <c r="B343" s="108"/>
      <c r="C343" s="110"/>
      <c r="D343" s="110"/>
    </row>
    <row r="344" spans="2:4">
      <c r="B344" s="108"/>
      <c r="C344" s="110"/>
      <c r="D344" s="110"/>
    </row>
    <row r="345" spans="2:4">
      <c r="B345" s="108"/>
      <c r="C345" s="110"/>
      <c r="D345" s="110"/>
    </row>
    <row r="346" spans="2:4">
      <c r="B346" s="108"/>
      <c r="C346" s="110"/>
      <c r="D346" s="110"/>
    </row>
    <row r="347" spans="2:4">
      <c r="B347" s="108"/>
      <c r="C347" s="110"/>
      <c r="D347" s="110"/>
    </row>
  </sheetData>
  <mergeCells count="7">
    <mergeCell ref="A202:F202"/>
    <mergeCell ref="A203:F203"/>
    <mergeCell ref="A204:F204"/>
    <mergeCell ref="B208:H208"/>
    <mergeCell ref="A1:H1"/>
    <mergeCell ref="A2:H2"/>
    <mergeCell ref="A3:H3"/>
  </mergeCells>
  <printOptions horizontalCentered="1" gridLines="1"/>
  <pageMargins left="0.31496062992125984" right="0.31496062992125984" top="0.35433070866141736" bottom="0.11811023622047245" header="0.31496062992125984" footer="0.31496062992125984"/>
  <pageSetup paperSize="9" orientation="landscape" r:id="rId1"/>
  <rowBreaks count="6" manualBreakCount="6">
    <brk id="38" max="6" man="1"/>
    <brk id="70" max="6" man="1"/>
    <brk id="105" max="6" man="1"/>
    <brk id="133" max="6" man="1"/>
    <brk id="164" max="6" man="1"/>
    <brk id="184" max="6"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21017-6F80-49F8-8D73-60749AB4EE91}">
  <dimension ref="A1:J95"/>
  <sheetViews>
    <sheetView topLeftCell="A46" zoomScaleNormal="100" workbookViewId="0">
      <selection activeCell="L11" sqref="L11"/>
    </sheetView>
  </sheetViews>
  <sheetFormatPr defaultColWidth="9.28515625" defaultRowHeight="12.75"/>
  <cols>
    <col min="1" max="1" width="4.42578125" style="86" bestFit="1" customWidth="1"/>
    <col min="2" max="2" width="53.5703125" style="86" customWidth="1"/>
    <col min="3" max="3" width="5.7109375" style="166" bestFit="1" customWidth="1"/>
    <col min="4" max="4" width="7.42578125" style="166" customWidth="1"/>
    <col min="5" max="6" width="11.5703125" style="167" customWidth="1"/>
    <col min="7" max="7" width="4.28515625" style="86" customWidth="1"/>
    <col min="8" max="8" width="4.7109375" style="86" customWidth="1"/>
    <col min="9" max="9" width="9.28515625" style="86"/>
    <col min="10" max="10" width="10.28515625" style="86" bestFit="1" customWidth="1"/>
    <col min="11" max="256" width="9.28515625" style="86"/>
    <col min="257" max="257" width="4.42578125" style="86" bestFit="1" customWidth="1"/>
    <col min="258" max="258" width="57.28515625" style="86" customWidth="1"/>
    <col min="259" max="259" width="5.7109375" style="86" bestFit="1" customWidth="1"/>
    <col min="260" max="260" width="9.42578125" style="86" bestFit="1" customWidth="1"/>
    <col min="261" max="261" width="11.28515625" style="86" bestFit="1" customWidth="1"/>
    <col min="262" max="262" width="10.28515625" style="86" bestFit="1" customWidth="1"/>
    <col min="263" max="263" width="4.28515625" style="86" customWidth="1"/>
    <col min="264" max="264" width="4.7109375" style="86" customWidth="1"/>
    <col min="265" max="512" width="9.28515625" style="86"/>
    <col min="513" max="513" width="4.42578125" style="86" bestFit="1" customWidth="1"/>
    <col min="514" max="514" width="57.28515625" style="86" customWidth="1"/>
    <col min="515" max="515" width="5.7109375" style="86" bestFit="1" customWidth="1"/>
    <col min="516" max="516" width="9.42578125" style="86" bestFit="1" customWidth="1"/>
    <col min="517" max="517" width="11.28515625" style="86" bestFit="1" customWidth="1"/>
    <col min="518" max="518" width="10.28515625" style="86" bestFit="1" customWidth="1"/>
    <col min="519" max="519" width="4.28515625" style="86" customWidth="1"/>
    <col min="520" max="520" width="4.7109375" style="86" customWidth="1"/>
    <col min="521" max="768" width="9.28515625" style="86"/>
    <col min="769" max="769" width="4.42578125" style="86" bestFit="1" customWidth="1"/>
    <col min="770" max="770" width="57.28515625" style="86" customWidth="1"/>
    <col min="771" max="771" width="5.7109375" style="86" bestFit="1" customWidth="1"/>
    <col min="772" max="772" width="9.42578125" style="86" bestFit="1" customWidth="1"/>
    <col min="773" max="773" width="11.28515625" style="86" bestFit="1" customWidth="1"/>
    <col min="774" max="774" width="10.28515625" style="86" bestFit="1" customWidth="1"/>
    <col min="775" max="775" width="4.28515625" style="86" customWidth="1"/>
    <col min="776" max="776" width="4.7109375" style="86" customWidth="1"/>
    <col min="777" max="1024" width="9.28515625" style="86"/>
    <col min="1025" max="1025" width="4.42578125" style="86" bestFit="1" customWidth="1"/>
    <col min="1026" max="1026" width="57.28515625" style="86" customWidth="1"/>
    <col min="1027" max="1027" width="5.7109375" style="86" bestFit="1" customWidth="1"/>
    <col min="1028" max="1028" width="9.42578125" style="86" bestFit="1" customWidth="1"/>
    <col min="1029" max="1029" width="11.28515625" style="86" bestFit="1" customWidth="1"/>
    <col min="1030" max="1030" width="10.28515625" style="86" bestFit="1" customWidth="1"/>
    <col min="1031" max="1031" width="4.28515625" style="86" customWidth="1"/>
    <col min="1032" max="1032" width="4.7109375" style="86" customWidth="1"/>
    <col min="1033" max="1280" width="9.28515625" style="86"/>
    <col min="1281" max="1281" width="4.42578125" style="86" bestFit="1" customWidth="1"/>
    <col min="1282" max="1282" width="57.28515625" style="86" customWidth="1"/>
    <col min="1283" max="1283" width="5.7109375" style="86" bestFit="1" customWidth="1"/>
    <col min="1284" max="1284" width="9.42578125" style="86" bestFit="1" customWidth="1"/>
    <col min="1285" max="1285" width="11.28515625" style="86" bestFit="1" customWidth="1"/>
    <col min="1286" max="1286" width="10.28515625" style="86" bestFit="1" customWidth="1"/>
    <col min="1287" max="1287" width="4.28515625" style="86" customWidth="1"/>
    <col min="1288" max="1288" width="4.7109375" style="86" customWidth="1"/>
    <col min="1289" max="1536" width="9.28515625" style="86"/>
    <col min="1537" max="1537" width="4.42578125" style="86" bestFit="1" customWidth="1"/>
    <col min="1538" max="1538" width="57.28515625" style="86" customWidth="1"/>
    <col min="1539" max="1539" width="5.7109375" style="86" bestFit="1" customWidth="1"/>
    <col min="1540" max="1540" width="9.42578125" style="86" bestFit="1" customWidth="1"/>
    <col min="1541" max="1541" width="11.28515625" style="86" bestFit="1" customWidth="1"/>
    <col min="1542" max="1542" width="10.28515625" style="86" bestFit="1" customWidth="1"/>
    <col min="1543" max="1543" width="4.28515625" style="86" customWidth="1"/>
    <col min="1544" max="1544" width="4.7109375" style="86" customWidth="1"/>
    <col min="1545" max="1792" width="9.28515625" style="86"/>
    <col min="1793" max="1793" width="4.42578125" style="86" bestFit="1" customWidth="1"/>
    <col min="1794" max="1794" width="57.28515625" style="86" customWidth="1"/>
    <col min="1795" max="1795" width="5.7109375" style="86" bestFit="1" customWidth="1"/>
    <col min="1796" max="1796" width="9.42578125" style="86" bestFit="1" customWidth="1"/>
    <col min="1797" max="1797" width="11.28515625" style="86" bestFit="1" customWidth="1"/>
    <col min="1798" max="1798" width="10.28515625" style="86" bestFit="1" customWidth="1"/>
    <col min="1799" max="1799" width="4.28515625" style="86" customWidth="1"/>
    <col min="1800" max="1800" width="4.7109375" style="86" customWidth="1"/>
    <col min="1801" max="2048" width="9.28515625" style="86"/>
    <col min="2049" max="2049" width="4.42578125" style="86" bestFit="1" customWidth="1"/>
    <col min="2050" max="2050" width="57.28515625" style="86" customWidth="1"/>
    <col min="2051" max="2051" width="5.7109375" style="86" bestFit="1" customWidth="1"/>
    <col min="2052" max="2052" width="9.42578125" style="86" bestFit="1" customWidth="1"/>
    <col min="2053" max="2053" width="11.28515625" style="86" bestFit="1" customWidth="1"/>
    <col min="2054" max="2054" width="10.28515625" style="86" bestFit="1" customWidth="1"/>
    <col min="2055" max="2055" width="4.28515625" style="86" customWidth="1"/>
    <col min="2056" max="2056" width="4.7109375" style="86" customWidth="1"/>
    <col min="2057" max="2304" width="9.28515625" style="86"/>
    <col min="2305" max="2305" width="4.42578125" style="86" bestFit="1" customWidth="1"/>
    <col min="2306" max="2306" width="57.28515625" style="86" customWidth="1"/>
    <col min="2307" max="2307" width="5.7109375" style="86" bestFit="1" customWidth="1"/>
    <col min="2308" max="2308" width="9.42578125" style="86" bestFit="1" customWidth="1"/>
    <col min="2309" max="2309" width="11.28515625" style="86" bestFit="1" customWidth="1"/>
    <col min="2310" max="2310" width="10.28515625" style="86" bestFit="1" customWidth="1"/>
    <col min="2311" max="2311" width="4.28515625" style="86" customWidth="1"/>
    <col min="2312" max="2312" width="4.7109375" style="86" customWidth="1"/>
    <col min="2313" max="2560" width="9.28515625" style="86"/>
    <col min="2561" max="2561" width="4.42578125" style="86" bestFit="1" customWidth="1"/>
    <col min="2562" max="2562" width="57.28515625" style="86" customWidth="1"/>
    <col min="2563" max="2563" width="5.7109375" style="86" bestFit="1" customWidth="1"/>
    <col min="2564" max="2564" width="9.42578125" style="86" bestFit="1" customWidth="1"/>
    <col min="2565" max="2565" width="11.28515625" style="86" bestFit="1" customWidth="1"/>
    <col min="2566" max="2566" width="10.28515625" style="86" bestFit="1" customWidth="1"/>
    <col min="2567" max="2567" width="4.28515625" style="86" customWidth="1"/>
    <col min="2568" max="2568" width="4.7109375" style="86" customWidth="1"/>
    <col min="2569" max="2816" width="9.28515625" style="86"/>
    <col min="2817" max="2817" width="4.42578125" style="86" bestFit="1" customWidth="1"/>
    <col min="2818" max="2818" width="57.28515625" style="86" customWidth="1"/>
    <col min="2819" max="2819" width="5.7109375" style="86" bestFit="1" customWidth="1"/>
    <col min="2820" max="2820" width="9.42578125" style="86" bestFit="1" customWidth="1"/>
    <col min="2821" max="2821" width="11.28515625" style="86" bestFit="1" customWidth="1"/>
    <col min="2822" max="2822" width="10.28515625" style="86" bestFit="1" customWidth="1"/>
    <col min="2823" max="2823" width="4.28515625" style="86" customWidth="1"/>
    <col min="2824" max="2824" width="4.7109375" style="86" customWidth="1"/>
    <col min="2825" max="3072" width="9.28515625" style="86"/>
    <col min="3073" max="3073" width="4.42578125" style="86" bestFit="1" customWidth="1"/>
    <col min="3074" max="3074" width="57.28515625" style="86" customWidth="1"/>
    <col min="3075" max="3075" width="5.7109375" style="86" bestFit="1" customWidth="1"/>
    <col min="3076" max="3076" width="9.42578125" style="86" bestFit="1" customWidth="1"/>
    <col min="3077" max="3077" width="11.28515625" style="86" bestFit="1" customWidth="1"/>
    <col min="3078" max="3078" width="10.28515625" style="86" bestFit="1" customWidth="1"/>
    <col min="3079" max="3079" width="4.28515625" style="86" customWidth="1"/>
    <col min="3080" max="3080" width="4.7109375" style="86" customWidth="1"/>
    <col min="3081" max="3328" width="9.28515625" style="86"/>
    <col min="3329" max="3329" width="4.42578125" style="86" bestFit="1" customWidth="1"/>
    <col min="3330" max="3330" width="57.28515625" style="86" customWidth="1"/>
    <col min="3331" max="3331" width="5.7109375" style="86" bestFit="1" customWidth="1"/>
    <col min="3332" max="3332" width="9.42578125" style="86" bestFit="1" customWidth="1"/>
    <col min="3333" max="3333" width="11.28515625" style="86" bestFit="1" customWidth="1"/>
    <col min="3334" max="3334" width="10.28515625" style="86" bestFit="1" customWidth="1"/>
    <col min="3335" max="3335" width="4.28515625" style="86" customWidth="1"/>
    <col min="3336" max="3336" width="4.7109375" style="86" customWidth="1"/>
    <col min="3337" max="3584" width="9.28515625" style="86"/>
    <col min="3585" max="3585" width="4.42578125" style="86" bestFit="1" customWidth="1"/>
    <col min="3586" max="3586" width="57.28515625" style="86" customWidth="1"/>
    <col min="3587" max="3587" width="5.7109375" style="86" bestFit="1" customWidth="1"/>
    <col min="3588" max="3588" width="9.42578125" style="86" bestFit="1" customWidth="1"/>
    <col min="3589" max="3589" width="11.28515625" style="86" bestFit="1" customWidth="1"/>
    <col min="3590" max="3590" width="10.28515625" style="86" bestFit="1" customWidth="1"/>
    <col min="3591" max="3591" width="4.28515625" style="86" customWidth="1"/>
    <col min="3592" max="3592" width="4.7109375" style="86" customWidth="1"/>
    <col min="3593" max="3840" width="9.28515625" style="86"/>
    <col min="3841" max="3841" width="4.42578125" style="86" bestFit="1" customWidth="1"/>
    <col min="3842" max="3842" width="57.28515625" style="86" customWidth="1"/>
    <col min="3843" max="3843" width="5.7109375" style="86" bestFit="1" customWidth="1"/>
    <col min="3844" max="3844" width="9.42578125" style="86" bestFit="1" customWidth="1"/>
    <col min="3845" max="3845" width="11.28515625" style="86" bestFit="1" customWidth="1"/>
    <col min="3846" max="3846" width="10.28515625" style="86" bestFit="1" customWidth="1"/>
    <col min="3847" max="3847" width="4.28515625" style="86" customWidth="1"/>
    <col min="3848" max="3848" width="4.7109375" style="86" customWidth="1"/>
    <col min="3849" max="4096" width="9.28515625" style="86"/>
    <col min="4097" max="4097" width="4.42578125" style="86" bestFit="1" customWidth="1"/>
    <col min="4098" max="4098" width="57.28515625" style="86" customWidth="1"/>
    <col min="4099" max="4099" width="5.7109375" style="86" bestFit="1" customWidth="1"/>
    <col min="4100" max="4100" width="9.42578125" style="86" bestFit="1" customWidth="1"/>
    <col min="4101" max="4101" width="11.28515625" style="86" bestFit="1" customWidth="1"/>
    <col min="4102" max="4102" width="10.28515625" style="86" bestFit="1" customWidth="1"/>
    <col min="4103" max="4103" width="4.28515625" style="86" customWidth="1"/>
    <col min="4104" max="4104" width="4.7109375" style="86" customWidth="1"/>
    <col min="4105" max="4352" width="9.28515625" style="86"/>
    <col min="4353" max="4353" width="4.42578125" style="86" bestFit="1" customWidth="1"/>
    <col min="4354" max="4354" width="57.28515625" style="86" customWidth="1"/>
    <col min="4355" max="4355" width="5.7109375" style="86" bestFit="1" customWidth="1"/>
    <col min="4356" max="4356" width="9.42578125" style="86" bestFit="1" customWidth="1"/>
    <col min="4357" max="4357" width="11.28515625" style="86" bestFit="1" customWidth="1"/>
    <col min="4358" max="4358" width="10.28515625" style="86" bestFit="1" customWidth="1"/>
    <col min="4359" max="4359" width="4.28515625" style="86" customWidth="1"/>
    <col min="4360" max="4360" width="4.7109375" style="86" customWidth="1"/>
    <col min="4361" max="4608" width="9.28515625" style="86"/>
    <col min="4609" max="4609" width="4.42578125" style="86" bestFit="1" customWidth="1"/>
    <col min="4610" max="4610" width="57.28515625" style="86" customWidth="1"/>
    <col min="4611" max="4611" width="5.7109375" style="86" bestFit="1" customWidth="1"/>
    <col min="4612" max="4612" width="9.42578125" style="86" bestFit="1" customWidth="1"/>
    <col min="4613" max="4613" width="11.28515625" style="86" bestFit="1" customWidth="1"/>
    <col min="4614" max="4614" width="10.28515625" style="86" bestFit="1" customWidth="1"/>
    <col min="4615" max="4615" width="4.28515625" style="86" customWidth="1"/>
    <col min="4616" max="4616" width="4.7109375" style="86" customWidth="1"/>
    <col min="4617" max="4864" width="9.28515625" style="86"/>
    <col min="4865" max="4865" width="4.42578125" style="86" bestFit="1" customWidth="1"/>
    <col min="4866" max="4866" width="57.28515625" style="86" customWidth="1"/>
    <col min="4867" max="4867" width="5.7109375" style="86" bestFit="1" customWidth="1"/>
    <col min="4868" max="4868" width="9.42578125" style="86" bestFit="1" customWidth="1"/>
    <col min="4869" max="4869" width="11.28515625" style="86" bestFit="1" customWidth="1"/>
    <col min="4870" max="4870" width="10.28515625" style="86" bestFit="1" customWidth="1"/>
    <col min="4871" max="4871" width="4.28515625" style="86" customWidth="1"/>
    <col min="4872" max="4872" width="4.7109375" style="86" customWidth="1"/>
    <col min="4873" max="5120" width="9.28515625" style="86"/>
    <col min="5121" max="5121" width="4.42578125" style="86" bestFit="1" customWidth="1"/>
    <col min="5122" max="5122" width="57.28515625" style="86" customWidth="1"/>
    <col min="5123" max="5123" width="5.7109375" style="86" bestFit="1" customWidth="1"/>
    <col min="5124" max="5124" width="9.42578125" style="86" bestFit="1" customWidth="1"/>
    <col min="5125" max="5125" width="11.28515625" style="86" bestFit="1" customWidth="1"/>
    <col min="5126" max="5126" width="10.28515625" style="86" bestFit="1" customWidth="1"/>
    <col min="5127" max="5127" width="4.28515625" style="86" customWidth="1"/>
    <col min="5128" max="5128" width="4.7109375" style="86" customWidth="1"/>
    <col min="5129" max="5376" width="9.28515625" style="86"/>
    <col min="5377" max="5377" width="4.42578125" style="86" bestFit="1" customWidth="1"/>
    <col min="5378" max="5378" width="57.28515625" style="86" customWidth="1"/>
    <col min="5379" max="5379" width="5.7109375" style="86" bestFit="1" customWidth="1"/>
    <col min="5380" max="5380" width="9.42578125" style="86" bestFit="1" customWidth="1"/>
    <col min="5381" max="5381" width="11.28515625" style="86" bestFit="1" customWidth="1"/>
    <col min="5382" max="5382" width="10.28515625" style="86" bestFit="1" customWidth="1"/>
    <col min="5383" max="5383" width="4.28515625" style="86" customWidth="1"/>
    <col min="5384" max="5384" width="4.7109375" style="86" customWidth="1"/>
    <col min="5385" max="5632" width="9.28515625" style="86"/>
    <col min="5633" max="5633" width="4.42578125" style="86" bestFit="1" customWidth="1"/>
    <col min="5634" max="5634" width="57.28515625" style="86" customWidth="1"/>
    <col min="5635" max="5635" width="5.7109375" style="86" bestFit="1" customWidth="1"/>
    <col min="5636" max="5636" width="9.42578125" style="86" bestFit="1" customWidth="1"/>
    <col min="5637" max="5637" width="11.28515625" style="86" bestFit="1" customWidth="1"/>
    <col min="5638" max="5638" width="10.28515625" style="86" bestFit="1" customWidth="1"/>
    <col min="5639" max="5639" width="4.28515625" style="86" customWidth="1"/>
    <col min="5640" max="5640" width="4.7109375" style="86" customWidth="1"/>
    <col min="5641" max="5888" width="9.28515625" style="86"/>
    <col min="5889" max="5889" width="4.42578125" style="86" bestFit="1" customWidth="1"/>
    <col min="5890" max="5890" width="57.28515625" style="86" customWidth="1"/>
    <col min="5891" max="5891" width="5.7109375" style="86" bestFit="1" customWidth="1"/>
    <col min="5892" max="5892" width="9.42578125" style="86" bestFit="1" customWidth="1"/>
    <col min="5893" max="5893" width="11.28515625" style="86" bestFit="1" customWidth="1"/>
    <col min="5894" max="5894" width="10.28515625" style="86" bestFit="1" customWidth="1"/>
    <col min="5895" max="5895" width="4.28515625" style="86" customWidth="1"/>
    <col min="5896" max="5896" width="4.7109375" style="86" customWidth="1"/>
    <col min="5897" max="6144" width="9.28515625" style="86"/>
    <col min="6145" max="6145" width="4.42578125" style="86" bestFit="1" customWidth="1"/>
    <col min="6146" max="6146" width="57.28515625" style="86" customWidth="1"/>
    <col min="6147" max="6147" width="5.7109375" style="86" bestFit="1" customWidth="1"/>
    <col min="6148" max="6148" width="9.42578125" style="86" bestFit="1" customWidth="1"/>
    <col min="6149" max="6149" width="11.28515625" style="86" bestFit="1" customWidth="1"/>
    <col min="6150" max="6150" width="10.28515625" style="86" bestFit="1" customWidth="1"/>
    <col min="6151" max="6151" width="4.28515625" style="86" customWidth="1"/>
    <col min="6152" max="6152" width="4.7109375" style="86" customWidth="1"/>
    <col min="6153" max="6400" width="9.28515625" style="86"/>
    <col min="6401" max="6401" width="4.42578125" style="86" bestFit="1" customWidth="1"/>
    <col min="6402" max="6402" width="57.28515625" style="86" customWidth="1"/>
    <col min="6403" max="6403" width="5.7109375" style="86" bestFit="1" customWidth="1"/>
    <col min="6404" max="6404" width="9.42578125" style="86" bestFit="1" customWidth="1"/>
    <col min="6405" max="6405" width="11.28515625" style="86" bestFit="1" customWidth="1"/>
    <col min="6406" max="6406" width="10.28515625" style="86" bestFit="1" customWidth="1"/>
    <col min="6407" max="6407" width="4.28515625" style="86" customWidth="1"/>
    <col min="6408" max="6408" width="4.7109375" style="86" customWidth="1"/>
    <col min="6409" max="6656" width="9.28515625" style="86"/>
    <col min="6657" max="6657" width="4.42578125" style="86" bestFit="1" customWidth="1"/>
    <col min="6658" max="6658" width="57.28515625" style="86" customWidth="1"/>
    <col min="6659" max="6659" width="5.7109375" style="86" bestFit="1" customWidth="1"/>
    <col min="6660" max="6660" width="9.42578125" style="86" bestFit="1" customWidth="1"/>
    <col min="6661" max="6661" width="11.28515625" style="86" bestFit="1" customWidth="1"/>
    <col min="6662" max="6662" width="10.28515625" style="86" bestFit="1" customWidth="1"/>
    <col min="6663" max="6663" width="4.28515625" style="86" customWidth="1"/>
    <col min="6664" max="6664" width="4.7109375" style="86" customWidth="1"/>
    <col min="6665" max="6912" width="9.28515625" style="86"/>
    <col min="6913" max="6913" width="4.42578125" style="86" bestFit="1" customWidth="1"/>
    <col min="6914" max="6914" width="57.28515625" style="86" customWidth="1"/>
    <col min="6915" max="6915" width="5.7109375" style="86" bestFit="1" customWidth="1"/>
    <col min="6916" max="6916" width="9.42578125" style="86" bestFit="1" customWidth="1"/>
    <col min="6917" max="6917" width="11.28515625" style="86" bestFit="1" customWidth="1"/>
    <col min="6918" max="6918" width="10.28515625" style="86" bestFit="1" customWidth="1"/>
    <col min="6919" max="6919" width="4.28515625" style="86" customWidth="1"/>
    <col min="6920" max="6920" width="4.7109375" style="86" customWidth="1"/>
    <col min="6921" max="7168" width="9.28515625" style="86"/>
    <col min="7169" max="7169" width="4.42578125" style="86" bestFit="1" customWidth="1"/>
    <col min="7170" max="7170" width="57.28515625" style="86" customWidth="1"/>
    <col min="7171" max="7171" width="5.7109375" style="86" bestFit="1" customWidth="1"/>
    <col min="7172" max="7172" width="9.42578125" style="86" bestFit="1" customWidth="1"/>
    <col min="7173" max="7173" width="11.28515625" style="86" bestFit="1" customWidth="1"/>
    <col min="7174" max="7174" width="10.28515625" style="86" bestFit="1" customWidth="1"/>
    <col min="7175" max="7175" width="4.28515625" style="86" customWidth="1"/>
    <col min="7176" max="7176" width="4.7109375" style="86" customWidth="1"/>
    <col min="7177" max="7424" width="9.28515625" style="86"/>
    <col min="7425" max="7425" width="4.42578125" style="86" bestFit="1" customWidth="1"/>
    <col min="7426" max="7426" width="57.28515625" style="86" customWidth="1"/>
    <col min="7427" max="7427" width="5.7109375" style="86" bestFit="1" customWidth="1"/>
    <col min="7428" max="7428" width="9.42578125" style="86" bestFit="1" customWidth="1"/>
    <col min="7429" max="7429" width="11.28515625" style="86" bestFit="1" customWidth="1"/>
    <col min="7430" max="7430" width="10.28515625" style="86" bestFit="1" customWidth="1"/>
    <col min="7431" max="7431" width="4.28515625" style="86" customWidth="1"/>
    <col min="7432" max="7432" width="4.7109375" style="86" customWidth="1"/>
    <col min="7433" max="7680" width="9.28515625" style="86"/>
    <col min="7681" max="7681" width="4.42578125" style="86" bestFit="1" customWidth="1"/>
    <col min="7682" max="7682" width="57.28515625" style="86" customWidth="1"/>
    <col min="7683" max="7683" width="5.7109375" style="86" bestFit="1" customWidth="1"/>
    <col min="7684" max="7684" width="9.42578125" style="86" bestFit="1" customWidth="1"/>
    <col min="7685" max="7685" width="11.28515625" style="86" bestFit="1" customWidth="1"/>
    <col min="7686" max="7686" width="10.28515625" style="86" bestFit="1" customWidth="1"/>
    <col min="7687" max="7687" width="4.28515625" style="86" customWidth="1"/>
    <col min="7688" max="7688" width="4.7109375" style="86" customWidth="1"/>
    <col min="7689" max="7936" width="9.28515625" style="86"/>
    <col min="7937" max="7937" width="4.42578125" style="86" bestFit="1" customWidth="1"/>
    <col min="7938" max="7938" width="57.28515625" style="86" customWidth="1"/>
    <col min="7939" max="7939" width="5.7109375" style="86" bestFit="1" customWidth="1"/>
    <col min="7940" max="7940" width="9.42578125" style="86" bestFit="1" customWidth="1"/>
    <col min="7941" max="7941" width="11.28515625" style="86" bestFit="1" customWidth="1"/>
    <col min="7942" max="7942" width="10.28515625" style="86" bestFit="1" customWidth="1"/>
    <col min="7943" max="7943" width="4.28515625" style="86" customWidth="1"/>
    <col min="7944" max="7944" width="4.7109375" style="86" customWidth="1"/>
    <col min="7945" max="8192" width="9.28515625" style="86"/>
    <col min="8193" max="8193" width="4.42578125" style="86" bestFit="1" customWidth="1"/>
    <col min="8194" max="8194" width="57.28515625" style="86" customWidth="1"/>
    <col min="8195" max="8195" width="5.7109375" style="86" bestFit="1" customWidth="1"/>
    <col min="8196" max="8196" width="9.42578125" style="86" bestFit="1" customWidth="1"/>
    <col min="8197" max="8197" width="11.28515625" style="86" bestFit="1" customWidth="1"/>
    <col min="8198" max="8198" width="10.28515625" style="86" bestFit="1" customWidth="1"/>
    <col min="8199" max="8199" width="4.28515625" style="86" customWidth="1"/>
    <col min="8200" max="8200" width="4.7109375" style="86" customWidth="1"/>
    <col min="8201" max="8448" width="9.28515625" style="86"/>
    <col min="8449" max="8449" width="4.42578125" style="86" bestFit="1" customWidth="1"/>
    <col min="8450" max="8450" width="57.28515625" style="86" customWidth="1"/>
    <col min="8451" max="8451" width="5.7109375" style="86" bestFit="1" customWidth="1"/>
    <col min="8452" max="8452" width="9.42578125" style="86" bestFit="1" customWidth="1"/>
    <col min="8453" max="8453" width="11.28515625" style="86" bestFit="1" customWidth="1"/>
    <col min="8454" max="8454" width="10.28515625" style="86" bestFit="1" customWidth="1"/>
    <col min="8455" max="8455" width="4.28515625" style="86" customWidth="1"/>
    <col min="8456" max="8456" width="4.7109375" style="86" customWidth="1"/>
    <col min="8457" max="8704" width="9.28515625" style="86"/>
    <col min="8705" max="8705" width="4.42578125" style="86" bestFit="1" customWidth="1"/>
    <col min="8706" max="8706" width="57.28515625" style="86" customWidth="1"/>
    <col min="8707" max="8707" width="5.7109375" style="86" bestFit="1" customWidth="1"/>
    <col min="8708" max="8708" width="9.42578125" style="86" bestFit="1" customWidth="1"/>
    <col min="8709" max="8709" width="11.28515625" style="86" bestFit="1" customWidth="1"/>
    <col min="8710" max="8710" width="10.28515625" style="86" bestFit="1" customWidth="1"/>
    <col min="8711" max="8711" width="4.28515625" style="86" customWidth="1"/>
    <col min="8712" max="8712" width="4.7109375" style="86" customWidth="1"/>
    <col min="8713" max="8960" width="9.28515625" style="86"/>
    <col min="8961" max="8961" width="4.42578125" style="86" bestFit="1" customWidth="1"/>
    <col min="8962" max="8962" width="57.28515625" style="86" customWidth="1"/>
    <col min="8963" max="8963" width="5.7109375" style="86" bestFit="1" customWidth="1"/>
    <col min="8964" max="8964" width="9.42578125" style="86" bestFit="1" customWidth="1"/>
    <col min="8965" max="8965" width="11.28515625" style="86" bestFit="1" customWidth="1"/>
    <col min="8966" max="8966" width="10.28515625" style="86" bestFit="1" customWidth="1"/>
    <col min="8967" max="8967" width="4.28515625" style="86" customWidth="1"/>
    <col min="8968" max="8968" width="4.7109375" style="86" customWidth="1"/>
    <col min="8969" max="9216" width="9.28515625" style="86"/>
    <col min="9217" max="9217" width="4.42578125" style="86" bestFit="1" customWidth="1"/>
    <col min="9218" max="9218" width="57.28515625" style="86" customWidth="1"/>
    <col min="9219" max="9219" width="5.7109375" style="86" bestFit="1" customWidth="1"/>
    <col min="9220" max="9220" width="9.42578125" style="86" bestFit="1" customWidth="1"/>
    <col min="9221" max="9221" width="11.28515625" style="86" bestFit="1" customWidth="1"/>
    <col min="9222" max="9222" width="10.28515625" style="86" bestFit="1" customWidth="1"/>
    <col min="9223" max="9223" width="4.28515625" style="86" customWidth="1"/>
    <col min="9224" max="9224" width="4.7109375" style="86" customWidth="1"/>
    <col min="9225" max="9472" width="9.28515625" style="86"/>
    <col min="9473" max="9473" width="4.42578125" style="86" bestFit="1" customWidth="1"/>
    <col min="9474" max="9474" width="57.28515625" style="86" customWidth="1"/>
    <col min="9475" max="9475" width="5.7109375" style="86" bestFit="1" customWidth="1"/>
    <col min="9476" max="9476" width="9.42578125" style="86" bestFit="1" customWidth="1"/>
    <col min="9477" max="9477" width="11.28515625" style="86" bestFit="1" customWidth="1"/>
    <col min="9478" max="9478" width="10.28515625" style="86" bestFit="1" customWidth="1"/>
    <col min="9479" max="9479" width="4.28515625" style="86" customWidth="1"/>
    <col min="9480" max="9480" width="4.7109375" style="86" customWidth="1"/>
    <col min="9481" max="9728" width="9.28515625" style="86"/>
    <col min="9729" max="9729" width="4.42578125" style="86" bestFit="1" customWidth="1"/>
    <col min="9730" max="9730" width="57.28515625" style="86" customWidth="1"/>
    <col min="9731" max="9731" width="5.7109375" style="86" bestFit="1" customWidth="1"/>
    <col min="9732" max="9732" width="9.42578125" style="86" bestFit="1" customWidth="1"/>
    <col min="9733" max="9733" width="11.28515625" style="86" bestFit="1" customWidth="1"/>
    <col min="9734" max="9734" width="10.28515625" style="86" bestFit="1" customWidth="1"/>
    <col min="9735" max="9735" width="4.28515625" style="86" customWidth="1"/>
    <col min="9736" max="9736" width="4.7109375" style="86" customWidth="1"/>
    <col min="9737" max="9984" width="9.28515625" style="86"/>
    <col min="9985" max="9985" width="4.42578125" style="86" bestFit="1" customWidth="1"/>
    <col min="9986" max="9986" width="57.28515625" style="86" customWidth="1"/>
    <col min="9987" max="9987" width="5.7109375" style="86" bestFit="1" customWidth="1"/>
    <col min="9988" max="9988" width="9.42578125" style="86" bestFit="1" customWidth="1"/>
    <col min="9989" max="9989" width="11.28515625" style="86" bestFit="1" customWidth="1"/>
    <col min="9990" max="9990" width="10.28515625" style="86" bestFit="1" customWidth="1"/>
    <col min="9991" max="9991" width="4.28515625" style="86" customWidth="1"/>
    <col min="9992" max="9992" width="4.7109375" style="86" customWidth="1"/>
    <col min="9993" max="10240" width="9.28515625" style="86"/>
    <col min="10241" max="10241" width="4.42578125" style="86" bestFit="1" customWidth="1"/>
    <col min="10242" max="10242" width="57.28515625" style="86" customWidth="1"/>
    <col min="10243" max="10243" width="5.7109375" style="86" bestFit="1" customWidth="1"/>
    <col min="10244" max="10244" width="9.42578125" style="86" bestFit="1" customWidth="1"/>
    <col min="10245" max="10245" width="11.28515625" style="86" bestFit="1" customWidth="1"/>
    <col min="10246" max="10246" width="10.28515625" style="86" bestFit="1" customWidth="1"/>
    <col min="10247" max="10247" width="4.28515625" style="86" customWidth="1"/>
    <col min="10248" max="10248" width="4.7109375" style="86" customWidth="1"/>
    <col min="10249" max="10496" width="9.28515625" style="86"/>
    <col min="10497" max="10497" width="4.42578125" style="86" bestFit="1" customWidth="1"/>
    <col min="10498" max="10498" width="57.28515625" style="86" customWidth="1"/>
    <col min="10499" max="10499" width="5.7109375" style="86" bestFit="1" customWidth="1"/>
    <col min="10500" max="10500" width="9.42578125" style="86" bestFit="1" customWidth="1"/>
    <col min="10501" max="10501" width="11.28515625" style="86" bestFit="1" customWidth="1"/>
    <col min="10502" max="10502" width="10.28515625" style="86" bestFit="1" customWidth="1"/>
    <col min="10503" max="10503" width="4.28515625" style="86" customWidth="1"/>
    <col min="10504" max="10504" width="4.7109375" style="86" customWidth="1"/>
    <col min="10505" max="10752" width="9.28515625" style="86"/>
    <col min="10753" max="10753" width="4.42578125" style="86" bestFit="1" customWidth="1"/>
    <col min="10754" max="10754" width="57.28515625" style="86" customWidth="1"/>
    <col min="10755" max="10755" width="5.7109375" style="86" bestFit="1" customWidth="1"/>
    <col min="10756" max="10756" width="9.42578125" style="86" bestFit="1" customWidth="1"/>
    <col min="10757" max="10757" width="11.28515625" style="86" bestFit="1" customWidth="1"/>
    <col min="10758" max="10758" width="10.28515625" style="86" bestFit="1" customWidth="1"/>
    <col min="10759" max="10759" width="4.28515625" style="86" customWidth="1"/>
    <col min="10760" max="10760" width="4.7109375" style="86" customWidth="1"/>
    <col min="10761" max="11008" width="9.28515625" style="86"/>
    <col min="11009" max="11009" width="4.42578125" style="86" bestFit="1" customWidth="1"/>
    <col min="11010" max="11010" width="57.28515625" style="86" customWidth="1"/>
    <col min="11011" max="11011" width="5.7109375" style="86" bestFit="1" customWidth="1"/>
    <col min="11012" max="11012" width="9.42578125" style="86" bestFit="1" customWidth="1"/>
    <col min="11013" max="11013" width="11.28515625" style="86" bestFit="1" customWidth="1"/>
    <col min="11014" max="11014" width="10.28515625" style="86" bestFit="1" customWidth="1"/>
    <col min="11015" max="11015" width="4.28515625" style="86" customWidth="1"/>
    <col min="11016" max="11016" width="4.7109375" style="86" customWidth="1"/>
    <col min="11017" max="11264" width="9.28515625" style="86"/>
    <col min="11265" max="11265" width="4.42578125" style="86" bestFit="1" customWidth="1"/>
    <col min="11266" max="11266" width="57.28515625" style="86" customWidth="1"/>
    <col min="11267" max="11267" width="5.7109375" style="86" bestFit="1" customWidth="1"/>
    <col min="11268" max="11268" width="9.42578125" style="86" bestFit="1" customWidth="1"/>
    <col min="11269" max="11269" width="11.28515625" style="86" bestFit="1" customWidth="1"/>
    <col min="11270" max="11270" width="10.28515625" style="86" bestFit="1" customWidth="1"/>
    <col min="11271" max="11271" width="4.28515625" style="86" customWidth="1"/>
    <col min="11272" max="11272" width="4.7109375" style="86" customWidth="1"/>
    <col min="11273" max="11520" width="9.28515625" style="86"/>
    <col min="11521" max="11521" width="4.42578125" style="86" bestFit="1" customWidth="1"/>
    <col min="11522" max="11522" width="57.28515625" style="86" customWidth="1"/>
    <col min="11523" max="11523" width="5.7109375" style="86" bestFit="1" customWidth="1"/>
    <col min="11524" max="11524" width="9.42578125" style="86" bestFit="1" customWidth="1"/>
    <col min="11525" max="11525" width="11.28515625" style="86" bestFit="1" customWidth="1"/>
    <col min="11526" max="11526" width="10.28515625" style="86" bestFit="1" customWidth="1"/>
    <col min="11527" max="11527" width="4.28515625" style="86" customWidth="1"/>
    <col min="11528" max="11528" width="4.7109375" style="86" customWidth="1"/>
    <col min="11529" max="11776" width="9.28515625" style="86"/>
    <col min="11777" max="11777" width="4.42578125" style="86" bestFit="1" customWidth="1"/>
    <col min="11778" max="11778" width="57.28515625" style="86" customWidth="1"/>
    <col min="11779" max="11779" width="5.7109375" style="86" bestFit="1" customWidth="1"/>
    <col min="11780" max="11780" width="9.42578125" style="86" bestFit="1" customWidth="1"/>
    <col min="11781" max="11781" width="11.28515625" style="86" bestFit="1" customWidth="1"/>
    <col min="11782" max="11782" width="10.28515625" style="86" bestFit="1" customWidth="1"/>
    <col min="11783" max="11783" width="4.28515625" style="86" customWidth="1"/>
    <col min="11784" max="11784" width="4.7109375" style="86" customWidth="1"/>
    <col min="11785" max="12032" width="9.28515625" style="86"/>
    <col min="12033" max="12033" width="4.42578125" style="86" bestFit="1" customWidth="1"/>
    <col min="12034" max="12034" width="57.28515625" style="86" customWidth="1"/>
    <col min="12035" max="12035" width="5.7109375" style="86" bestFit="1" customWidth="1"/>
    <col min="12036" max="12036" width="9.42578125" style="86" bestFit="1" customWidth="1"/>
    <col min="12037" max="12037" width="11.28515625" style="86" bestFit="1" customWidth="1"/>
    <col min="12038" max="12038" width="10.28515625" style="86" bestFit="1" customWidth="1"/>
    <col min="12039" max="12039" width="4.28515625" style="86" customWidth="1"/>
    <col min="12040" max="12040" width="4.7109375" style="86" customWidth="1"/>
    <col min="12041" max="12288" width="9.28515625" style="86"/>
    <col min="12289" max="12289" width="4.42578125" style="86" bestFit="1" customWidth="1"/>
    <col min="12290" max="12290" width="57.28515625" style="86" customWidth="1"/>
    <col min="12291" max="12291" width="5.7109375" style="86" bestFit="1" customWidth="1"/>
    <col min="12292" max="12292" width="9.42578125" style="86" bestFit="1" customWidth="1"/>
    <col min="12293" max="12293" width="11.28515625" style="86" bestFit="1" customWidth="1"/>
    <col min="12294" max="12294" width="10.28515625" style="86" bestFit="1" customWidth="1"/>
    <col min="12295" max="12295" width="4.28515625" style="86" customWidth="1"/>
    <col min="12296" max="12296" width="4.7109375" style="86" customWidth="1"/>
    <col min="12297" max="12544" width="9.28515625" style="86"/>
    <col min="12545" max="12545" width="4.42578125" style="86" bestFit="1" customWidth="1"/>
    <col min="12546" max="12546" width="57.28515625" style="86" customWidth="1"/>
    <col min="12547" max="12547" width="5.7109375" style="86" bestFit="1" customWidth="1"/>
    <col min="12548" max="12548" width="9.42578125" style="86" bestFit="1" customWidth="1"/>
    <col min="12549" max="12549" width="11.28515625" style="86" bestFit="1" customWidth="1"/>
    <col min="12550" max="12550" width="10.28515625" style="86" bestFit="1" customWidth="1"/>
    <col min="12551" max="12551" width="4.28515625" style="86" customWidth="1"/>
    <col min="12552" max="12552" width="4.7109375" style="86" customWidth="1"/>
    <col min="12553" max="12800" width="9.28515625" style="86"/>
    <col min="12801" max="12801" width="4.42578125" style="86" bestFit="1" customWidth="1"/>
    <col min="12802" max="12802" width="57.28515625" style="86" customWidth="1"/>
    <col min="12803" max="12803" width="5.7109375" style="86" bestFit="1" customWidth="1"/>
    <col min="12804" max="12804" width="9.42578125" style="86" bestFit="1" customWidth="1"/>
    <col min="12805" max="12805" width="11.28515625" style="86" bestFit="1" customWidth="1"/>
    <col min="12806" max="12806" width="10.28515625" style="86" bestFit="1" customWidth="1"/>
    <col min="12807" max="12807" width="4.28515625" style="86" customWidth="1"/>
    <col min="12808" max="12808" width="4.7109375" style="86" customWidth="1"/>
    <col min="12809" max="13056" width="9.28515625" style="86"/>
    <col min="13057" max="13057" width="4.42578125" style="86" bestFit="1" customWidth="1"/>
    <col min="13058" max="13058" width="57.28515625" style="86" customWidth="1"/>
    <col min="13059" max="13059" width="5.7109375" style="86" bestFit="1" customWidth="1"/>
    <col min="13060" max="13060" width="9.42578125" style="86" bestFit="1" customWidth="1"/>
    <col min="13061" max="13061" width="11.28515625" style="86" bestFit="1" customWidth="1"/>
    <col min="13062" max="13062" width="10.28515625" style="86" bestFit="1" customWidth="1"/>
    <col min="13063" max="13063" width="4.28515625" style="86" customWidth="1"/>
    <col min="13064" max="13064" width="4.7109375" style="86" customWidth="1"/>
    <col min="13065" max="13312" width="9.28515625" style="86"/>
    <col min="13313" max="13313" width="4.42578125" style="86" bestFit="1" customWidth="1"/>
    <col min="13314" max="13314" width="57.28515625" style="86" customWidth="1"/>
    <col min="13315" max="13315" width="5.7109375" style="86" bestFit="1" customWidth="1"/>
    <col min="13316" max="13316" width="9.42578125" style="86" bestFit="1" customWidth="1"/>
    <col min="13317" max="13317" width="11.28515625" style="86" bestFit="1" customWidth="1"/>
    <col min="13318" max="13318" width="10.28515625" style="86" bestFit="1" customWidth="1"/>
    <col min="13319" max="13319" width="4.28515625" style="86" customWidth="1"/>
    <col min="13320" max="13320" width="4.7109375" style="86" customWidth="1"/>
    <col min="13321" max="13568" width="9.28515625" style="86"/>
    <col min="13569" max="13569" width="4.42578125" style="86" bestFit="1" customWidth="1"/>
    <col min="13570" max="13570" width="57.28515625" style="86" customWidth="1"/>
    <col min="13571" max="13571" width="5.7109375" style="86" bestFit="1" customWidth="1"/>
    <col min="13572" max="13572" width="9.42578125" style="86" bestFit="1" customWidth="1"/>
    <col min="13573" max="13573" width="11.28515625" style="86" bestFit="1" customWidth="1"/>
    <col min="13574" max="13574" width="10.28515625" style="86" bestFit="1" customWidth="1"/>
    <col min="13575" max="13575" width="4.28515625" style="86" customWidth="1"/>
    <col min="13576" max="13576" width="4.7109375" style="86" customWidth="1"/>
    <col min="13577" max="13824" width="9.28515625" style="86"/>
    <col min="13825" max="13825" width="4.42578125" style="86" bestFit="1" customWidth="1"/>
    <col min="13826" max="13826" width="57.28515625" style="86" customWidth="1"/>
    <col min="13827" max="13827" width="5.7109375" style="86" bestFit="1" customWidth="1"/>
    <col min="13828" max="13828" width="9.42578125" style="86" bestFit="1" customWidth="1"/>
    <col min="13829" max="13829" width="11.28515625" style="86" bestFit="1" customWidth="1"/>
    <col min="13830" max="13830" width="10.28515625" style="86" bestFit="1" customWidth="1"/>
    <col min="13831" max="13831" width="4.28515625" style="86" customWidth="1"/>
    <col min="13832" max="13832" width="4.7109375" style="86" customWidth="1"/>
    <col min="13833" max="14080" width="9.28515625" style="86"/>
    <col min="14081" max="14081" width="4.42578125" style="86" bestFit="1" customWidth="1"/>
    <col min="14082" max="14082" width="57.28515625" style="86" customWidth="1"/>
    <col min="14083" max="14083" width="5.7109375" style="86" bestFit="1" customWidth="1"/>
    <col min="14084" max="14084" width="9.42578125" style="86" bestFit="1" customWidth="1"/>
    <col min="14085" max="14085" width="11.28515625" style="86" bestFit="1" customWidth="1"/>
    <col min="14086" max="14086" width="10.28515625" style="86" bestFit="1" customWidth="1"/>
    <col min="14087" max="14087" width="4.28515625" style="86" customWidth="1"/>
    <col min="14088" max="14088" width="4.7109375" style="86" customWidth="1"/>
    <col min="14089" max="14336" width="9.28515625" style="86"/>
    <col min="14337" max="14337" width="4.42578125" style="86" bestFit="1" customWidth="1"/>
    <col min="14338" max="14338" width="57.28515625" style="86" customWidth="1"/>
    <col min="14339" max="14339" width="5.7109375" style="86" bestFit="1" customWidth="1"/>
    <col min="14340" max="14340" width="9.42578125" style="86" bestFit="1" customWidth="1"/>
    <col min="14341" max="14341" width="11.28515625" style="86" bestFit="1" customWidth="1"/>
    <col min="14342" max="14342" width="10.28515625" style="86" bestFit="1" customWidth="1"/>
    <col min="14343" max="14343" width="4.28515625" style="86" customWidth="1"/>
    <col min="14344" max="14344" width="4.7109375" style="86" customWidth="1"/>
    <col min="14345" max="14592" width="9.28515625" style="86"/>
    <col min="14593" max="14593" width="4.42578125" style="86" bestFit="1" customWidth="1"/>
    <col min="14594" max="14594" width="57.28515625" style="86" customWidth="1"/>
    <col min="14595" max="14595" width="5.7109375" style="86" bestFit="1" customWidth="1"/>
    <col min="14596" max="14596" width="9.42578125" style="86" bestFit="1" customWidth="1"/>
    <col min="14597" max="14597" width="11.28515625" style="86" bestFit="1" customWidth="1"/>
    <col min="14598" max="14598" width="10.28515625" style="86" bestFit="1" customWidth="1"/>
    <col min="14599" max="14599" width="4.28515625" style="86" customWidth="1"/>
    <col min="14600" max="14600" width="4.7109375" style="86" customWidth="1"/>
    <col min="14601" max="14848" width="9.28515625" style="86"/>
    <col min="14849" max="14849" width="4.42578125" style="86" bestFit="1" customWidth="1"/>
    <col min="14850" max="14850" width="57.28515625" style="86" customWidth="1"/>
    <col min="14851" max="14851" width="5.7109375" style="86" bestFit="1" customWidth="1"/>
    <col min="14852" max="14852" width="9.42578125" style="86" bestFit="1" customWidth="1"/>
    <col min="14853" max="14853" width="11.28515625" style="86" bestFit="1" customWidth="1"/>
    <col min="14854" max="14854" width="10.28515625" style="86" bestFit="1" customWidth="1"/>
    <col min="14855" max="14855" width="4.28515625" style="86" customWidth="1"/>
    <col min="14856" max="14856" width="4.7109375" style="86" customWidth="1"/>
    <col min="14857" max="15104" width="9.28515625" style="86"/>
    <col min="15105" max="15105" width="4.42578125" style="86" bestFit="1" customWidth="1"/>
    <col min="15106" max="15106" width="57.28515625" style="86" customWidth="1"/>
    <col min="15107" max="15107" width="5.7109375" style="86" bestFit="1" customWidth="1"/>
    <col min="15108" max="15108" width="9.42578125" style="86" bestFit="1" customWidth="1"/>
    <col min="15109" max="15109" width="11.28515625" style="86" bestFit="1" customWidth="1"/>
    <col min="15110" max="15110" width="10.28515625" style="86" bestFit="1" customWidth="1"/>
    <col min="15111" max="15111" width="4.28515625" style="86" customWidth="1"/>
    <col min="15112" max="15112" width="4.7109375" style="86" customWidth="1"/>
    <col min="15113" max="15360" width="9.28515625" style="86"/>
    <col min="15361" max="15361" width="4.42578125" style="86" bestFit="1" customWidth="1"/>
    <col min="15362" max="15362" width="57.28515625" style="86" customWidth="1"/>
    <col min="15363" max="15363" width="5.7109375" style="86" bestFit="1" customWidth="1"/>
    <col min="15364" max="15364" width="9.42578125" style="86" bestFit="1" customWidth="1"/>
    <col min="15365" max="15365" width="11.28515625" style="86" bestFit="1" customWidth="1"/>
    <col min="15366" max="15366" width="10.28515625" style="86" bestFit="1" customWidth="1"/>
    <col min="15367" max="15367" width="4.28515625" style="86" customWidth="1"/>
    <col min="15368" max="15368" width="4.7109375" style="86" customWidth="1"/>
    <col min="15369" max="15616" width="9.28515625" style="86"/>
    <col min="15617" max="15617" width="4.42578125" style="86" bestFit="1" customWidth="1"/>
    <col min="15618" max="15618" width="57.28515625" style="86" customWidth="1"/>
    <col min="15619" max="15619" width="5.7109375" style="86" bestFit="1" customWidth="1"/>
    <col min="15620" max="15620" width="9.42578125" style="86" bestFit="1" customWidth="1"/>
    <col min="15621" max="15621" width="11.28515625" style="86" bestFit="1" customWidth="1"/>
    <col min="15622" max="15622" width="10.28515625" style="86" bestFit="1" customWidth="1"/>
    <col min="15623" max="15623" width="4.28515625" style="86" customWidth="1"/>
    <col min="15624" max="15624" width="4.7109375" style="86" customWidth="1"/>
    <col min="15625" max="15872" width="9.28515625" style="86"/>
    <col min="15873" max="15873" width="4.42578125" style="86" bestFit="1" customWidth="1"/>
    <col min="15874" max="15874" width="57.28515625" style="86" customWidth="1"/>
    <col min="15875" max="15875" width="5.7109375" style="86" bestFit="1" customWidth="1"/>
    <col min="15876" max="15876" width="9.42578125" style="86" bestFit="1" customWidth="1"/>
    <col min="15877" max="15877" width="11.28515625" style="86" bestFit="1" customWidth="1"/>
    <col min="15878" max="15878" width="10.28515625" style="86" bestFit="1" customWidth="1"/>
    <col min="15879" max="15879" width="4.28515625" style="86" customWidth="1"/>
    <col min="15880" max="15880" width="4.7109375" style="86" customWidth="1"/>
    <col min="15881" max="16128" width="9.28515625" style="86"/>
    <col min="16129" max="16129" width="4.42578125" style="86" bestFit="1" customWidth="1"/>
    <col min="16130" max="16130" width="57.28515625" style="86" customWidth="1"/>
    <col min="16131" max="16131" width="5.7109375" style="86" bestFit="1" customWidth="1"/>
    <col min="16132" max="16132" width="9.42578125" style="86" bestFit="1" customWidth="1"/>
    <col min="16133" max="16133" width="11.28515625" style="86" bestFit="1" customWidth="1"/>
    <col min="16134" max="16134" width="10.28515625" style="86" bestFit="1" customWidth="1"/>
    <col min="16135" max="16135" width="4.28515625" style="86" customWidth="1"/>
    <col min="16136" max="16136" width="4.7109375" style="86" customWidth="1"/>
    <col min="16137" max="16384" width="9.28515625" style="86"/>
  </cols>
  <sheetData>
    <row r="1" spans="1:7" ht="35.450000000000003" customHeight="1">
      <c r="A1" s="331" t="s">
        <v>155</v>
      </c>
      <c r="B1" s="332"/>
      <c r="C1" s="332"/>
      <c r="D1" s="332"/>
      <c r="E1" s="332"/>
      <c r="F1" s="333"/>
    </row>
    <row r="2" spans="1:7" ht="15">
      <c r="A2" s="334" t="s">
        <v>154</v>
      </c>
      <c r="B2" s="335"/>
      <c r="C2" s="335"/>
      <c r="D2" s="335"/>
      <c r="E2" s="335"/>
      <c r="F2" s="336"/>
    </row>
    <row r="3" spans="1:7" ht="15">
      <c r="A3" s="337" t="s">
        <v>170</v>
      </c>
      <c r="B3" s="338"/>
      <c r="C3" s="338"/>
      <c r="D3" s="338"/>
      <c r="E3" s="338"/>
      <c r="F3" s="339"/>
      <c r="G3" s="87"/>
    </row>
    <row r="4" spans="1:7" ht="13.5" thickBot="1">
      <c r="A4" s="115"/>
      <c r="B4" s="116"/>
      <c r="C4" s="138"/>
      <c r="D4" s="138"/>
      <c r="E4" s="139"/>
      <c r="F4" s="140"/>
    </row>
    <row r="5" spans="1:7" ht="30.75" thickBot="1">
      <c r="A5" s="88" t="s">
        <v>171</v>
      </c>
      <c r="B5" s="89" t="s">
        <v>0</v>
      </c>
      <c r="C5" s="90" t="s">
        <v>172</v>
      </c>
      <c r="D5" s="90" t="s">
        <v>1</v>
      </c>
      <c r="E5" s="91" t="s">
        <v>173</v>
      </c>
      <c r="F5" s="92" t="s">
        <v>174</v>
      </c>
    </row>
    <row r="6" spans="1:7">
      <c r="A6" s="135"/>
      <c r="B6" s="118"/>
      <c r="C6" s="135"/>
      <c r="D6" s="118"/>
      <c r="E6" s="136"/>
      <c r="F6" s="119"/>
    </row>
    <row r="7" spans="1:7" ht="18.600000000000001" customHeight="1">
      <c r="A7" s="203">
        <v>1</v>
      </c>
      <c r="B7" s="170" t="s">
        <v>175</v>
      </c>
      <c r="C7" s="171" t="s">
        <v>23</v>
      </c>
      <c r="D7" s="172">
        <v>1</v>
      </c>
      <c r="E7" s="173">
        <v>50000</v>
      </c>
      <c r="F7" s="174">
        <f>E7*D7</f>
        <v>50000</v>
      </c>
    </row>
    <row r="8" spans="1:7">
      <c r="A8" s="204"/>
      <c r="B8" s="120"/>
      <c r="C8" s="141"/>
      <c r="D8" s="142"/>
      <c r="E8" s="143"/>
      <c r="F8" s="144"/>
    </row>
    <row r="9" spans="1:7">
      <c r="A9" s="202">
        <v>2</v>
      </c>
      <c r="B9" s="123" t="s">
        <v>176</v>
      </c>
      <c r="C9" s="152"/>
      <c r="D9" s="153"/>
      <c r="E9" s="175"/>
      <c r="F9" s="176"/>
    </row>
    <row r="10" spans="1:7">
      <c r="A10" s="205"/>
      <c r="B10" s="177" t="s">
        <v>177</v>
      </c>
      <c r="C10" s="178" t="s">
        <v>23</v>
      </c>
      <c r="D10" s="179">
        <v>1</v>
      </c>
      <c r="E10" s="180">
        <v>400000</v>
      </c>
      <c r="F10" s="151">
        <f>E10*D10</f>
        <v>400000</v>
      </c>
    </row>
    <row r="11" spans="1:7">
      <c r="A11" s="204"/>
      <c r="B11" s="120"/>
      <c r="C11" s="141"/>
      <c r="D11" s="142"/>
      <c r="E11" s="145"/>
      <c r="F11" s="144"/>
    </row>
    <row r="12" spans="1:7">
      <c r="A12" s="202">
        <v>3</v>
      </c>
      <c r="B12" s="123" t="s">
        <v>178</v>
      </c>
      <c r="C12" s="152"/>
      <c r="D12" s="153"/>
      <c r="E12" s="181"/>
      <c r="F12" s="182"/>
    </row>
    <row r="13" spans="1:7" ht="25.5">
      <c r="A13" s="204"/>
      <c r="B13" s="120" t="s">
        <v>179</v>
      </c>
      <c r="C13" s="141"/>
      <c r="D13" s="142"/>
      <c r="E13" s="143"/>
      <c r="F13" s="144"/>
    </row>
    <row r="14" spans="1:7">
      <c r="A14" s="204"/>
      <c r="B14" s="183" t="s">
        <v>180</v>
      </c>
      <c r="C14" s="141" t="s">
        <v>5</v>
      </c>
      <c r="D14" s="142">
        <v>100</v>
      </c>
      <c r="E14" s="143">
        <v>650</v>
      </c>
      <c r="F14" s="144">
        <f t="shared" ref="F14:F20" si="0">E14*D14</f>
        <v>65000</v>
      </c>
    </row>
    <row r="15" spans="1:7">
      <c r="A15" s="204"/>
      <c r="B15" s="183" t="s">
        <v>181</v>
      </c>
      <c r="C15" s="141" t="s">
        <v>5</v>
      </c>
      <c r="D15" s="142">
        <v>100</v>
      </c>
      <c r="E15" s="143">
        <v>700</v>
      </c>
      <c r="F15" s="144">
        <f t="shared" si="0"/>
        <v>70000</v>
      </c>
    </row>
    <row r="16" spans="1:7">
      <c r="A16" s="204"/>
      <c r="B16" s="183" t="s">
        <v>182</v>
      </c>
      <c r="C16" s="141" t="s">
        <v>5</v>
      </c>
      <c r="D16" s="142">
        <v>100</v>
      </c>
      <c r="E16" s="143">
        <v>750</v>
      </c>
      <c r="F16" s="144">
        <f t="shared" si="0"/>
        <v>75000</v>
      </c>
    </row>
    <row r="17" spans="1:9">
      <c r="A17" s="204"/>
      <c r="B17" s="183" t="s">
        <v>183</v>
      </c>
      <c r="C17" s="141" t="s">
        <v>5</v>
      </c>
      <c r="D17" s="142">
        <v>100</v>
      </c>
      <c r="E17" s="143">
        <v>800</v>
      </c>
      <c r="F17" s="144">
        <f t="shared" si="0"/>
        <v>80000</v>
      </c>
    </row>
    <row r="18" spans="1:9">
      <c r="A18" s="204"/>
      <c r="B18" s="183" t="s">
        <v>184</v>
      </c>
      <c r="C18" s="141" t="s">
        <v>5</v>
      </c>
      <c r="D18" s="142">
        <v>100</v>
      </c>
      <c r="E18" s="143">
        <v>850</v>
      </c>
      <c r="F18" s="144">
        <f t="shared" si="0"/>
        <v>85000</v>
      </c>
    </row>
    <row r="19" spans="1:9">
      <c r="A19" s="204"/>
      <c r="B19" s="183" t="s">
        <v>185</v>
      </c>
      <c r="C19" s="141" t="s">
        <v>5</v>
      </c>
      <c r="D19" s="142">
        <v>100</v>
      </c>
      <c r="E19" s="143">
        <v>900</v>
      </c>
      <c r="F19" s="144">
        <f t="shared" si="0"/>
        <v>90000</v>
      </c>
    </row>
    <row r="20" spans="1:9">
      <c r="A20" s="205"/>
      <c r="B20" s="177" t="s">
        <v>186</v>
      </c>
      <c r="C20" s="178" t="s">
        <v>5</v>
      </c>
      <c r="D20" s="179">
        <v>100</v>
      </c>
      <c r="E20" s="157">
        <v>950</v>
      </c>
      <c r="F20" s="151">
        <f t="shared" si="0"/>
        <v>95000</v>
      </c>
    </row>
    <row r="21" spans="1:9">
      <c r="A21" s="204"/>
      <c r="B21" s="120"/>
      <c r="C21" s="141"/>
      <c r="D21" s="142"/>
      <c r="E21" s="143"/>
      <c r="F21" s="144"/>
    </row>
    <row r="22" spans="1:9">
      <c r="A22" s="202">
        <v>4</v>
      </c>
      <c r="B22" s="123" t="s">
        <v>187</v>
      </c>
      <c r="C22" s="152"/>
      <c r="D22" s="153"/>
      <c r="E22" s="181"/>
      <c r="F22" s="182"/>
    </row>
    <row r="23" spans="1:9">
      <c r="A23" s="135">
        <v>4.0999999999999996</v>
      </c>
      <c r="B23" s="184" t="s">
        <v>188</v>
      </c>
      <c r="C23" s="133"/>
      <c r="D23" s="185"/>
      <c r="E23" s="143"/>
      <c r="F23" s="144"/>
    </row>
    <row r="24" spans="1:9" ht="25.5">
      <c r="A24" s="206"/>
      <c r="B24" s="186" t="s">
        <v>189</v>
      </c>
      <c r="C24" s="178" t="s">
        <v>5</v>
      </c>
      <c r="D24" s="179">
        <v>220</v>
      </c>
      <c r="E24" s="150">
        <v>3010.5</v>
      </c>
      <c r="F24" s="151">
        <f t="shared" ref="F24" si="1">E24*D24</f>
        <v>662310</v>
      </c>
    </row>
    <row r="25" spans="1:9">
      <c r="A25" s="135"/>
      <c r="B25" s="183"/>
      <c r="C25" s="141"/>
      <c r="D25" s="142"/>
      <c r="E25" s="146"/>
      <c r="F25" s="144"/>
    </row>
    <row r="26" spans="1:9">
      <c r="A26" s="202">
        <v>4.2</v>
      </c>
      <c r="B26" s="187" t="s">
        <v>190</v>
      </c>
      <c r="C26" s="152"/>
      <c r="D26" s="153"/>
      <c r="E26" s="154"/>
      <c r="F26" s="182"/>
      <c r="I26" s="93"/>
    </row>
    <row r="27" spans="1:9" ht="63.75">
      <c r="A27" s="204"/>
      <c r="B27" s="120" t="s">
        <v>191</v>
      </c>
      <c r="C27" s="133"/>
      <c r="D27" s="185"/>
      <c r="E27" s="146"/>
      <c r="F27" s="144"/>
    </row>
    <row r="28" spans="1:9">
      <c r="A28" s="205"/>
      <c r="B28" s="186" t="s">
        <v>192</v>
      </c>
      <c r="C28" s="178" t="s">
        <v>5</v>
      </c>
      <c r="D28" s="179">
        <v>90</v>
      </c>
      <c r="E28" s="150">
        <v>2524.5</v>
      </c>
      <c r="F28" s="151">
        <f t="shared" ref="F28" si="2">E28*D28</f>
        <v>227205</v>
      </c>
    </row>
    <row r="29" spans="1:9">
      <c r="A29" s="204"/>
      <c r="B29" s="183"/>
      <c r="C29" s="141"/>
      <c r="D29" s="142"/>
      <c r="E29" s="146"/>
      <c r="F29" s="144"/>
    </row>
    <row r="30" spans="1:9">
      <c r="A30" s="202">
        <v>4.3</v>
      </c>
      <c r="B30" s="187" t="s">
        <v>193</v>
      </c>
      <c r="C30" s="152"/>
      <c r="D30" s="153"/>
      <c r="E30" s="154"/>
      <c r="F30" s="182"/>
    </row>
    <row r="31" spans="1:9" ht="25.5">
      <c r="A31" s="205"/>
      <c r="B31" s="186" t="s">
        <v>194</v>
      </c>
      <c r="C31" s="178" t="s">
        <v>5</v>
      </c>
      <c r="D31" s="179">
        <v>380</v>
      </c>
      <c r="E31" s="150">
        <v>2430</v>
      </c>
      <c r="F31" s="151">
        <f t="shared" ref="F31" si="3">E31*D31</f>
        <v>923400</v>
      </c>
    </row>
    <row r="32" spans="1:9">
      <c r="A32" s="204"/>
      <c r="B32" s="120"/>
      <c r="C32" s="141"/>
      <c r="D32" s="142"/>
      <c r="E32" s="146"/>
      <c r="F32" s="144"/>
    </row>
    <row r="33" spans="1:6">
      <c r="A33" s="202">
        <v>4.4000000000000004</v>
      </c>
      <c r="B33" s="187" t="s">
        <v>195</v>
      </c>
      <c r="C33" s="152"/>
      <c r="D33" s="153"/>
      <c r="E33" s="154"/>
      <c r="F33" s="182"/>
    </row>
    <row r="34" spans="1:6" ht="25.5">
      <c r="A34" s="205"/>
      <c r="B34" s="186" t="s">
        <v>196</v>
      </c>
      <c r="C34" s="178" t="s">
        <v>5</v>
      </c>
      <c r="D34" s="179">
        <v>10</v>
      </c>
      <c r="E34" s="150">
        <v>2430</v>
      </c>
      <c r="F34" s="151">
        <f t="shared" ref="F34" si="4">E34*D34</f>
        <v>24300</v>
      </c>
    </row>
    <row r="35" spans="1:6">
      <c r="A35" s="204"/>
      <c r="B35" s="120"/>
      <c r="C35" s="141"/>
      <c r="D35" s="142"/>
      <c r="E35" s="147"/>
      <c r="F35" s="144"/>
    </row>
    <row r="36" spans="1:6">
      <c r="A36" s="202">
        <v>4.5</v>
      </c>
      <c r="B36" s="188" t="s">
        <v>197</v>
      </c>
      <c r="C36" s="152"/>
      <c r="D36" s="153"/>
      <c r="E36" s="154"/>
      <c r="F36" s="182"/>
    </row>
    <row r="37" spans="1:6" ht="25.5">
      <c r="A37" s="205"/>
      <c r="B37" s="186" t="s">
        <v>198</v>
      </c>
      <c r="C37" s="178" t="s">
        <v>18</v>
      </c>
      <c r="D37" s="179">
        <v>1</v>
      </c>
      <c r="E37" s="150">
        <v>22950</v>
      </c>
      <c r="F37" s="151">
        <f t="shared" ref="F37" si="5">E37*D37</f>
        <v>22950</v>
      </c>
    </row>
    <row r="38" spans="1:6">
      <c r="A38" s="205"/>
      <c r="B38" s="186"/>
      <c r="C38" s="178"/>
      <c r="D38" s="179"/>
      <c r="E38" s="157"/>
      <c r="F38" s="151"/>
    </row>
    <row r="39" spans="1:6">
      <c r="A39" s="202">
        <v>4.5999999999999996</v>
      </c>
      <c r="B39" s="187" t="s">
        <v>199</v>
      </c>
      <c r="C39" s="152"/>
      <c r="D39" s="153"/>
      <c r="E39" s="181"/>
      <c r="F39" s="182"/>
    </row>
    <row r="40" spans="1:6" ht="38.25">
      <c r="A40" s="205"/>
      <c r="B40" s="186" t="s">
        <v>200</v>
      </c>
      <c r="C40" s="178" t="s">
        <v>24</v>
      </c>
      <c r="D40" s="179">
        <v>865</v>
      </c>
      <c r="E40" s="150">
        <v>310.5</v>
      </c>
      <c r="F40" s="151">
        <f t="shared" ref="F40" si="6">E40*D40</f>
        <v>268582.5</v>
      </c>
    </row>
    <row r="41" spans="1:6">
      <c r="A41" s="168"/>
      <c r="B41" s="212"/>
      <c r="C41" s="133"/>
      <c r="D41" s="185"/>
      <c r="E41" s="146"/>
      <c r="F41" s="144"/>
    </row>
    <row r="42" spans="1:6">
      <c r="A42" s="207">
        <v>4.7</v>
      </c>
      <c r="B42" s="189" t="s">
        <v>201</v>
      </c>
      <c r="C42" s="190"/>
      <c r="D42" s="191"/>
      <c r="E42" s="192"/>
      <c r="F42" s="174"/>
    </row>
    <row r="43" spans="1:6" ht="38.25">
      <c r="A43" s="207"/>
      <c r="B43" s="170" t="s">
        <v>202</v>
      </c>
      <c r="C43" s="171" t="s">
        <v>5</v>
      </c>
      <c r="D43" s="172">
        <f>50*2</f>
        <v>100</v>
      </c>
      <c r="E43" s="192">
        <v>742.5</v>
      </c>
      <c r="F43" s="151">
        <f t="shared" ref="F43" si="7">E43*D43</f>
        <v>74250</v>
      </c>
    </row>
    <row r="44" spans="1:6">
      <c r="A44" s="204"/>
      <c r="B44" s="120"/>
      <c r="C44" s="141"/>
      <c r="D44" s="142"/>
      <c r="E44" s="146"/>
      <c r="F44" s="144"/>
    </row>
    <row r="45" spans="1:6">
      <c r="A45" s="208">
        <v>5</v>
      </c>
      <c r="B45" s="193" t="s">
        <v>203</v>
      </c>
      <c r="C45" s="152"/>
      <c r="D45" s="153"/>
      <c r="E45" s="154"/>
      <c r="F45" s="182"/>
    </row>
    <row r="46" spans="1:6" ht="25.5">
      <c r="A46" s="205"/>
      <c r="B46" s="186" t="s">
        <v>204</v>
      </c>
      <c r="C46" s="178" t="s">
        <v>205</v>
      </c>
      <c r="D46" s="179">
        <f>60*2</f>
        <v>120</v>
      </c>
      <c r="E46" s="150"/>
      <c r="F46" s="150">
        <v>56700.000000000007</v>
      </c>
    </row>
    <row r="47" spans="1:6">
      <c r="A47" s="204"/>
      <c r="B47" s="183"/>
      <c r="C47" s="141"/>
      <c r="D47" s="142"/>
      <c r="E47" s="143"/>
      <c r="F47" s="144"/>
    </row>
    <row r="48" spans="1:6">
      <c r="A48" s="208">
        <v>6</v>
      </c>
      <c r="B48" s="193" t="s">
        <v>206</v>
      </c>
      <c r="C48" s="152"/>
      <c r="D48" s="153"/>
      <c r="E48" s="181"/>
      <c r="F48" s="182"/>
    </row>
    <row r="49" spans="1:10" ht="25.5">
      <c r="A49" s="204"/>
      <c r="B49" s="120" t="s">
        <v>207</v>
      </c>
      <c r="C49" s="133"/>
      <c r="D49" s="185"/>
      <c r="E49" s="155"/>
      <c r="F49" s="144"/>
    </row>
    <row r="50" spans="1:10">
      <c r="A50" s="205"/>
      <c r="B50" s="177" t="s">
        <v>208</v>
      </c>
      <c r="C50" s="178" t="s">
        <v>209</v>
      </c>
      <c r="D50" s="179">
        <v>1</v>
      </c>
      <c r="E50" s="157">
        <v>33750</v>
      </c>
      <c r="F50" s="151">
        <f t="shared" ref="F50" si="8">E50*D50</f>
        <v>33750</v>
      </c>
      <c r="J50" s="167"/>
    </row>
    <row r="51" spans="1:10">
      <c r="A51" s="204"/>
      <c r="B51" s="183"/>
      <c r="C51" s="141"/>
      <c r="D51" s="142"/>
      <c r="E51" s="143"/>
      <c r="F51" s="144"/>
      <c r="J51" s="167"/>
    </row>
    <row r="52" spans="1:10">
      <c r="A52" s="208">
        <v>7</v>
      </c>
      <c r="B52" s="193" t="s">
        <v>210</v>
      </c>
      <c r="C52" s="152"/>
      <c r="D52" s="153"/>
      <c r="E52" s="181"/>
      <c r="F52" s="182"/>
      <c r="J52" s="167"/>
    </row>
    <row r="53" spans="1:10" ht="38.25">
      <c r="A53" s="204"/>
      <c r="B53" s="120" t="s">
        <v>211</v>
      </c>
      <c r="C53" s="141"/>
      <c r="D53" s="142"/>
      <c r="E53" s="143"/>
      <c r="F53" s="144"/>
      <c r="J53" s="167"/>
    </row>
    <row r="54" spans="1:10">
      <c r="A54" s="205"/>
      <c r="B54" s="177" t="s">
        <v>16</v>
      </c>
      <c r="C54" s="178" t="s">
        <v>209</v>
      </c>
      <c r="D54" s="179">
        <v>1</v>
      </c>
      <c r="E54" s="157">
        <v>81000</v>
      </c>
      <c r="F54" s="151">
        <f t="shared" ref="F54" si="9">E54*D54</f>
        <v>81000</v>
      </c>
      <c r="J54" s="167"/>
    </row>
    <row r="55" spans="1:10">
      <c r="A55" s="204"/>
      <c r="B55" s="183"/>
      <c r="C55" s="141"/>
      <c r="D55" s="142"/>
      <c r="E55" s="143"/>
      <c r="F55" s="144"/>
      <c r="J55" s="167"/>
    </row>
    <row r="56" spans="1:10">
      <c r="A56" s="208">
        <v>8</v>
      </c>
      <c r="B56" s="194" t="s">
        <v>212</v>
      </c>
      <c r="C56" s="152"/>
      <c r="D56" s="153"/>
      <c r="E56" s="181"/>
      <c r="F56" s="182"/>
      <c r="J56" s="167"/>
    </row>
    <row r="57" spans="1:10" ht="38.25">
      <c r="A57" s="204"/>
      <c r="B57" s="120" t="s">
        <v>213</v>
      </c>
      <c r="C57" s="141"/>
      <c r="D57" s="142"/>
      <c r="E57" s="143"/>
      <c r="F57" s="144"/>
      <c r="J57" s="167"/>
    </row>
    <row r="58" spans="1:10">
      <c r="A58" s="205"/>
      <c r="B58" s="177" t="s">
        <v>16</v>
      </c>
      <c r="C58" s="178" t="s">
        <v>209</v>
      </c>
      <c r="D58" s="179">
        <v>1</v>
      </c>
      <c r="E58" s="157">
        <v>87750</v>
      </c>
      <c r="F58" s="151">
        <f t="shared" ref="F58" si="10">E58*D58</f>
        <v>87750</v>
      </c>
      <c r="J58" s="167"/>
    </row>
    <row r="59" spans="1:10">
      <c r="A59" s="204"/>
      <c r="B59" s="183"/>
      <c r="C59" s="141"/>
      <c r="D59" s="142"/>
      <c r="E59" s="143"/>
      <c r="F59" s="144"/>
      <c r="J59" s="167"/>
    </row>
    <row r="60" spans="1:10">
      <c r="A60" s="208">
        <v>9</v>
      </c>
      <c r="B60" s="193" t="s">
        <v>214</v>
      </c>
      <c r="C60" s="152"/>
      <c r="D60" s="153"/>
      <c r="E60" s="181"/>
      <c r="F60" s="182"/>
      <c r="J60" s="167"/>
    </row>
    <row r="61" spans="1:10" ht="38.25">
      <c r="A61" s="205"/>
      <c r="B61" s="186" t="s">
        <v>215</v>
      </c>
      <c r="C61" s="171" t="s">
        <v>209</v>
      </c>
      <c r="D61" s="171">
        <v>1</v>
      </c>
      <c r="E61" s="211">
        <v>60750.000000000007</v>
      </c>
      <c r="F61" s="173">
        <f t="shared" ref="F61" si="11">E61*D61</f>
        <v>60750.000000000007</v>
      </c>
      <c r="J61" s="167"/>
    </row>
    <row r="62" spans="1:10">
      <c r="A62" s="204"/>
      <c r="B62" s="183"/>
      <c r="C62" s="141"/>
      <c r="D62" s="142"/>
      <c r="E62" s="143"/>
      <c r="F62" s="144"/>
      <c r="J62" s="167"/>
    </row>
    <row r="63" spans="1:10">
      <c r="A63" s="208">
        <v>10</v>
      </c>
      <c r="B63" s="194" t="s">
        <v>216</v>
      </c>
      <c r="C63" s="152"/>
      <c r="D63" s="153"/>
      <c r="E63" s="181"/>
      <c r="F63" s="182"/>
      <c r="J63" s="167"/>
    </row>
    <row r="64" spans="1:10" ht="25.5">
      <c r="A64" s="205"/>
      <c r="B64" s="186" t="s">
        <v>217</v>
      </c>
      <c r="C64" s="178" t="s">
        <v>209</v>
      </c>
      <c r="D64" s="179">
        <v>1</v>
      </c>
      <c r="E64" s="157">
        <v>16200.000000000002</v>
      </c>
      <c r="F64" s="151">
        <f t="shared" ref="F64" si="12">E64*D64</f>
        <v>16200.000000000002</v>
      </c>
      <c r="J64" s="167"/>
    </row>
    <row r="65" spans="1:10">
      <c r="A65" s="204"/>
      <c r="B65" s="183"/>
      <c r="C65" s="141"/>
      <c r="D65" s="142"/>
      <c r="E65" s="143"/>
      <c r="F65" s="144"/>
      <c r="J65" s="167"/>
    </row>
    <row r="66" spans="1:10">
      <c r="A66" s="202">
        <v>11</v>
      </c>
      <c r="B66" s="123" t="s">
        <v>218</v>
      </c>
      <c r="C66" s="152"/>
      <c r="D66" s="153"/>
      <c r="E66" s="181"/>
      <c r="F66" s="182"/>
      <c r="J66" s="167"/>
    </row>
    <row r="67" spans="1:10" ht="25.5">
      <c r="A67" s="205"/>
      <c r="B67" s="186" t="s">
        <v>219</v>
      </c>
      <c r="C67" s="178" t="s">
        <v>23</v>
      </c>
      <c r="D67" s="179">
        <v>140</v>
      </c>
      <c r="E67" s="157">
        <v>0</v>
      </c>
      <c r="F67" s="157">
        <v>25650</v>
      </c>
      <c r="J67" s="167"/>
    </row>
    <row r="68" spans="1:10">
      <c r="A68" s="205"/>
      <c r="B68" s="186"/>
      <c r="C68" s="178"/>
      <c r="D68" s="179"/>
      <c r="E68" s="157"/>
      <c r="F68" s="151"/>
      <c r="J68" s="167"/>
    </row>
    <row r="69" spans="1:10">
      <c r="A69" s="208">
        <f>A66+1</f>
        <v>12</v>
      </c>
      <c r="B69" s="195" t="s">
        <v>220</v>
      </c>
      <c r="C69" s="152"/>
      <c r="D69" s="153"/>
      <c r="E69" s="181"/>
      <c r="F69" s="182"/>
      <c r="J69" s="167"/>
    </row>
    <row r="70" spans="1:10" ht="25.5">
      <c r="A70" s="205"/>
      <c r="B70" s="186" t="s">
        <v>221</v>
      </c>
      <c r="C70" s="178" t="s">
        <v>23</v>
      </c>
      <c r="D70" s="179">
        <v>1</v>
      </c>
      <c r="E70" s="157">
        <v>65475.000000000007</v>
      </c>
      <c r="F70" s="151">
        <f t="shared" ref="F70" si="13">E70*D70</f>
        <v>65475.000000000007</v>
      </c>
      <c r="J70" s="167"/>
    </row>
    <row r="71" spans="1:10">
      <c r="A71" s="204"/>
      <c r="B71" s="120"/>
      <c r="C71" s="141"/>
      <c r="D71" s="142"/>
      <c r="E71" s="143"/>
      <c r="F71" s="144"/>
    </row>
    <row r="72" spans="1:10">
      <c r="A72" s="202">
        <f>A69+1</f>
        <v>13</v>
      </c>
      <c r="B72" s="123" t="s">
        <v>222</v>
      </c>
      <c r="C72" s="152"/>
      <c r="D72" s="153"/>
      <c r="E72" s="181"/>
      <c r="F72" s="182"/>
    </row>
    <row r="73" spans="1:10" ht="38.25">
      <c r="A73" s="205"/>
      <c r="B73" s="186" t="s">
        <v>223</v>
      </c>
      <c r="C73" s="178" t="s">
        <v>23</v>
      </c>
      <c r="D73" s="179">
        <v>1</v>
      </c>
      <c r="E73" s="157">
        <v>81000</v>
      </c>
      <c r="F73" s="151">
        <f t="shared" ref="F73" si="14">E73*D73</f>
        <v>81000</v>
      </c>
      <c r="J73" s="167"/>
    </row>
    <row r="74" spans="1:10">
      <c r="A74" s="204"/>
      <c r="B74" s="120"/>
      <c r="C74" s="141"/>
      <c r="D74" s="142"/>
      <c r="E74" s="143"/>
      <c r="F74" s="144"/>
    </row>
    <row r="75" spans="1:10">
      <c r="A75" s="202">
        <f>A72+1</f>
        <v>14</v>
      </c>
      <c r="B75" s="123" t="s">
        <v>224</v>
      </c>
      <c r="C75" s="152"/>
      <c r="D75" s="153"/>
      <c r="E75" s="181"/>
      <c r="F75" s="182"/>
    </row>
    <row r="76" spans="1:10" ht="25.5">
      <c r="A76" s="205"/>
      <c r="B76" s="186" t="s">
        <v>225</v>
      </c>
      <c r="C76" s="196" t="s">
        <v>23</v>
      </c>
      <c r="D76" s="197">
        <v>1</v>
      </c>
      <c r="E76" s="157">
        <v>74250</v>
      </c>
      <c r="F76" s="151">
        <f t="shared" ref="F76" si="15">E76*D76</f>
        <v>74250</v>
      </c>
      <c r="J76" s="167"/>
    </row>
    <row r="77" spans="1:10">
      <c r="A77" s="209"/>
      <c r="B77" s="122"/>
      <c r="C77" s="148"/>
      <c r="D77" s="149"/>
      <c r="E77" s="157"/>
      <c r="F77" s="151"/>
    </row>
    <row r="78" spans="1:10" ht="15.75">
      <c r="A78" s="210">
        <f>A75+1</f>
        <v>15</v>
      </c>
      <c r="B78" s="123" t="s">
        <v>226</v>
      </c>
      <c r="C78" s="130"/>
      <c r="D78" s="158"/>
      <c r="E78" s="159"/>
      <c r="F78" s="160"/>
    </row>
    <row r="79" spans="1:10" ht="15.75">
      <c r="A79" s="168"/>
      <c r="B79" s="198" t="s">
        <v>227</v>
      </c>
      <c r="C79" s="131"/>
      <c r="D79" s="199"/>
      <c r="E79" s="134"/>
      <c r="F79" s="124"/>
    </row>
    <row r="80" spans="1:10" ht="15.75">
      <c r="A80" s="168"/>
      <c r="B80" s="200" t="s">
        <v>228</v>
      </c>
      <c r="C80" s="161"/>
      <c r="D80" s="199"/>
      <c r="E80" s="134"/>
      <c r="F80" s="124"/>
    </row>
    <row r="81" spans="1:6" ht="16.5" customHeight="1">
      <c r="A81" s="168"/>
      <c r="B81" s="120" t="s">
        <v>229</v>
      </c>
      <c r="C81" s="340" t="s">
        <v>21</v>
      </c>
      <c r="D81" s="342">
        <v>1</v>
      </c>
      <c r="E81" s="344">
        <v>2632500</v>
      </c>
      <c r="F81" s="346">
        <f>E81</f>
        <v>2632500</v>
      </c>
    </row>
    <row r="82" spans="1:6">
      <c r="A82" s="168"/>
      <c r="B82" s="120" t="s">
        <v>230</v>
      </c>
      <c r="C82" s="340"/>
      <c r="D82" s="342"/>
      <c r="E82" s="344"/>
      <c r="F82" s="346"/>
    </row>
    <row r="83" spans="1:6">
      <c r="A83" s="168"/>
      <c r="B83" s="120" t="s">
        <v>231</v>
      </c>
      <c r="C83" s="340"/>
      <c r="D83" s="342"/>
      <c r="E83" s="344"/>
      <c r="F83" s="346"/>
    </row>
    <row r="84" spans="1:6" ht="84" customHeight="1">
      <c r="A84" s="168"/>
      <c r="B84" s="120" t="s">
        <v>232</v>
      </c>
      <c r="C84" s="340"/>
      <c r="D84" s="342"/>
      <c r="E84" s="344"/>
      <c r="F84" s="346"/>
    </row>
    <row r="85" spans="1:6">
      <c r="A85" s="168"/>
      <c r="B85" s="120" t="s">
        <v>233</v>
      </c>
      <c r="C85" s="340"/>
      <c r="D85" s="342"/>
      <c r="E85" s="344"/>
      <c r="F85" s="346"/>
    </row>
    <row r="86" spans="1:6">
      <c r="A86" s="168"/>
      <c r="B86" s="120" t="s">
        <v>234</v>
      </c>
      <c r="C86" s="340"/>
      <c r="D86" s="342"/>
      <c r="E86" s="344"/>
      <c r="F86" s="346"/>
    </row>
    <row r="87" spans="1:6" ht="25.5">
      <c r="A87" s="168"/>
      <c r="B87" s="120" t="s">
        <v>235</v>
      </c>
      <c r="C87" s="340"/>
      <c r="D87" s="342"/>
      <c r="E87" s="344"/>
      <c r="F87" s="346"/>
    </row>
    <row r="88" spans="1:6" ht="93.75" customHeight="1">
      <c r="A88" s="168"/>
      <c r="B88" s="120" t="s">
        <v>236</v>
      </c>
      <c r="C88" s="340"/>
      <c r="D88" s="342"/>
      <c r="E88" s="344"/>
      <c r="F88" s="346"/>
    </row>
    <row r="89" spans="1:6" ht="38.25">
      <c r="A89" s="209"/>
      <c r="B89" s="186" t="s">
        <v>237</v>
      </c>
      <c r="C89" s="341"/>
      <c r="D89" s="343"/>
      <c r="E89" s="345"/>
      <c r="F89" s="347"/>
    </row>
    <row r="90" spans="1:6" ht="18" customHeight="1" thickBot="1">
      <c r="A90" s="121"/>
      <c r="B90" s="120"/>
      <c r="C90" s="156"/>
      <c r="D90" s="201"/>
      <c r="E90" s="163"/>
      <c r="F90" s="162"/>
    </row>
    <row r="91" spans="1:6" ht="24" customHeight="1" thickBot="1">
      <c r="A91" s="117"/>
      <c r="B91" s="198"/>
      <c r="C91" s="169"/>
      <c r="D91" s="329" t="s">
        <v>238</v>
      </c>
      <c r="E91" s="330"/>
      <c r="F91" s="213">
        <f>SUM(F1:F90)</f>
        <v>6428022.5</v>
      </c>
    </row>
    <row r="92" spans="1:6">
      <c r="A92" s="117"/>
      <c r="B92" s="198"/>
      <c r="C92" s="132"/>
      <c r="D92" s="214"/>
      <c r="E92" s="214"/>
      <c r="F92" s="125"/>
    </row>
    <row r="93" spans="1:6" ht="17.25" customHeight="1">
      <c r="A93" s="126"/>
      <c r="B93" s="215" t="s">
        <v>239</v>
      </c>
      <c r="C93" s="133"/>
      <c r="D93" s="185"/>
      <c r="E93" s="185"/>
      <c r="F93" s="127"/>
    </row>
    <row r="94" spans="1:6" ht="38.25">
      <c r="A94" s="128"/>
      <c r="B94" s="129" t="s">
        <v>240</v>
      </c>
      <c r="C94" s="148"/>
      <c r="D94" s="149"/>
      <c r="E94" s="164"/>
      <c r="F94" s="165"/>
    </row>
    <row r="95" spans="1:6" ht="15.75">
      <c r="A95" s="94"/>
      <c r="B95" s="95"/>
      <c r="C95" s="95"/>
      <c r="D95" s="95"/>
      <c r="E95" s="96"/>
      <c r="F95" s="97"/>
    </row>
  </sheetData>
  <mergeCells count="8">
    <mergeCell ref="D91:E91"/>
    <mergeCell ref="A1:F1"/>
    <mergeCell ref="A2:F2"/>
    <mergeCell ref="A3:F3"/>
    <mergeCell ref="C81:C89"/>
    <mergeCell ref="D81:D89"/>
    <mergeCell ref="E81:E89"/>
    <mergeCell ref="F81:F89"/>
  </mergeCells>
  <pageMargins left="0.70866141732283472" right="0.70866141732283472" top="0.74803149606299213" bottom="0.74803149606299213" header="0.31496062992125984" footer="0.31496062992125984"/>
  <pageSetup scale="95" orientation="portrait" horizontalDpi="4294967295" verticalDpi="4294967295" r:id="rId1"/>
  <rowBreaks count="3" manualBreakCount="3">
    <brk id="38" max="16383" man="1"/>
    <brk id="68" max="16383" man="1"/>
    <brk id="7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56"/>
  <sheetViews>
    <sheetView view="pageBreakPreview" topLeftCell="A10" zoomScaleNormal="100" zoomScaleSheetLayoutView="100" workbookViewId="0">
      <selection activeCell="B27" sqref="B27:C27"/>
    </sheetView>
  </sheetViews>
  <sheetFormatPr defaultColWidth="9.140625" defaultRowHeight="15"/>
  <cols>
    <col min="1" max="1" width="5" style="2" bestFit="1" customWidth="1"/>
    <col min="2" max="2" width="42" style="2" customWidth="1"/>
    <col min="3" max="3" width="9" style="2" customWidth="1"/>
    <col min="4" max="4" width="5.5703125" style="6" bestFit="1" customWidth="1"/>
    <col min="5" max="5" width="9.42578125" style="2" bestFit="1" customWidth="1"/>
    <col min="6" max="6" width="10.28515625" style="2" bestFit="1" customWidth="1"/>
    <col min="7" max="7" width="12.710937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49" t="e">
        <f>#REF!</f>
        <v>#REF!</v>
      </c>
      <c r="B1" s="349"/>
      <c r="C1" s="349"/>
      <c r="D1" s="349"/>
      <c r="E1" s="349"/>
      <c r="F1" s="349"/>
      <c r="G1" s="349"/>
    </row>
    <row r="2" spans="1:14">
      <c r="A2" s="349" t="s">
        <v>96</v>
      </c>
      <c r="B2" s="349"/>
      <c r="C2" s="349"/>
      <c r="D2" s="349"/>
      <c r="E2" s="349"/>
      <c r="F2" s="349"/>
      <c r="G2" s="349"/>
    </row>
    <row r="3" spans="1:14">
      <c r="A3" s="349" t="s">
        <v>25</v>
      </c>
      <c r="B3" s="349"/>
      <c r="C3" s="349"/>
      <c r="D3" s="349"/>
      <c r="E3" s="349"/>
      <c r="F3" s="349"/>
      <c r="G3" s="349"/>
    </row>
    <row r="4" spans="1:14">
      <c r="A4" s="349" t="s">
        <v>26</v>
      </c>
      <c r="B4" s="349"/>
      <c r="C4" s="349"/>
      <c r="D4" s="349"/>
      <c r="E4" s="349"/>
      <c r="F4" s="349"/>
      <c r="G4" s="349"/>
    </row>
    <row r="5" spans="1:14" ht="15.75" thickBot="1"/>
    <row r="6" spans="1:14" ht="43.5" thickBot="1">
      <c r="A6" s="4" t="s">
        <v>27</v>
      </c>
      <c r="B6" s="350" t="s">
        <v>0</v>
      </c>
      <c r="C6" s="351"/>
      <c r="D6" s="4" t="s">
        <v>28</v>
      </c>
      <c r="E6" s="5" t="s">
        <v>29</v>
      </c>
      <c r="F6" s="4" t="s">
        <v>30</v>
      </c>
      <c r="G6" s="4" t="s">
        <v>20</v>
      </c>
    </row>
    <row r="7" spans="1:14">
      <c r="F7" s="7"/>
      <c r="G7" s="8"/>
      <c r="I7" s="9"/>
      <c r="J7" s="10"/>
      <c r="L7" s="3"/>
      <c r="M7" s="11"/>
      <c r="N7" s="11"/>
    </row>
    <row r="8" spans="1:14" ht="15" customHeight="1">
      <c r="A8" s="13"/>
      <c r="B8" s="348" t="s">
        <v>95</v>
      </c>
      <c r="C8" s="348"/>
      <c r="E8" s="6"/>
      <c r="F8" s="6"/>
      <c r="G8" s="6"/>
    </row>
    <row r="9" spans="1:14" ht="15" customHeight="1">
      <c r="A9" s="13"/>
      <c r="B9" s="12" t="s">
        <v>78</v>
      </c>
      <c r="C9" s="14"/>
      <c r="D9" s="15"/>
      <c r="E9" s="15"/>
      <c r="F9" s="20"/>
      <c r="G9" s="20"/>
    </row>
    <row r="10" spans="1:14" ht="110.25" customHeight="1">
      <c r="A10" s="13">
        <v>1</v>
      </c>
      <c r="B10" s="355" t="s">
        <v>82</v>
      </c>
      <c r="C10" s="355"/>
      <c r="D10" s="15" t="s">
        <v>24</v>
      </c>
      <c r="E10" s="55">
        <f>'Ex Water Supply (COQ)'!H9</f>
        <v>8137.5</v>
      </c>
      <c r="F10" s="55" t="e">
        <f>#REF!</f>
        <v>#REF!</v>
      </c>
      <c r="G10" s="20" t="e">
        <f>F10*E10</f>
        <v>#REF!</v>
      </c>
    </row>
    <row r="11" spans="1:14" ht="15" customHeight="1">
      <c r="A11" s="13"/>
      <c r="B11" s="70"/>
      <c r="C11" s="70"/>
      <c r="E11" s="75"/>
      <c r="F11" s="6"/>
      <c r="G11" s="6"/>
    </row>
    <row r="12" spans="1:14" ht="138" customHeight="1">
      <c r="A12" s="13">
        <f>A10+1</f>
        <v>2</v>
      </c>
      <c r="B12" s="355" t="s">
        <v>41</v>
      </c>
      <c r="C12" s="355"/>
      <c r="E12" s="75"/>
      <c r="F12" s="20"/>
      <c r="G12" s="20"/>
    </row>
    <row r="13" spans="1:14" ht="15" customHeight="1">
      <c r="A13" s="13"/>
      <c r="B13" s="16" t="s">
        <v>42</v>
      </c>
      <c r="C13" s="16"/>
      <c r="D13" s="17" t="s">
        <v>6</v>
      </c>
      <c r="E13" s="76">
        <f>'Ex Water Supply (COQ)'!H12</f>
        <v>1175</v>
      </c>
      <c r="F13" s="19" t="e">
        <f>#REF!</f>
        <v>#REF!</v>
      </c>
      <c r="G13" s="19" t="e">
        <f>F13*E13</f>
        <v>#REF!</v>
      </c>
    </row>
    <row r="14" spans="1:14" ht="15" customHeight="1">
      <c r="A14" s="13"/>
      <c r="B14" s="70"/>
      <c r="C14" s="70"/>
      <c r="E14" s="75"/>
      <c r="F14" s="6"/>
      <c r="G14" s="6"/>
    </row>
    <row r="15" spans="1:14" s="27" customFormat="1">
      <c r="A15" s="66"/>
      <c r="B15" s="72" t="s">
        <v>69</v>
      </c>
      <c r="C15" s="24"/>
      <c r="D15" s="25"/>
      <c r="E15" s="77"/>
      <c r="F15" s="26"/>
      <c r="G15" s="26"/>
      <c r="J15" s="28"/>
      <c r="K15" s="28"/>
    </row>
    <row r="16" spans="1:14" s="27" customFormat="1" ht="119.25" customHeight="1">
      <c r="A16" s="73">
        <f>A12+1</f>
        <v>3</v>
      </c>
      <c r="B16" s="356" t="s">
        <v>86</v>
      </c>
      <c r="C16" s="356"/>
      <c r="D16" s="34"/>
      <c r="E16" s="78"/>
      <c r="F16" s="2"/>
      <c r="G16" s="61"/>
      <c r="J16" s="28"/>
      <c r="K16" s="28"/>
    </row>
    <row r="17" spans="1:26" s="27" customFormat="1">
      <c r="A17" s="66"/>
      <c r="B17" s="57" t="s">
        <v>16</v>
      </c>
      <c r="C17" s="16"/>
      <c r="D17" s="56" t="s">
        <v>5</v>
      </c>
      <c r="E17" s="76">
        <f>'Ex Water Supply (COQ)'!H16</f>
        <v>1150</v>
      </c>
      <c r="F17" s="62" t="e">
        <f>#REF!</f>
        <v>#REF!</v>
      </c>
      <c r="G17" s="51" t="e">
        <f>F17*E17</f>
        <v>#REF!</v>
      </c>
      <c r="J17" s="28"/>
      <c r="K17" s="28"/>
    </row>
    <row r="18" spans="1:26">
      <c r="A18" s="13"/>
      <c r="B18" s="14"/>
      <c r="C18" s="14"/>
      <c r="D18" s="15"/>
      <c r="E18" s="55"/>
      <c r="F18" s="20"/>
      <c r="G18" s="20"/>
    </row>
    <row r="19" spans="1:26">
      <c r="A19" s="13"/>
      <c r="B19" s="12" t="s">
        <v>72</v>
      </c>
      <c r="C19" s="14"/>
      <c r="D19" s="15"/>
      <c r="E19" s="55"/>
      <c r="F19" s="20"/>
      <c r="G19" s="20"/>
    </row>
    <row r="20" spans="1:26" ht="66.75" customHeight="1">
      <c r="A20" s="13">
        <f>A16+1</f>
        <v>4</v>
      </c>
      <c r="B20" s="355" t="s">
        <v>105</v>
      </c>
      <c r="C20" s="355"/>
      <c r="E20" s="75"/>
      <c r="F20" s="20"/>
      <c r="G20" s="20"/>
    </row>
    <row r="21" spans="1:26">
      <c r="A21" s="13"/>
      <c r="B21" s="57" t="s">
        <v>16</v>
      </c>
      <c r="C21" s="16"/>
      <c r="D21" s="18" t="s">
        <v>18</v>
      </c>
      <c r="E21" s="76">
        <f>'Ex Water Supply (COQ)'!H19</f>
        <v>4</v>
      </c>
      <c r="F21" s="19" t="e">
        <f>#REF!</f>
        <v>#REF!</v>
      </c>
      <c r="G21" s="19" t="e">
        <f t="shared" ref="G21" si="0">F21*E21</f>
        <v>#REF!</v>
      </c>
    </row>
    <row r="22" spans="1:26">
      <c r="A22" s="13"/>
      <c r="B22" s="14"/>
      <c r="C22" s="14"/>
      <c r="E22" s="75"/>
      <c r="F22" s="20"/>
      <c r="G22" s="20"/>
    </row>
    <row r="23" spans="1:26">
      <c r="A23" s="13"/>
      <c r="B23" s="70" t="s">
        <v>80</v>
      </c>
      <c r="C23" s="68"/>
      <c r="D23" s="15"/>
      <c r="E23" s="55"/>
      <c r="F23" s="20"/>
      <c r="G23" s="20"/>
    </row>
    <row r="24" spans="1:26" ht="45" customHeight="1">
      <c r="A24" s="13">
        <f>A20+1</f>
        <v>5</v>
      </c>
      <c r="B24" s="355" t="s">
        <v>79</v>
      </c>
      <c r="C24" s="355"/>
      <c r="D24" s="15" t="s">
        <v>24</v>
      </c>
      <c r="E24" s="55">
        <f>'Ex Water Supply (COQ)'!H22</f>
        <v>2325</v>
      </c>
      <c r="F24" s="20">
        <v>20</v>
      </c>
      <c r="G24" s="20">
        <f>F24*E24</f>
        <v>46500</v>
      </c>
    </row>
    <row r="25" spans="1:26">
      <c r="A25" s="13"/>
      <c r="B25" s="14"/>
      <c r="C25" s="14"/>
      <c r="E25" s="75"/>
      <c r="F25" s="20"/>
      <c r="G25" s="20"/>
    </row>
    <row r="26" spans="1:26">
      <c r="A26" s="13"/>
      <c r="B26" s="12" t="s">
        <v>45</v>
      </c>
      <c r="C26" s="12"/>
      <c r="E26" s="75"/>
      <c r="F26" s="6"/>
      <c r="G26" s="6"/>
    </row>
    <row r="27" spans="1:26" ht="77.25" customHeight="1">
      <c r="A27" s="13">
        <f>A24+1</f>
        <v>6</v>
      </c>
      <c r="B27" s="354" t="s">
        <v>92</v>
      </c>
      <c r="C27" s="354"/>
      <c r="D27" s="21" t="s">
        <v>23</v>
      </c>
      <c r="E27" s="79">
        <f>'Ex Water Supply (COQ)'!H25</f>
        <v>2</v>
      </c>
      <c r="F27" s="21">
        <v>25000</v>
      </c>
      <c r="G27" s="19">
        <f>F27*E27</f>
        <v>50000</v>
      </c>
      <c r="I27" s="353"/>
      <c r="J27" s="353"/>
      <c r="K27" s="353"/>
      <c r="L27" s="353"/>
      <c r="M27" s="353"/>
      <c r="N27" s="353"/>
    </row>
    <row r="28" spans="1:26" s="27" customFormat="1" ht="15.75" thickBot="1">
      <c r="A28" s="66"/>
      <c r="B28" s="24"/>
      <c r="C28" s="24"/>
      <c r="D28" s="69"/>
      <c r="E28" s="69"/>
      <c r="F28" s="69"/>
      <c r="G28" s="26"/>
      <c r="I28" s="71"/>
      <c r="J28" s="67"/>
      <c r="K28" s="67"/>
      <c r="L28" s="71"/>
      <c r="M28" s="71"/>
      <c r="N28" s="71"/>
    </row>
    <row r="29" spans="1:26" s="3" customFormat="1" ht="16.5" thickTop="1" thickBot="1">
      <c r="A29" s="29"/>
      <c r="B29" s="352" t="s">
        <v>49</v>
      </c>
      <c r="C29" s="352"/>
      <c r="D29" s="352"/>
      <c r="E29" s="352"/>
      <c r="F29" s="352"/>
      <c r="G29" s="31" t="e">
        <f>SUM(G10:G28)</f>
        <v>#REF!</v>
      </c>
      <c r="H29" s="2"/>
      <c r="I29" s="22"/>
      <c r="L29" s="2"/>
      <c r="M29" s="2"/>
      <c r="N29" s="2"/>
      <c r="O29" s="2"/>
      <c r="P29" s="2"/>
      <c r="Q29" s="2"/>
      <c r="R29" s="2"/>
      <c r="S29" s="2"/>
      <c r="T29" s="2"/>
      <c r="U29" s="2"/>
      <c r="V29" s="2"/>
      <c r="W29" s="2"/>
      <c r="X29" s="2"/>
      <c r="Y29" s="2"/>
      <c r="Z29" s="2"/>
    </row>
    <row r="30" spans="1:26" s="3" customFormat="1" ht="15.75" thickTop="1">
      <c r="A30" s="13"/>
      <c r="B30" s="14"/>
      <c r="C30" s="14"/>
      <c r="D30" s="15"/>
      <c r="E30" s="32"/>
      <c r="F30" s="33"/>
      <c r="H30" s="2"/>
      <c r="I30" s="2"/>
      <c r="L30" s="2"/>
      <c r="M30" s="2"/>
      <c r="N30" s="2"/>
      <c r="O30" s="2"/>
      <c r="P30" s="2"/>
      <c r="Q30" s="2"/>
      <c r="R30" s="2"/>
      <c r="S30" s="2"/>
      <c r="T30" s="2"/>
      <c r="U30" s="2"/>
      <c r="V30" s="2"/>
      <c r="W30" s="2"/>
      <c r="X30" s="2"/>
      <c r="Y30" s="2"/>
      <c r="Z30" s="2"/>
    </row>
    <row r="31" spans="1:26" s="3" customFormat="1">
      <c r="A31" s="13"/>
      <c r="B31" s="14"/>
      <c r="C31" s="14"/>
      <c r="D31" s="34"/>
      <c r="E31" s="14"/>
      <c r="F31" s="2"/>
      <c r="G31" s="2"/>
      <c r="H31" s="2"/>
      <c r="I31" s="2"/>
      <c r="L31" s="2"/>
      <c r="M31" s="2"/>
      <c r="N31" s="2"/>
      <c r="O31" s="2"/>
      <c r="P31" s="2"/>
      <c r="Q31" s="2"/>
      <c r="R31" s="2"/>
      <c r="S31" s="2"/>
      <c r="T31" s="2"/>
      <c r="U31" s="2"/>
      <c r="V31" s="2"/>
      <c r="W31" s="2"/>
      <c r="X31" s="2"/>
      <c r="Y31" s="2"/>
      <c r="Z31" s="2"/>
    </row>
    <row r="32" spans="1:26">
      <c r="A32" s="13"/>
      <c r="B32" s="14"/>
      <c r="C32" s="14"/>
      <c r="D32" s="34"/>
      <c r="E32" s="14"/>
      <c r="G32" s="10"/>
    </row>
    <row r="33" spans="1:7">
      <c r="A33" s="13"/>
      <c r="B33" s="14"/>
      <c r="C33" s="14"/>
      <c r="D33" s="34"/>
      <c r="E33" s="14"/>
      <c r="G33" s="22"/>
    </row>
    <row r="34" spans="1:7">
      <c r="A34" s="13"/>
      <c r="B34" s="14"/>
      <c r="C34" s="14"/>
      <c r="D34" s="34"/>
      <c r="E34" s="14"/>
      <c r="G34" s="11"/>
    </row>
    <row r="35" spans="1:7">
      <c r="A35" s="13"/>
      <c r="B35" s="14"/>
      <c r="C35" s="14"/>
      <c r="D35" s="34"/>
      <c r="E35" s="14"/>
    </row>
    <row r="36" spans="1:7">
      <c r="A36" s="13"/>
      <c r="B36" s="14"/>
      <c r="C36" s="14"/>
      <c r="D36" s="34"/>
      <c r="E36" s="14"/>
    </row>
    <row r="37" spans="1:7">
      <c r="A37" s="13"/>
      <c r="B37" s="14"/>
      <c r="C37" s="14"/>
      <c r="D37" s="34"/>
      <c r="E37" s="14"/>
      <c r="G37" s="11"/>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A51" s="13"/>
      <c r="B51" s="14"/>
      <c r="C51" s="14"/>
      <c r="D51" s="34"/>
      <c r="E51" s="14"/>
    </row>
    <row r="52" spans="1:5">
      <c r="A52" s="13"/>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row r="155" spans="2:5">
      <c r="B155" s="14"/>
      <c r="C155" s="14"/>
      <c r="D155" s="34"/>
      <c r="E155" s="14"/>
    </row>
    <row r="156" spans="2:5">
      <c r="B156" s="14"/>
      <c r="C156" s="14"/>
      <c r="D156" s="34"/>
      <c r="E156" s="14"/>
    </row>
  </sheetData>
  <mergeCells count="14">
    <mergeCell ref="B29:F29"/>
    <mergeCell ref="I27:N27"/>
    <mergeCell ref="B27:C27"/>
    <mergeCell ref="B12:C12"/>
    <mergeCell ref="B10:C10"/>
    <mergeCell ref="B24:C24"/>
    <mergeCell ref="B20:C20"/>
    <mergeCell ref="B16:C16"/>
    <mergeCell ref="B8:C8"/>
    <mergeCell ref="A1:G1"/>
    <mergeCell ref="A2:G2"/>
    <mergeCell ref="A3:G3"/>
    <mergeCell ref="A4:G4"/>
    <mergeCell ref="B6:C6"/>
  </mergeCells>
  <printOptions horizontalCentered="1"/>
  <pageMargins left="0.5" right="0.25" top="0.25" bottom="0.25" header="0.3" footer="0.3"/>
  <pageSetup paperSize="9" orientation="portrait" r:id="rId1"/>
  <rowBreaks count="1" manualBreakCount="1">
    <brk id="25" max="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L25"/>
  <sheetViews>
    <sheetView view="pageBreakPreview" zoomScaleNormal="100" zoomScaleSheetLayoutView="100" workbookViewId="0">
      <pane ySplit="5" topLeftCell="A12" activePane="bottomLeft" state="frozen"/>
      <selection activeCell="B213" sqref="B213:C213"/>
      <selection pane="bottomLeft" activeCell="H25" sqref="H25"/>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7.42578125" style="48" customWidth="1"/>
    <col min="6" max="6" width="7.5703125" style="48" customWidth="1"/>
    <col min="7" max="7" width="8.42578125" style="48" customWidth="1"/>
    <col min="8" max="8" width="7.7109375" style="48" customWidth="1"/>
    <col min="9" max="9" width="9.140625" style="38"/>
    <col min="10" max="10" width="37.28515625" style="38" customWidth="1"/>
    <col min="11" max="11" width="42.140625" style="38" customWidth="1"/>
    <col min="12" max="16384" width="9.140625" style="38"/>
  </cols>
  <sheetData>
    <row r="1" spans="1:12">
      <c r="A1" s="357" t="e">
        <f>'Ex Water Supply'!A1</f>
        <v>#REF!</v>
      </c>
      <c r="B1" s="357"/>
      <c r="C1" s="357"/>
      <c r="D1" s="357"/>
      <c r="E1" s="357"/>
      <c r="F1" s="357"/>
      <c r="G1" s="357"/>
      <c r="H1" s="357"/>
    </row>
    <row r="2" spans="1:12">
      <c r="A2" s="357" t="str">
        <f>'Ex Water Supply'!A2:G2</f>
        <v>EXTERNAL WATER SUPPLY</v>
      </c>
      <c r="B2" s="357"/>
      <c r="C2" s="357"/>
      <c r="D2" s="357"/>
      <c r="E2" s="357"/>
      <c r="F2" s="357"/>
      <c r="G2" s="357"/>
      <c r="H2" s="357"/>
    </row>
    <row r="3" spans="1:12">
      <c r="A3" s="357" t="s">
        <v>26</v>
      </c>
      <c r="B3" s="357"/>
      <c r="C3" s="357"/>
      <c r="D3" s="357"/>
      <c r="E3" s="357"/>
      <c r="F3" s="357"/>
      <c r="G3" s="357"/>
      <c r="H3" s="357"/>
    </row>
    <row r="4" spans="1:12">
      <c r="A4" s="358" t="s">
        <v>50</v>
      </c>
      <c r="B4" s="358"/>
      <c r="C4" s="358"/>
      <c r="D4" s="358"/>
      <c r="E4" s="358"/>
      <c r="F4" s="358"/>
      <c r="G4" s="358"/>
      <c r="H4" s="358"/>
    </row>
    <row r="5" spans="1:12" ht="25.5">
      <c r="A5" s="40" t="s">
        <v>19</v>
      </c>
      <c r="B5" s="41" t="s">
        <v>0</v>
      </c>
      <c r="C5" s="41" t="s">
        <v>28</v>
      </c>
      <c r="D5" s="42" t="s">
        <v>77</v>
      </c>
      <c r="E5" s="42" t="s">
        <v>74</v>
      </c>
      <c r="F5" s="42" t="s">
        <v>75</v>
      </c>
      <c r="G5" s="42" t="s">
        <v>73</v>
      </c>
      <c r="H5" s="42" t="s">
        <v>1</v>
      </c>
      <c r="I5" s="43"/>
    </row>
    <row r="6" spans="1:12">
      <c r="D6" s="44"/>
      <c r="E6" s="44"/>
      <c r="F6" s="44"/>
      <c r="G6" s="44"/>
      <c r="H6" s="45"/>
    </row>
    <row r="7" spans="1:12">
      <c r="A7" s="36"/>
      <c r="B7" s="35" t="s">
        <v>96</v>
      </c>
      <c r="D7" s="45"/>
      <c r="E7" s="45"/>
      <c r="F7" s="45"/>
      <c r="G7" s="45"/>
      <c r="H7" s="45"/>
    </row>
    <row r="8" spans="1:12">
      <c r="A8" s="36"/>
      <c r="B8" s="35" t="str">
        <f>'Ex Water Supply'!B9</f>
        <v>Excavation / Backfilling</v>
      </c>
      <c r="C8" s="47"/>
      <c r="D8" s="37"/>
      <c r="E8" s="37"/>
      <c r="F8" s="37"/>
      <c r="G8" s="37"/>
      <c r="H8" s="37"/>
    </row>
    <row r="9" spans="1:12" ht="89.25">
      <c r="A9" s="36">
        <v>1</v>
      </c>
      <c r="B9" s="39" t="str">
        <f>'Ex Water Supply'!B10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E12+E16</f>
        <v>2325</v>
      </c>
      <c r="F9" s="74">
        <v>1</v>
      </c>
      <c r="G9" s="74">
        <v>3.5</v>
      </c>
      <c r="H9" s="37">
        <f>G9*F9*E9*D9</f>
        <v>8137.5</v>
      </c>
    </row>
    <row r="10" spans="1:12">
      <c r="A10" s="36"/>
      <c r="B10" s="35"/>
      <c r="D10" s="45"/>
      <c r="E10" s="45"/>
      <c r="F10" s="45"/>
      <c r="G10" s="45"/>
      <c r="H10" s="45"/>
    </row>
    <row r="11" spans="1:12" ht="127.5">
      <c r="A11" s="36">
        <f>A9+1</f>
        <v>2</v>
      </c>
      <c r="B11" s="39" t="s">
        <v>41</v>
      </c>
      <c r="C11" s="47"/>
      <c r="D11" s="37"/>
      <c r="E11" s="37"/>
      <c r="F11" s="37"/>
      <c r="G11" s="37"/>
      <c r="H11" s="37"/>
    </row>
    <row r="12" spans="1:12">
      <c r="A12" s="36"/>
      <c r="B12" s="39" t="s">
        <v>42</v>
      </c>
      <c r="C12" s="47" t="s">
        <v>5</v>
      </c>
      <c r="D12" s="37"/>
      <c r="E12" s="37">
        <v>1175</v>
      </c>
      <c r="F12" s="37"/>
      <c r="G12" s="37"/>
      <c r="H12" s="37">
        <f>SUM(D12:G12)</f>
        <v>1175</v>
      </c>
    </row>
    <row r="13" spans="1:12">
      <c r="A13" s="36"/>
      <c r="B13" s="35"/>
      <c r="D13" s="45"/>
      <c r="E13" s="45"/>
      <c r="F13" s="45"/>
      <c r="G13" s="45"/>
      <c r="H13" s="45"/>
    </row>
    <row r="14" spans="1:12">
      <c r="A14" s="36"/>
      <c r="B14" s="35" t="str">
        <f>'Ex Water Supply'!B15:C15</f>
        <v>G.I Pipe</v>
      </c>
      <c r="C14" s="47"/>
      <c r="D14" s="37"/>
      <c r="E14" s="37"/>
      <c r="F14" s="37"/>
      <c r="G14" s="37"/>
      <c r="H14" s="37"/>
      <c r="I14" s="37"/>
      <c r="J14" s="37"/>
      <c r="K14" s="37"/>
      <c r="L14" s="37"/>
    </row>
    <row r="15" spans="1:12" ht="114.75">
      <c r="A15" s="36">
        <f>A11+1</f>
        <v>3</v>
      </c>
      <c r="B15" s="39" t="str">
        <f>'Ex Water Supply'!B16:C16</f>
        <v>Providing, fixing, jointing and testing G.I pipes and fittings inside building  including fittings and specials (sockets, tees, elbows, bends, crosses, reducers, adaptor, plugs and union etc.) supported on walls or suspended from roof slab or run in chases including pipe hangers, supports, walls cutting and core cutter for cutting of concrete slab with sealing and water proofing with epoxy grouting for pipelines complete in all respects.</v>
      </c>
      <c r="C15" s="47"/>
      <c r="D15" s="37"/>
      <c r="E15" s="37"/>
      <c r="F15" s="37"/>
      <c r="G15" s="37"/>
      <c r="H15" s="37"/>
      <c r="I15" s="37"/>
      <c r="J15" s="37"/>
      <c r="K15" s="37"/>
      <c r="L15" s="37"/>
    </row>
    <row r="16" spans="1:12">
      <c r="A16" s="36"/>
      <c r="B16" s="39" t="str">
        <f>'Ex Water Supply'!B17:C17</f>
        <v>4 inch dia</v>
      </c>
      <c r="C16" s="47" t="s">
        <v>6</v>
      </c>
      <c r="D16" s="37"/>
      <c r="E16" s="37">
        <v>1150</v>
      </c>
      <c r="F16" s="37"/>
      <c r="G16" s="37"/>
      <c r="H16" s="37">
        <f>SUM(E16:G16)</f>
        <v>1150</v>
      </c>
      <c r="I16" s="37"/>
      <c r="J16" s="37"/>
      <c r="K16" s="37"/>
      <c r="L16" s="37"/>
    </row>
    <row r="17" spans="1:8">
      <c r="A17" s="36"/>
      <c r="B17" s="39"/>
      <c r="D17" s="45"/>
      <c r="E17" s="45"/>
      <c r="F17" s="45"/>
      <c r="G17" s="45"/>
      <c r="H17" s="37"/>
    </row>
    <row r="18" spans="1:8" ht="51">
      <c r="A18" s="36">
        <f>A15+1</f>
        <v>4</v>
      </c>
      <c r="B18" s="39" t="str">
        <f>'Ex Water Supply'!B20</f>
        <v>Providing and installing  gate/ball valves of following nominal dia, of approved equivalent make ,including jointing ,fitting, painting, testing, complete in all respects to match with following PE pipe diameters.</v>
      </c>
      <c r="D18" s="45"/>
      <c r="E18" s="45"/>
      <c r="F18" s="45"/>
      <c r="G18" s="45"/>
      <c r="H18" s="37"/>
    </row>
    <row r="19" spans="1:8">
      <c r="A19" s="36"/>
      <c r="B19" s="39" t="str">
        <f>'Ex Water Supply'!B21</f>
        <v>4 inch dia</v>
      </c>
      <c r="C19" s="47" t="s">
        <v>22</v>
      </c>
      <c r="D19" s="37"/>
      <c r="E19" s="37">
        <v>4</v>
      </c>
      <c r="F19" s="37"/>
      <c r="G19" s="37"/>
      <c r="H19" s="37">
        <f>SUM(E19:G19)</f>
        <v>4</v>
      </c>
    </row>
    <row r="20" spans="1:8">
      <c r="A20" s="36"/>
      <c r="B20" s="39"/>
      <c r="C20" s="47"/>
      <c r="D20" s="37"/>
      <c r="E20" s="37"/>
      <c r="F20" s="37"/>
      <c r="G20" s="37"/>
      <c r="H20" s="37"/>
    </row>
    <row r="21" spans="1:8">
      <c r="A21" s="36"/>
      <c r="B21" s="35" t="str">
        <f>'Ex Water Supply'!B23</f>
        <v>Sand Filling</v>
      </c>
      <c r="C21" s="47"/>
      <c r="D21" s="37"/>
      <c r="E21" s="37"/>
      <c r="F21" s="37"/>
      <c r="G21" s="37"/>
      <c r="H21" s="37"/>
    </row>
    <row r="22" spans="1:8" ht="38.25">
      <c r="A22" s="36">
        <f>A18+1</f>
        <v>5</v>
      </c>
      <c r="B22" s="39" t="str">
        <f>'Ex Water Supply'!B24</f>
        <v>Supplying and filling sand under floor; or plugging in wells, complete in all respect and as directed by the engineer incharge.</v>
      </c>
      <c r="C22" s="47" t="s">
        <v>24</v>
      </c>
      <c r="D22" s="37"/>
      <c r="E22" s="37">
        <f>E9</f>
        <v>2325</v>
      </c>
      <c r="F22" s="74">
        <f>F9</f>
        <v>1</v>
      </c>
      <c r="G22" s="74">
        <v>1</v>
      </c>
      <c r="H22" s="37">
        <f>G22*F22*E22</f>
        <v>2325</v>
      </c>
    </row>
    <row r="23" spans="1:8">
      <c r="A23" s="36"/>
      <c r="B23" s="39"/>
      <c r="C23" s="47"/>
      <c r="D23" s="37"/>
      <c r="E23" s="37"/>
      <c r="F23" s="37"/>
      <c r="G23" s="37"/>
      <c r="H23" s="37"/>
    </row>
    <row r="24" spans="1:8">
      <c r="A24" s="36"/>
      <c r="B24" s="35" t="s">
        <v>45</v>
      </c>
      <c r="C24" s="37"/>
    </row>
    <row r="25" spans="1:8" ht="63.75">
      <c r="A25" s="36">
        <f>A22+1</f>
        <v>6</v>
      </c>
      <c r="B25" s="39" t="s">
        <v>92</v>
      </c>
      <c r="C25" s="47" t="s">
        <v>23</v>
      </c>
      <c r="D25" s="48">
        <v>2</v>
      </c>
      <c r="H25" s="37">
        <f>D25</f>
        <v>2</v>
      </c>
    </row>
  </sheetData>
  <mergeCells count="4">
    <mergeCell ref="A1:H1"/>
    <mergeCell ref="A2:H2"/>
    <mergeCell ref="A3:H3"/>
    <mergeCell ref="A4:H4"/>
  </mergeCells>
  <printOptions horizontalCentered="1"/>
  <pageMargins left="0.5" right="0.25" top="0.25" bottom="0.2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54"/>
  <sheetViews>
    <sheetView view="pageBreakPreview" topLeftCell="A20" zoomScaleNormal="100" zoomScaleSheetLayoutView="100" workbookViewId="0">
      <selection activeCell="G29" sqref="G29"/>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10.140625"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49" t="s">
        <v>94</v>
      </c>
      <c r="B1" s="349"/>
      <c r="C1" s="349"/>
      <c r="D1" s="349"/>
      <c r="E1" s="349"/>
      <c r="F1" s="349"/>
      <c r="G1" s="349"/>
    </row>
    <row r="2" spans="1:14">
      <c r="A2" s="349" t="s">
        <v>97</v>
      </c>
      <c r="B2" s="349"/>
      <c r="C2" s="349"/>
      <c r="D2" s="349"/>
      <c r="E2" s="349"/>
      <c r="F2" s="349"/>
      <c r="G2" s="349"/>
    </row>
    <row r="3" spans="1:14">
      <c r="A3" s="349" t="s">
        <v>25</v>
      </c>
      <c r="B3" s="349"/>
      <c r="C3" s="349"/>
      <c r="D3" s="349"/>
      <c r="E3" s="349"/>
      <c r="F3" s="349"/>
      <c r="G3" s="349"/>
    </row>
    <row r="4" spans="1:14">
      <c r="A4" s="349" t="s">
        <v>26</v>
      </c>
      <c r="B4" s="349"/>
      <c r="C4" s="349"/>
      <c r="D4" s="349"/>
      <c r="E4" s="349"/>
      <c r="F4" s="349"/>
      <c r="G4" s="349"/>
    </row>
    <row r="5" spans="1:14" ht="15.75" thickBot="1"/>
    <row r="6" spans="1:14" ht="43.5" thickBot="1">
      <c r="A6" s="4" t="s">
        <v>27</v>
      </c>
      <c r="B6" s="350" t="s">
        <v>0</v>
      </c>
      <c r="C6" s="351"/>
      <c r="D6" s="4" t="s">
        <v>28</v>
      </c>
      <c r="E6" s="5" t="s">
        <v>29</v>
      </c>
      <c r="F6" s="4" t="s">
        <v>30</v>
      </c>
      <c r="G6" s="4" t="s">
        <v>20</v>
      </c>
    </row>
    <row r="7" spans="1:14">
      <c r="F7" s="7"/>
      <c r="G7" s="8"/>
      <c r="I7" s="9"/>
      <c r="J7" s="10"/>
      <c r="L7" s="3"/>
      <c r="M7" s="11"/>
      <c r="N7" s="11"/>
    </row>
    <row r="8" spans="1:14">
      <c r="A8" s="13"/>
      <c r="B8" s="348" t="s">
        <v>97</v>
      </c>
      <c r="C8" s="348"/>
      <c r="E8" s="6"/>
      <c r="F8" s="6"/>
      <c r="G8" s="20"/>
    </row>
    <row r="9" spans="1:14">
      <c r="A9" s="13"/>
      <c r="B9" s="12" t="s">
        <v>78</v>
      </c>
      <c r="C9" s="14"/>
      <c r="D9" s="15"/>
      <c r="E9" s="15"/>
      <c r="F9" s="20"/>
      <c r="G9" s="20"/>
    </row>
    <row r="10" spans="1:14" ht="99.75" customHeight="1">
      <c r="A10" s="13">
        <v>1</v>
      </c>
      <c r="B10" s="355" t="s">
        <v>82</v>
      </c>
      <c r="C10" s="355"/>
      <c r="D10" s="15" t="s">
        <v>24</v>
      </c>
      <c r="E10" s="83">
        <f>'Ex Sewerage (COQ)'!H9</f>
        <v>15198.75</v>
      </c>
      <c r="F10" s="55" t="e">
        <f>#REF!</f>
        <v>#REF!</v>
      </c>
      <c r="G10" s="20" t="e">
        <f>F10*E10</f>
        <v>#REF!</v>
      </c>
    </row>
    <row r="11" spans="1:14">
      <c r="A11" s="13"/>
      <c r="B11" s="70"/>
      <c r="C11" s="70"/>
      <c r="E11" s="6"/>
      <c r="F11" s="6"/>
      <c r="G11" s="20"/>
    </row>
    <row r="12" spans="1:14">
      <c r="A12" s="13"/>
      <c r="B12" s="70" t="s">
        <v>91</v>
      </c>
      <c r="C12" s="70"/>
      <c r="E12" s="6"/>
      <c r="F12" s="6"/>
      <c r="G12" s="20"/>
    </row>
    <row r="13" spans="1:14" ht="85.5" customHeight="1">
      <c r="A13" s="13">
        <f>A10+1</f>
        <v>2</v>
      </c>
      <c r="B13" s="355" t="s">
        <v>107</v>
      </c>
      <c r="C13" s="355"/>
      <c r="E13" s="6"/>
      <c r="F13" s="6"/>
      <c r="G13" s="20"/>
      <c r="I13" s="353"/>
      <c r="J13" s="353"/>
      <c r="K13" s="353"/>
      <c r="L13" s="353"/>
      <c r="M13" s="353"/>
      <c r="N13" s="353"/>
    </row>
    <row r="14" spans="1:14">
      <c r="A14" s="13"/>
      <c r="B14" s="12" t="s">
        <v>34</v>
      </c>
      <c r="C14" s="12"/>
      <c r="E14" s="6"/>
      <c r="F14" s="6"/>
      <c r="G14" s="20"/>
    </row>
    <row r="15" spans="1:14">
      <c r="A15" s="13"/>
      <c r="B15" s="16" t="s">
        <v>13</v>
      </c>
      <c r="C15" s="16"/>
      <c r="D15" s="18" t="s">
        <v>6</v>
      </c>
      <c r="E15" s="64">
        <f>'Ex Sewerage (COQ)'!H13</f>
        <v>2325</v>
      </c>
      <c r="F15" s="19" t="e">
        <f>#REF!</f>
        <v>#REF!</v>
      </c>
      <c r="G15" s="19" t="e">
        <f>F15*E15</f>
        <v>#REF!</v>
      </c>
    </row>
    <row r="16" spans="1:14">
      <c r="A16" s="13"/>
      <c r="B16" s="16" t="s">
        <v>17</v>
      </c>
      <c r="C16" s="16"/>
      <c r="D16" s="18" t="s">
        <v>6</v>
      </c>
      <c r="E16" s="64">
        <f>'Ex Sewerage (COQ)'!H14</f>
        <v>570</v>
      </c>
      <c r="F16" s="19" t="e">
        <f>#REF!</f>
        <v>#REF!</v>
      </c>
      <c r="G16" s="19" t="e">
        <f>F16*E16</f>
        <v>#REF!</v>
      </c>
    </row>
    <row r="17" spans="1:26">
      <c r="A17" s="13"/>
      <c r="B17" s="14"/>
      <c r="C17" s="14"/>
      <c r="D17" s="15"/>
      <c r="E17" s="83"/>
      <c r="F17" s="20"/>
      <c r="G17" s="20"/>
    </row>
    <row r="18" spans="1:26">
      <c r="A18" s="13"/>
      <c r="B18" s="70" t="s">
        <v>80</v>
      </c>
      <c r="C18" s="68"/>
      <c r="D18" s="15"/>
      <c r="E18" s="83"/>
      <c r="F18" s="20"/>
      <c r="G18" s="20"/>
    </row>
    <row r="19" spans="1:26" ht="45" customHeight="1">
      <c r="A19" s="13">
        <f>A13+1</f>
        <v>3</v>
      </c>
      <c r="B19" s="354" t="s">
        <v>79</v>
      </c>
      <c r="C19" s="354"/>
      <c r="D19" s="18" t="s">
        <v>24</v>
      </c>
      <c r="E19" s="64">
        <f>'Ex Sewerage (COQ)'!H17</f>
        <v>6513.75</v>
      </c>
      <c r="F19" s="19">
        <v>20</v>
      </c>
      <c r="G19" s="19">
        <f>F19*E19</f>
        <v>130275</v>
      </c>
    </row>
    <row r="20" spans="1:26">
      <c r="A20" s="13"/>
      <c r="B20" s="68"/>
      <c r="C20" s="68"/>
      <c r="D20" s="15"/>
      <c r="E20" s="15"/>
      <c r="F20" s="20"/>
      <c r="G20" s="20"/>
    </row>
    <row r="21" spans="1:26">
      <c r="A21" s="13"/>
      <c r="B21" s="12" t="s">
        <v>98</v>
      </c>
      <c r="C21" s="14"/>
      <c r="E21" s="6"/>
      <c r="F21" s="20"/>
      <c r="G21" s="20"/>
    </row>
    <row r="22" spans="1:26" ht="125.25" customHeight="1">
      <c r="A22" s="13">
        <f>A19+1</f>
        <v>4</v>
      </c>
      <c r="B22" s="354" t="s">
        <v>76</v>
      </c>
      <c r="C22" s="354"/>
      <c r="D22" s="18" t="s">
        <v>18</v>
      </c>
      <c r="E22" s="21">
        <f>'Ex Sewerage (COQ)'!H19</f>
        <v>45</v>
      </c>
      <c r="F22" s="19" t="e">
        <f>#REF!</f>
        <v>#REF!</v>
      </c>
      <c r="G22" s="19" t="e">
        <f>F22*E22</f>
        <v>#REF!</v>
      </c>
    </row>
    <row r="23" spans="1:26">
      <c r="A23" s="13"/>
      <c r="B23" s="14"/>
      <c r="C23" s="14"/>
      <c r="D23" s="15"/>
      <c r="E23" s="53"/>
      <c r="F23" s="20"/>
      <c r="G23" s="20"/>
    </row>
    <row r="24" spans="1:26">
      <c r="A24" s="23"/>
      <c r="B24" s="12" t="s">
        <v>46</v>
      </c>
      <c r="C24" s="12"/>
      <c r="D24" s="52"/>
      <c r="E24" s="53"/>
      <c r="F24" s="20"/>
      <c r="G24" s="54"/>
      <c r="I24" s="81"/>
    </row>
    <row r="25" spans="1:26" ht="74.25" customHeight="1">
      <c r="A25" s="30">
        <f>A22+1</f>
        <v>5</v>
      </c>
      <c r="B25" s="354" t="s">
        <v>99</v>
      </c>
      <c r="C25" s="354"/>
      <c r="D25" s="21" t="s">
        <v>47</v>
      </c>
      <c r="E25" s="21">
        <f>'Ex Sewerage (COQ)'!H21</f>
        <v>1</v>
      </c>
      <c r="F25" s="64">
        <v>20000</v>
      </c>
      <c r="G25" s="19">
        <f>F25*E25</f>
        <v>20000</v>
      </c>
      <c r="I25" s="81"/>
    </row>
    <row r="26" spans="1:26" s="27" customFormat="1" ht="15.75" thickBot="1">
      <c r="A26" s="66"/>
      <c r="B26" s="24"/>
      <c r="C26" s="24"/>
      <c r="D26" s="69"/>
      <c r="E26" s="69"/>
      <c r="F26" s="69"/>
      <c r="G26" s="26"/>
      <c r="I26" s="71"/>
      <c r="J26" s="67"/>
      <c r="K26" s="67"/>
      <c r="L26" s="71"/>
      <c r="M26" s="71"/>
      <c r="N26" s="71"/>
    </row>
    <row r="27" spans="1:26" s="3" customFormat="1" ht="16.5" thickTop="1" thickBot="1">
      <c r="A27" s="29"/>
      <c r="B27" s="352" t="s">
        <v>49</v>
      </c>
      <c r="C27" s="352"/>
      <c r="D27" s="352"/>
      <c r="E27" s="352"/>
      <c r="F27" s="352"/>
      <c r="G27" s="31" t="e">
        <f>SUM(G9:G26)</f>
        <v>#REF!</v>
      </c>
      <c r="H27" s="2"/>
      <c r="I27" s="22"/>
      <c r="L27" s="2"/>
      <c r="M27" s="2"/>
      <c r="N27" s="2"/>
      <c r="O27" s="2"/>
      <c r="P27" s="2"/>
      <c r="Q27" s="2"/>
      <c r="R27" s="2"/>
      <c r="S27" s="2"/>
      <c r="T27" s="2"/>
      <c r="U27" s="2"/>
      <c r="V27" s="2"/>
      <c r="W27" s="2"/>
      <c r="X27" s="2"/>
      <c r="Y27" s="2"/>
      <c r="Z27" s="2"/>
    </row>
    <row r="28" spans="1:26" s="3" customFormat="1" ht="15.75" thickTop="1">
      <c r="A28" s="13"/>
      <c r="B28" s="14"/>
      <c r="C28" s="14"/>
      <c r="D28" s="15"/>
      <c r="E28" s="32"/>
      <c r="F28" s="33"/>
      <c r="H28" s="2"/>
      <c r="I28" s="2"/>
      <c r="L28" s="2"/>
      <c r="M28" s="2"/>
      <c r="N28" s="2"/>
      <c r="O28" s="2"/>
      <c r="P28" s="2"/>
      <c r="Q28" s="2"/>
      <c r="R28" s="2"/>
      <c r="S28" s="2"/>
      <c r="T28" s="2"/>
      <c r="U28" s="2"/>
      <c r="V28" s="2"/>
      <c r="W28" s="2"/>
      <c r="X28" s="2"/>
      <c r="Y28" s="2"/>
      <c r="Z28" s="2"/>
    </row>
    <row r="29" spans="1:26" s="3" customFormat="1">
      <c r="A29" s="13"/>
      <c r="B29" s="14"/>
      <c r="C29" s="14"/>
      <c r="D29" s="34"/>
      <c r="E29" s="14"/>
      <c r="F29" s="2"/>
      <c r="G29" s="2"/>
      <c r="H29" s="2"/>
      <c r="I29" s="2"/>
      <c r="L29" s="2"/>
      <c r="M29" s="2"/>
      <c r="N29" s="2"/>
      <c r="O29" s="2"/>
      <c r="P29" s="2"/>
      <c r="Q29" s="2"/>
      <c r="R29" s="2"/>
      <c r="S29" s="2"/>
      <c r="T29" s="2"/>
      <c r="U29" s="2"/>
      <c r="V29" s="2"/>
      <c r="W29" s="2"/>
      <c r="X29" s="2"/>
      <c r="Y29" s="2"/>
      <c r="Z29" s="2"/>
    </row>
    <row r="30" spans="1:26">
      <c r="A30" s="13"/>
      <c r="B30" s="14"/>
      <c r="C30" s="14"/>
      <c r="D30" s="34"/>
      <c r="E30" s="14"/>
      <c r="G30" s="10"/>
    </row>
    <row r="31" spans="1:26">
      <c r="A31" s="13"/>
      <c r="B31" s="14"/>
      <c r="C31" s="14"/>
      <c r="D31" s="34"/>
      <c r="E31" s="14"/>
      <c r="G31" s="22"/>
    </row>
    <row r="32" spans="1:26">
      <c r="A32" s="13"/>
      <c r="B32" s="14"/>
      <c r="C32" s="14"/>
      <c r="D32" s="34"/>
      <c r="E32" s="14"/>
      <c r="G32" s="11"/>
    </row>
    <row r="33" spans="1:7">
      <c r="A33" s="13"/>
      <c r="B33" s="14"/>
      <c r="C33" s="14"/>
      <c r="D33" s="34"/>
      <c r="E33" s="14"/>
    </row>
    <row r="34" spans="1:7">
      <c r="A34" s="13"/>
      <c r="B34" s="14"/>
      <c r="C34" s="14"/>
      <c r="D34" s="34"/>
      <c r="E34" s="14"/>
    </row>
    <row r="35" spans="1:7">
      <c r="A35" s="13"/>
      <c r="B35" s="14"/>
      <c r="C35" s="14"/>
      <c r="D35" s="34"/>
      <c r="E35" s="14"/>
      <c r="G35" s="11"/>
    </row>
    <row r="36" spans="1:7">
      <c r="A36" s="13"/>
      <c r="B36" s="14"/>
      <c r="C36" s="14"/>
      <c r="D36" s="34"/>
      <c r="E36" s="14"/>
    </row>
    <row r="37" spans="1:7">
      <c r="A37" s="13"/>
      <c r="B37" s="14"/>
      <c r="C37" s="14"/>
      <c r="D37" s="34"/>
      <c r="E37" s="14"/>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B51" s="14"/>
      <c r="C51" s="14"/>
      <c r="D51" s="34"/>
      <c r="E51" s="14"/>
    </row>
    <row r="52" spans="1:5">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sheetData>
  <mergeCells count="13">
    <mergeCell ref="B8:C8"/>
    <mergeCell ref="B13:C13"/>
    <mergeCell ref="I13:N13"/>
    <mergeCell ref="A1:G1"/>
    <mergeCell ref="A2:G2"/>
    <mergeCell ref="A3:G3"/>
    <mergeCell ref="A4:G4"/>
    <mergeCell ref="B6:C6"/>
    <mergeCell ref="B27:F27"/>
    <mergeCell ref="B25:C25"/>
    <mergeCell ref="B22:C22"/>
    <mergeCell ref="B10:C10"/>
    <mergeCell ref="B19:C19"/>
  </mergeCells>
  <printOptions horizontalCentered="1"/>
  <pageMargins left="0.5" right="0.25" top="0.25" bottom="0.2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22"/>
  <sheetViews>
    <sheetView view="pageBreakPreview" zoomScaleNormal="100" zoomScaleSheetLayoutView="100" workbookViewId="0">
      <pane ySplit="5" topLeftCell="A6" activePane="bottomLeft" state="frozen"/>
      <selection activeCell="B295" sqref="B295:C295"/>
      <selection pane="bottomLeft" activeCell="B11" sqref="B11"/>
    </sheetView>
  </sheetViews>
  <sheetFormatPr defaultColWidth="9.140625" defaultRowHeight="12.75"/>
  <cols>
    <col min="1" max="1" width="4.42578125" style="38" bestFit="1" customWidth="1"/>
    <col min="2" max="2" width="45.42578125" style="38" customWidth="1"/>
    <col min="3" max="3" width="4.5703125" style="46" bestFit="1" customWidth="1"/>
    <col min="4" max="4" width="4.7109375" style="48" bestFit="1" customWidth="1"/>
    <col min="5" max="5" width="8.140625" style="48" customWidth="1"/>
    <col min="6" max="6" width="8.85546875" style="48" customWidth="1"/>
    <col min="7" max="7" width="7.140625" style="48" customWidth="1"/>
    <col min="8" max="8" width="10.7109375" style="48" customWidth="1"/>
    <col min="9" max="9" width="9.140625" style="38"/>
    <col min="10" max="10" width="37.28515625" style="38" customWidth="1"/>
    <col min="11" max="11" width="42.140625" style="38" customWidth="1"/>
    <col min="12" max="16384" width="9.140625" style="38"/>
  </cols>
  <sheetData>
    <row r="1" spans="1:10">
      <c r="A1" s="357" t="str">
        <f>'Ex Sewerage'!A1</f>
        <v>CLUB HOUSE BAHAWALPUR</v>
      </c>
      <c r="B1" s="357"/>
      <c r="C1" s="357"/>
      <c r="D1" s="357"/>
      <c r="E1" s="357"/>
      <c r="F1" s="357"/>
      <c r="G1" s="357"/>
      <c r="H1" s="357"/>
    </row>
    <row r="2" spans="1:10">
      <c r="A2" s="357" t="str">
        <f>'Ex Sewerage'!A2:G2</f>
        <v>EXTERNAL SEWERAGE</v>
      </c>
      <c r="B2" s="357"/>
      <c r="C2" s="357"/>
      <c r="D2" s="357"/>
      <c r="E2" s="357"/>
      <c r="F2" s="357"/>
      <c r="G2" s="357"/>
      <c r="H2" s="357"/>
    </row>
    <row r="3" spans="1:10">
      <c r="A3" s="357" t="s">
        <v>26</v>
      </c>
      <c r="B3" s="357"/>
      <c r="C3" s="357"/>
      <c r="D3" s="357"/>
      <c r="E3" s="357"/>
      <c r="F3" s="357"/>
      <c r="G3" s="357"/>
      <c r="H3" s="357"/>
    </row>
    <row r="4" spans="1:10">
      <c r="A4" s="358" t="s">
        <v>50</v>
      </c>
      <c r="B4" s="358"/>
      <c r="C4" s="358"/>
      <c r="D4" s="358"/>
      <c r="E4" s="358"/>
      <c r="F4" s="358"/>
      <c r="G4" s="358"/>
      <c r="H4" s="358"/>
    </row>
    <row r="5" spans="1:10" ht="25.5">
      <c r="A5" s="40" t="s">
        <v>19</v>
      </c>
      <c r="B5" s="41" t="s">
        <v>0</v>
      </c>
      <c r="C5" s="41" t="s">
        <v>28</v>
      </c>
      <c r="D5" s="42" t="s">
        <v>77</v>
      </c>
      <c r="E5" s="42" t="s">
        <v>74</v>
      </c>
      <c r="F5" s="42" t="s">
        <v>75</v>
      </c>
      <c r="G5" s="42" t="s">
        <v>73</v>
      </c>
      <c r="H5" s="42" t="s">
        <v>1</v>
      </c>
      <c r="I5" s="43"/>
    </row>
    <row r="6" spans="1:10">
      <c r="D6" s="44"/>
      <c r="E6" s="44"/>
      <c r="F6" s="44"/>
      <c r="G6" s="44"/>
      <c r="H6" s="45"/>
    </row>
    <row r="7" spans="1:10">
      <c r="A7" s="36"/>
      <c r="B7" s="35" t="s">
        <v>97</v>
      </c>
      <c r="D7" s="45"/>
      <c r="E7" s="45"/>
      <c r="F7" s="45"/>
      <c r="G7" s="45"/>
      <c r="H7" s="37"/>
    </row>
    <row r="8" spans="1:10">
      <c r="A8" s="36"/>
      <c r="B8" s="35" t="str">
        <f>'Ex Sewerage'!B9</f>
        <v>Excavation / Backfilling</v>
      </c>
      <c r="C8" s="47"/>
      <c r="D8" s="37"/>
      <c r="E8" s="37"/>
      <c r="F8" s="37"/>
      <c r="G8" s="37"/>
      <c r="H8" s="37"/>
    </row>
    <row r="9" spans="1:10" ht="89.25">
      <c r="A9" s="36">
        <v>1</v>
      </c>
      <c r="B9" s="39" t="str">
        <f>'Ex Sewerage'!B10</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9" s="47" t="s">
        <v>24</v>
      </c>
      <c r="D9" s="37">
        <v>1</v>
      </c>
      <c r="E9" s="37">
        <f>SUM(E13:E14)</f>
        <v>2895</v>
      </c>
      <c r="F9" s="74">
        <v>1.5</v>
      </c>
      <c r="G9" s="74">
        <v>3.5</v>
      </c>
      <c r="H9" s="37">
        <f>G9*F9*E9*D9</f>
        <v>15198.75</v>
      </c>
    </row>
    <row r="10" spans="1:10">
      <c r="A10" s="36"/>
      <c r="B10" s="35"/>
      <c r="D10" s="45"/>
      <c r="E10" s="45"/>
      <c r="F10" s="45"/>
      <c r="G10" s="45"/>
      <c r="H10" s="37"/>
    </row>
    <row r="11" spans="1:10" ht="76.5">
      <c r="A11" s="36">
        <f>A9+1</f>
        <v>2</v>
      </c>
      <c r="B11" s="39" t="str">
        <f>'Ex Sewerage'!B13</f>
        <v>Providing and fixing uPVC pipe including all fittings such as tees, bends and reducers. Also it includes the cost of  joint solutions for pipelines and pipe fittings of the following diameters, complete in all respect as per specifications and drawings as well as directed by the Engineer.</v>
      </c>
      <c r="D11" s="45"/>
      <c r="E11" s="45"/>
      <c r="F11" s="45"/>
      <c r="G11" s="45"/>
      <c r="H11" s="37"/>
    </row>
    <row r="12" spans="1:10">
      <c r="A12" s="36"/>
      <c r="B12" s="35" t="s">
        <v>34</v>
      </c>
      <c r="D12" s="45"/>
      <c r="E12" s="45"/>
      <c r="F12" s="45"/>
      <c r="G12" s="45"/>
      <c r="H12" s="37"/>
    </row>
    <row r="13" spans="1:10">
      <c r="A13" s="36"/>
      <c r="B13" s="39" t="s">
        <v>51</v>
      </c>
      <c r="C13" s="47" t="s">
        <v>6</v>
      </c>
      <c r="D13" s="38"/>
      <c r="E13" s="37">
        <v>2325</v>
      </c>
      <c r="F13" s="37"/>
      <c r="G13" s="37"/>
      <c r="H13" s="37">
        <f>SUM(D13:G13)</f>
        <v>2325</v>
      </c>
      <c r="J13" s="37"/>
    </row>
    <row r="14" spans="1:10">
      <c r="A14" s="36"/>
      <c r="B14" s="39" t="s">
        <v>17</v>
      </c>
      <c r="C14" s="47" t="s">
        <v>6</v>
      </c>
      <c r="D14" s="38"/>
      <c r="E14" s="37">
        <v>570</v>
      </c>
      <c r="F14" s="37"/>
      <c r="G14" s="37"/>
      <c r="H14" s="37">
        <f>SUM(D14:G14)</f>
        <v>570</v>
      </c>
      <c r="J14" s="37"/>
    </row>
    <row r="15" spans="1:10">
      <c r="A15" s="36"/>
      <c r="B15" s="39"/>
      <c r="C15" s="47"/>
      <c r="D15" s="37"/>
      <c r="E15" s="37"/>
      <c r="F15" s="37"/>
      <c r="G15" s="37"/>
      <c r="H15" s="37"/>
    </row>
    <row r="16" spans="1:10">
      <c r="A16" s="36"/>
      <c r="B16" s="35" t="str">
        <f>'Ex Sewerage'!B18</f>
        <v>Sand Filling</v>
      </c>
      <c r="C16" s="47"/>
      <c r="D16" s="37"/>
      <c r="E16" s="37"/>
      <c r="F16" s="37"/>
      <c r="G16" s="37"/>
      <c r="H16" s="37"/>
    </row>
    <row r="17" spans="1:8" ht="38.25">
      <c r="A17" s="36">
        <f>A11+1</f>
        <v>3</v>
      </c>
      <c r="B17" s="39" t="str">
        <f>'Ex Sewerage'!B19</f>
        <v>Supplying and filling sand under floor; or plugging in wells, complete in all respect and as directed by the engineer incharge.</v>
      </c>
      <c r="C17" s="47" t="s">
        <v>24</v>
      </c>
      <c r="D17" s="37">
        <v>1</v>
      </c>
      <c r="E17" s="37">
        <f>E9</f>
        <v>2895</v>
      </c>
      <c r="F17" s="74">
        <v>1.5</v>
      </c>
      <c r="G17" s="74">
        <v>1.5</v>
      </c>
      <c r="H17" s="37">
        <f>G17*F17*E17*D17</f>
        <v>6513.75</v>
      </c>
    </row>
    <row r="18" spans="1:8">
      <c r="A18" s="36"/>
      <c r="B18" s="39"/>
      <c r="C18" s="47"/>
      <c r="D18" s="37"/>
      <c r="E18" s="37"/>
      <c r="F18" s="37"/>
      <c r="G18" s="37"/>
      <c r="H18" s="37"/>
    </row>
    <row r="19" spans="1:8" ht="105.75" customHeight="1">
      <c r="A19" s="36">
        <f>A17+1</f>
        <v>4</v>
      </c>
      <c r="B19" s="39" t="str">
        <f>'Ex Sewerage'!B22:C22</f>
        <v>Construction of square manhole of 2'x2'  for sewer complete with 9" thick brick work ratio 1:3, plastering from internal and external side Ratio 1:3, PCC 1:4:8 base, RCC slab, benching with 1:2:4 cement concrete, including 18" dia manhole cover and frame, including all necessary accessories required for installation, complete in all respect as per specifications and drawings and as directed by the Engineer.</v>
      </c>
      <c r="C19" s="47" t="s">
        <v>22</v>
      </c>
      <c r="D19" s="37">
        <v>45</v>
      </c>
      <c r="E19" s="37"/>
      <c r="F19" s="37"/>
      <c r="G19" s="37"/>
      <c r="H19" s="37">
        <f>D19</f>
        <v>45</v>
      </c>
    </row>
    <row r="20" spans="1:8">
      <c r="A20" s="36"/>
      <c r="B20" s="35" t="s">
        <v>46</v>
      </c>
      <c r="C20" s="47"/>
      <c r="H20" s="37"/>
    </row>
    <row r="21" spans="1:8" ht="60.75" customHeight="1">
      <c r="A21" s="36">
        <f>A19+1</f>
        <v>5</v>
      </c>
      <c r="B21" s="39" t="str">
        <f>'Ex Sewerage'!B25:C25</f>
        <v>Providing, placing sleeves and puddle flange in brick work walls, pipe connection (G.I) with inlet / outlet pipe work, manhole covers etc, including all necessary accessories required for sleeces placing, complete in all respects.</v>
      </c>
      <c r="C21" s="37" t="s">
        <v>23</v>
      </c>
      <c r="D21" s="48">
        <v>1</v>
      </c>
      <c r="H21" s="37">
        <f>D21</f>
        <v>1</v>
      </c>
    </row>
    <row r="22" spans="1:8">
      <c r="B22" s="39"/>
    </row>
  </sheetData>
  <mergeCells count="4">
    <mergeCell ref="A1:H1"/>
    <mergeCell ref="A2:H2"/>
    <mergeCell ref="A3:H3"/>
    <mergeCell ref="A4:H4"/>
  </mergeCells>
  <printOptions horizontalCentered="1"/>
  <pageMargins left="0.5" right="0.25" top="0.25" bottom="0.25" header="0.3" footer="0.3"/>
  <pageSetup paperSize="9" orientation="landscape" r:id="rId1"/>
  <rowBreaks count="1" manualBreakCount="1">
    <brk id="19" max="1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55"/>
  <sheetViews>
    <sheetView view="pageBreakPreview" topLeftCell="A10" zoomScaleNormal="100" zoomScaleSheetLayoutView="100" workbookViewId="0">
      <selection activeCell="F17" sqref="F17"/>
    </sheetView>
  </sheetViews>
  <sheetFormatPr defaultColWidth="9.140625" defaultRowHeight="15"/>
  <cols>
    <col min="1" max="1" width="6.7109375" style="2" bestFit="1" customWidth="1"/>
    <col min="2" max="2" width="42" style="2" customWidth="1"/>
    <col min="3" max="3" width="9" style="2" customWidth="1"/>
    <col min="4" max="4" width="5.5703125" style="6" bestFit="1" customWidth="1"/>
    <col min="5" max="5" width="9" style="2" bestFit="1" customWidth="1"/>
    <col min="6" max="6" width="10" style="2" bestFit="1" customWidth="1"/>
    <col min="7" max="7" width="11.5703125" style="2" bestFit="1" customWidth="1"/>
    <col min="8" max="8" width="5.7109375" style="2" customWidth="1"/>
    <col min="9" max="9" width="7.85546875" style="2" bestFit="1" customWidth="1"/>
    <col min="10" max="10" width="12.42578125" style="3" bestFit="1" customWidth="1"/>
    <col min="11" max="11" width="5.5703125" style="3" bestFit="1" customWidth="1"/>
    <col min="12" max="12" width="12.140625" style="2" customWidth="1"/>
    <col min="13" max="13" width="6.5703125" style="2" bestFit="1" customWidth="1"/>
    <col min="14" max="14" width="10" style="2" bestFit="1" customWidth="1"/>
    <col min="15" max="26" width="5.7109375" style="2" customWidth="1"/>
    <col min="27" max="16384" width="9.140625" style="2"/>
  </cols>
  <sheetData>
    <row r="1" spans="1:14">
      <c r="A1" s="349" t="e">
        <f>#REF!</f>
        <v>#REF!</v>
      </c>
      <c r="B1" s="349"/>
      <c r="C1" s="349"/>
      <c r="D1" s="349"/>
      <c r="E1" s="349"/>
      <c r="F1" s="349"/>
      <c r="G1" s="349"/>
    </row>
    <row r="2" spans="1:14">
      <c r="A2" s="349" t="s">
        <v>100</v>
      </c>
      <c r="B2" s="349"/>
      <c r="C2" s="349"/>
      <c r="D2" s="349"/>
      <c r="E2" s="349"/>
      <c r="F2" s="349"/>
      <c r="G2" s="349"/>
    </row>
    <row r="3" spans="1:14">
      <c r="A3" s="349" t="s">
        <v>25</v>
      </c>
      <c r="B3" s="349"/>
      <c r="C3" s="349"/>
      <c r="D3" s="349"/>
      <c r="E3" s="349"/>
      <c r="F3" s="349"/>
      <c r="G3" s="349"/>
    </row>
    <row r="4" spans="1:14">
      <c r="A4" s="349" t="s">
        <v>26</v>
      </c>
      <c r="B4" s="349"/>
      <c r="C4" s="349"/>
      <c r="D4" s="349"/>
      <c r="E4" s="349"/>
      <c r="F4" s="349"/>
      <c r="G4" s="349"/>
    </row>
    <row r="5" spans="1:14" ht="15.75" thickBot="1"/>
    <row r="6" spans="1:14" ht="43.5" thickBot="1">
      <c r="A6" s="4" t="s">
        <v>27</v>
      </c>
      <c r="B6" s="350" t="s">
        <v>0</v>
      </c>
      <c r="C6" s="351"/>
      <c r="D6" s="4" t="s">
        <v>28</v>
      </c>
      <c r="E6" s="5" t="s">
        <v>29</v>
      </c>
      <c r="F6" s="4" t="s">
        <v>30</v>
      </c>
      <c r="G6" s="4" t="s">
        <v>20</v>
      </c>
    </row>
    <row r="7" spans="1:14">
      <c r="F7" s="7"/>
      <c r="G7" s="8"/>
      <c r="I7" s="9"/>
      <c r="J7" s="10"/>
      <c r="L7" s="3"/>
      <c r="M7" s="11"/>
      <c r="N7" s="11"/>
    </row>
    <row r="8" spans="1:14">
      <c r="A8" s="13"/>
      <c r="B8" s="12" t="s">
        <v>78</v>
      </c>
      <c r="C8" s="14"/>
      <c r="D8" s="15"/>
      <c r="E8" s="15"/>
      <c r="F8" s="20"/>
      <c r="G8" s="20"/>
    </row>
    <row r="9" spans="1:14" ht="99.75" customHeight="1">
      <c r="A9" s="13">
        <v>1</v>
      </c>
      <c r="B9" s="354" t="s">
        <v>82</v>
      </c>
      <c r="C9" s="354"/>
      <c r="D9" s="18" t="s">
        <v>24</v>
      </c>
      <c r="E9" s="82">
        <f>'Ex Fire Fighting (COQ)'!H8</f>
        <v>18768.75</v>
      </c>
      <c r="F9" s="79" t="e">
        <f>#REF!</f>
        <v>#REF!</v>
      </c>
      <c r="G9" s="19" t="e">
        <f>F9*E9</f>
        <v>#REF!</v>
      </c>
    </row>
    <row r="10" spans="1:14">
      <c r="A10" s="13"/>
      <c r="B10" s="68"/>
      <c r="C10" s="68"/>
      <c r="D10" s="15"/>
      <c r="E10" s="15"/>
      <c r="F10" s="55"/>
      <c r="G10" s="20"/>
    </row>
    <row r="11" spans="1:14">
      <c r="A11" s="13"/>
      <c r="B11" s="70" t="s">
        <v>104</v>
      </c>
      <c r="C11" s="68"/>
      <c r="D11" s="15"/>
      <c r="E11" s="15"/>
      <c r="F11" s="55"/>
      <c r="G11" s="20"/>
    </row>
    <row r="12" spans="1:14" ht="140.25" customHeight="1">
      <c r="A12" s="13">
        <f>A9+1</f>
        <v>2</v>
      </c>
      <c r="B12" s="355" t="s">
        <v>41</v>
      </c>
      <c r="C12" s="355"/>
      <c r="E12" s="6"/>
      <c r="F12" s="20"/>
      <c r="G12" s="20"/>
    </row>
    <row r="13" spans="1:14">
      <c r="A13" s="13"/>
      <c r="B13" s="16" t="s">
        <v>16</v>
      </c>
      <c r="C13" s="16"/>
      <c r="D13" s="17" t="s">
        <v>6</v>
      </c>
      <c r="E13" s="17">
        <f>'Ex Fire Fighting (COQ)'!H12</f>
        <v>3575</v>
      </c>
      <c r="F13" s="19" t="e">
        <f>#REF!</f>
        <v>#REF!</v>
      </c>
      <c r="G13" s="19" t="e">
        <f>F13*E13</f>
        <v>#REF!</v>
      </c>
    </row>
    <row r="14" spans="1:14">
      <c r="A14" s="13"/>
      <c r="B14" s="68"/>
      <c r="C14" s="68"/>
      <c r="D14" s="15"/>
      <c r="E14" s="15"/>
      <c r="F14" s="55"/>
      <c r="G14" s="20"/>
    </row>
    <row r="15" spans="1:14">
      <c r="A15" s="13"/>
      <c r="B15" s="70" t="s">
        <v>71</v>
      </c>
      <c r="C15" s="68"/>
      <c r="D15" s="15"/>
      <c r="E15" s="15"/>
      <c r="F15" s="20"/>
      <c r="G15" s="20"/>
    </row>
    <row r="16" spans="1:14" ht="65.25" customHeight="1">
      <c r="A16" s="13">
        <f>A12+1</f>
        <v>3</v>
      </c>
      <c r="B16" s="355" t="s">
        <v>40</v>
      </c>
      <c r="C16" s="355"/>
      <c r="E16" s="6"/>
      <c r="F16" s="20"/>
      <c r="G16" s="20"/>
    </row>
    <row r="17" spans="1:26">
      <c r="A17" s="13"/>
      <c r="B17" s="57" t="s">
        <v>16</v>
      </c>
      <c r="C17" s="16"/>
      <c r="D17" s="18" t="s">
        <v>22</v>
      </c>
      <c r="E17" s="17">
        <f>'Ex Fire Fighting (COQ)'!H15</f>
        <v>5</v>
      </c>
      <c r="F17" s="19" t="e">
        <f>#REF!</f>
        <v>#REF!</v>
      </c>
      <c r="G17" s="19" t="e">
        <f t="shared" ref="G17" si="0">F17*E17</f>
        <v>#REF!</v>
      </c>
    </row>
    <row r="18" spans="1:26">
      <c r="A18" s="13"/>
      <c r="B18" s="68"/>
      <c r="C18" s="68"/>
      <c r="D18" s="15"/>
      <c r="E18" s="15"/>
      <c r="F18" s="55"/>
      <c r="G18" s="20"/>
    </row>
    <row r="19" spans="1:26">
      <c r="A19" s="13"/>
      <c r="B19" s="70" t="s">
        <v>80</v>
      </c>
      <c r="C19" s="68"/>
      <c r="D19" s="15"/>
      <c r="E19" s="15"/>
      <c r="F19" s="20"/>
      <c r="G19" s="20"/>
    </row>
    <row r="20" spans="1:26" ht="45" customHeight="1">
      <c r="A20" s="13">
        <f>A16+1</f>
        <v>4</v>
      </c>
      <c r="B20" s="354" t="s">
        <v>79</v>
      </c>
      <c r="C20" s="354"/>
      <c r="D20" s="18" t="s">
        <v>24</v>
      </c>
      <c r="E20" s="64">
        <f>'Ex Fire Fighting (COQ)'!H18</f>
        <v>8043.75</v>
      </c>
      <c r="F20" s="19">
        <v>20</v>
      </c>
      <c r="G20" s="19">
        <f>F20*E20</f>
        <v>160875</v>
      </c>
    </row>
    <row r="21" spans="1:26">
      <c r="A21" s="13"/>
      <c r="B21" s="68"/>
      <c r="C21" s="68"/>
      <c r="D21" s="15"/>
      <c r="E21" s="15"/>
      <c r="F21" s="20"/>
      <c r="G21" s="20"/>
    </row>
    <row r="22" spans="1:26">
      <c r="A22" s="13"/>
      <c r="B22" s="12" t="s">
        <v>101</v>
      </c>
      <c r="C22" s="14"/>
      <c r="D22" s="15"/>
      <c r="E22" s="53"/>
      <c r="F22" s="20"/>
      <c r="G22" s="20"/>
    </row>
    <row r="23" spans="1:26" s="3" customFormat="1" ht="100.5" customHeight="1">
      <c r="A23" s="30">
        <f>A20+1</f>
        <v>5</v>
      </c>
      <c r="B23" s="354" t="s">
        <v>89</v>
      </c>
      <c r="C23" s="354"/>
      <c r="D23" s="21" t="s">
        <v>22</v>
      </c>
      <c r="E23" s="21">
        <f>'Ex Fire Fighting (COQ)'!H21</f>
        <v>15</v>
      </c>
      <c r="F23" s="19" t="e">
        <f>#REF!</f>
        <v>#REF!</v>
      </c>
      <c r="G23" s="19" t="e">
        <f>F23*E23</f>
        <v>#REF!</v>
      </c>
      <c r="H23" s="2"/>
      <c r="I23" s="2"/>
      <c r="L23" s="2"/>
      <c r="M23" s="2"/>
      <c r="N23" s="2"/>
      <c r="O23" s="2"/>
      <c r="P23" s="2"/>
      <c r="Q23" s="2"/>
      <c r="R23" s="2"/>
      <c r="S23" s="2"/>
      <c r="T23" s="2"/>
      <c r="U23" s="2"/>
      <c r="V23" s="2"/>
      <c r="W23" s="2"/>
      <c r="X23" s="2"/>
      <c r="Y23" s="2"/>
      <c r="Z23" s="2"/>
    </row>
    <row r="24" spans="1:26" s="3" customFormat="1">
      <c r="A24" s="30"/>
      <c r="B24" s="68"/>
      <c r="C24" s="68"/>
      <c r="D24" s="53"/>
      <c r="E24" s="53"/>
      <c r="F24" s="20"/>
      <c r="G24" s="20"/>
      <c r="H24" s="2"/>
      <c r="I24" s="2"/>
      <c r="L24" s="2"/>
      <c r="M24" s="2"/>
      <c r="N24" s="2"/>
      <c r="O24" s="2"/>
      <c r="P24" s="2"/>
      <c r="Q24" s="2"/>
      <c r="R24" s="2"/>
      <c r="S24" s="2"/>
      <c r="T24" s="2"/>
      <c r="U24" s="2"/>
      <c r="V24" s="2"/>
      <c r="W24" s="2"/>
      <c r="X24" s="2"/>
      <c r="Y24" s="2"/>
      <c r="Z24" s="2"/>
    </row>
    <row r="25" spans="1:26" s="3" customFormat="1">
      <c r="A25" s="30"/>
      <c r="B25" s="348" t="s">
        <v>102</v>
      </c>
      <c r="C25" s="348"/>
      <c r="D25" s="53"/>
      <c r="E25" s="53"/>
      <c r="F25" s="20"/>
      <c r="G25" s="20"/>
      <c r="H25" s="2"/>
      <c r="I25" s="2"/>
      <c r="L25" s="2"/>
      <c r="M25" s="2"/>
      <c r="N25" s="2"/>
      <c r="O25" s="2"/>
      <c r="P25" s="2"/>
      <c r="Q25" s="2"/>
      <c r="R25" s="2"/>
      <c r="S25" s="2"/>
      <c r="T25" s="2"/>
      <c r="U25" s="2"/>
      <c r="V25" s="2"/>
      <c r="W25" s="2"/>
      <c r="X25" s="2"/>
      <c r="Y25" s="2"/>
      <c r="Z25" s="2"/>
    </row>
    <row r="26" spans="1:26" s="3" customFormat="1" ht="81.75" customHeight="1">
      <c r="A26" s="30">
        <f>A23+1</f>
        <v>6</v>
      </c>
      <c r="B26" s="354" t="s">
        <v>103</v>
      </c>
      <c r="C26" s="354"/>
      <c r="D26" s="21" t="s">
        <v>22</v>
      </c>
      <c r="E26" s="21">
        <f>'Ex Fire Fighting (COQ)'!H24</f>
        <v>1</v>
      </c>
      <c r="F26" s="19" t="e">
        <f>#REF!</f>
        <v>#REF!</v>
      </c>
      <c r="G26" s="19" t="e">
        <f>F26*E26</f>
        <v>#REF!</v>
      </c>
      <c r="H26" s="2"/>
      <c r="I26" s="2"/>
      <c r="L26" s="2"/>
      <c r="M26" s="2"/>
      <c r="N26" s="2"/>
      <c r="O26" s="2"/>
      <c r="P26" s="2"/>
      <c r="Q26" s="2"/>
      <c r="R26" s="2"/>
      <c r="S26" s="2"/>
      <c r="T26" s="2"/>
      <c r="U26" s="2"/>
      <c r="V26" s="2"/>
      <c r="W26" s="2"/>
      <c r="X26" s="2"/>
      <c r="Y26" s="2"/>
      <c r="Z26" s="2"/>
    </row>
    <row r="27" spans="1:26" s="3" customFormat="1" ht="15.75" thickBot="1">
      <c r="A27" s="30"/>
      <c r="B27" s="14"/>
      <c r="C27" s="14"/>
      <c r="D27" s="6"/>
      <c r="E27" s="6"/>
      <c r="F27" s="20"/>
      <c r="G27" s="20"/>
      <c r="H27" s="2"/>
      <c r="I27" s="2"/>
      <c r="L27" s="2"/>
      <c r="M27" s="2"/>
      <c r="N27" s="2"/>
      <c r="O27" s="2"/>
      <c r="P27" s="2"/>
      <c r="Q27" s="2"/>
      <c r="R27" s="2"/>
      <c r="S27" s="2"/>
      <c r="T27" s="2"/>
      <c r="U27" s="2"/>
      <c r="V27" s="2"/>
      <c r="W27" s="2"/>
      <c r="X27" s="2"/>
      <c r="Y27" s="2"/>
      <c r="Z27" s="2"/>
    </row>
    <row r="28" spans="1:26" s="3" customFormat="1" ht="16.5" thickTop="1" thickBot="1">
      <c r="A28" s="29"/>
      <c r="B28" s="352" t="s">
        <v>49</v>
      </c>
      <c r="C28" s="352"/>
      <c r="D28" s="352"/>
      <c r="E28" s="352"/>
      <c r="F28" s="352"/>
      <c r="G28" s="31" t="e">
        <f>SUM(G9:G27)</f>
        <v>#REF!</v>
      </c>
      <c r="H28" s="2"/>
      <c r="I28" s="22"/>
      <c r="L28" s="2"/>
      <c r="M28" s="2"/>
      <c r="N28" s="2"/>
      <c r="O28" s="2"/>
      <c r="P28" s="2"/>
      <c r="Q28" s="2"/>
      <c r="R28" s="2"/>
      <c r="S28" s="2"/>
      <c r="T28" s="2"/>
      <c r="U28" s="2"/>
      <c r="V28" s="2"/>
      <c r="W28" s="2"/>
      <c r="X28" s="2"/>
      <c r="Y28" s="2"/>
      <c r="Z28" s="2"/>
    </row>
    <row r="29" spans="1:26" s="3" customFormat="1" ht="15.75" thickTop="1">
      <c r="A29" s="13"/>
      <c r="B29" s="14"/>
      <c r="C29" s="14"/>
      <c r="D29" s="15"/>
      <c r="E29" s="32"/>
      <c r="F29" s="33"/>
      <c r="H29" s="2"/>
      <c r="I29" s="2"/>
      <c r="L29" s="2"/>
      <c r="M29" s="2"/>
      <c r="N29" s="2"/>
      <c r="O29" s="2"/>
      <c r="P29" s="2"/>
      <c r="Q29" s="2"/>
      <c r="R29" s="2"/>
      <c r="S29" s="2"/>
      <c r="T29" s="2"/>
      <c r="U29" s="2"/>
      <c r="V29" s="2"/>
      <c r="W29" s="2"/>
      <c r="X29" s="2"/>
      <c r="Y29" s="2"/>
      <c r="Z29" s="2"/>
    </row>
    <row r="30" spans="1:26" s="3" customFormat="1">
      <c r="A30" s="13"/>
      <c r="B30" s="14"/>
      <c r="C30" s="14"/>
      <c r="D30" s="34"/>
      <c r="E30" s="14"/>
      <c r="F30" s="2"/>
      <c r="G30" s="2"/>
      <c r="H30" s="2"/>
      <c r="I30" s="2"/>
      <c r="L30" s="2"/>
      <c r="M30" s="2"/>
      <c r="N30" s="2"/>
      <c r="O30" s="2"/>
      <c r="P30" s="2"/>
      <c r="Q30" s="2"/>
      <c r="R30" s="2"/>
      <c r="S30" s="2"/>
      <c r="T30" s="2"/>
      <c r="U30" s="2"/>
      <c r="V30" s="2"/>
      <c r="W30" s="2"/>
      <c r="X30" s="2"/>
      <c r="Y30" s="2"/>
      <c r="Z30" s="2"/>
    </row>
    <row r="31" spans="1:26">
      <c r="A31" s="13"/>
      <c r="B31" s="14"/>
      <c r="C31" s="14"/>
      <c r="D31" s="34"/>
      <c r="E31" s="14"/>
      <c r="G31" s="10"/>
    </row>
    <row r="32" spans="1:26">
      <c r="A32" s="13"/>
      <c r="B32" s="14"/>
      <c r="C32" s="14"/>
      <c r="D32" s="34"/>
      <c r="E32" s="14"/>
      <c r="G32" s="22"/>
    </row>
    <row r="33" spans="1:7">
      <c r="A33" s="13"/>
      <c r="B33" s="14"/>
      <c r="C33" s="14"/>
      <c r="D33" s="34"/>
      <c r="E33" s="14"/>
      <c r="G33" s="11"/>
    </row>
    <row r="34" spans="1:7">
      <c r="A34" s="13"/>
      <c r="B34" s="14"/>
      <c r="C34" s="14"/>
      <c r="D34" s="34"/>
      <c r="E34" s="14"/>
    </row>
    <row r="35" spans="1:7">
      <c r="A35" s="13"/>
      <c r="B35" s="14"/>
      <c r="C35" s="14"/>
      <c r="D35" s="34"/>
      <c r="E35" s="14"/>
    </row>
    <row r="36" spans="1:7">
      <c r="A36" s="13"/>
      <c r="B36" s="14"/>
      <c r="C36" s="14"/>
      <c r="D36" s="34"/>
      <c r="E36" s="14"/>
      <c r="G36" s="11"/>
    </row>
    <row r="37" spans="1:7">
      <c r="A37" s="13"/>
      <c r="B37" s="14"/>
      <c r="C37" s="14"/>
      <c r="D37" s="34"/>
      <c r="E37" s="14"/>
    </row>
    <row r="38" spans="1:7">
      <c r="A38" s="13"/>
      <c r="B38" s="14"/>
      <c r="C38" s="14"/>
      <c r="D38" s="34"/>
      <c r="E38" s="14"/>
    </row>
    <row r="39" spans="1:7">
      <c r="A39" s="13"/>
      <c r="B39" s="14"/>
      <c r="C39" s="14"/>
      <c r="D39" s="34"/>
      <c r="E39" s="14"/>
    </row>
    <row r="40" spans="1:7">
      <c r="A40" s="13"/>
      <c r="B40" s="14"/>
      <c r="C40" s="14"/>
      <c r="D40" s="34"/>
      <c r="E40" s="14"/>
    </row>
    <row r="41" spans="1:7">
      <c r="A41" s="13"/>
      <c r="B41" s="14"/>
      <c r="C41" s="14"/>
      <c r="D41" s="34"/>
      <c r="E41" s="14"/>
    </row>
    <row r="42" spans="1:7">
      <c r="A42" s="13"/>
      <c r="B42" s="14"/>
      <c r="C42" s="14"/>
      <c r="D42" s="34"/>
      <c r="E42" s="14"/>
    </row>
    <row r="43" spans="1:7">
      <c r="A43" s="13"/>
      <c r="B43" s="14"/>
      <c r="C43" s="14"/>
      <c r="D43" s="34"/>
      <c r="E43" s="14"/>
    </row>
    <row r="44" spans="1:7">
      <c r="A44" s="13"/>
      <c r="B44" s="14"/>
      <c r="C44" s="14"/>
      <c r="D44" s="34"/>
      <c r="E44" s="14"/>
    </row>
    <row r="45" spans="1:7">
      <c r="A45" s="13"/>
      <c r="B45" s="14"/>
      <c r="C45" s="14"/>
      <c r="D45" s="34"/>
      <c r="E45" s="14"/>
    </row>
    <row r="46" spans="1:7">
      <c r="A46" s="13"/>
      <c r="B46" s="14"/>
      <c r="C46" s="14"/>
      <c r="D46" s="34"/>
      <c r="E46" s="14"/>
    </row>
    <row r="47" spans="1:7">
      <c r="A47" s="13"/>
      <c r="B47" s="14"/>
      <c r="C47" s="14"/>
      <c r="D47" s="34"/>
      <c r="E47" s="14"/>
    </row>
    <row r="48" spans="1:7">
      <c r="A48" s="13"/>
      <c r="B48" s="14"/>
      <c r="C48" s="14"/>
      <c r="D48" s="34"/>
      <c r="E48" s="14"/>
    </row>
    <row r="49" spans="1:5">
      <c r="A49" s="13"/>
      <c r="B49" s="14"/>
      <c r="C49" s="14"/>
      <c r="D49" s="34"/>
      <c r="E49" s="14"/>
    </row>
    <row r="50" spans="1:5">
      <c r="A50" s="13"/>
      <c r="B50" s="14"/>
      <c r="C50" s="14"/>
      <c r="D50" s="34"/>
      <c r="E50" s="14"/>
    </row>
    <row r="51" spans="1:5">
      <c r="A51" s="13"/>
      <c r="B51" s="14"/>
      <c r="C51" s="14"/>
      <c r="D51" s="34"/>
      <c r="E51" s="14"/>
    </row>
    <row r="52" spans="1:5">
      <c r="B52" s="14"/>
      <c r="C52" s="14"/>
      <c r="D52" s="34"/>
      <c r="E52" s="14"/>
    </row>
    <row r="53" spans="1:5">
      <c r="B53" s="14"/>
      <c r="C53" s="14"/>
      <c r="D53" s="34"/>
      <c r="E53" s="14"/>
    </row>
    <row r="54" spans="1:5">
      <c r="B54" s="14"/>
      <c r="C54" s="14"/>
      <c r="D54" s="34"/>
      <c r="E54" s="14"/>
    </row>
    <row r="55" spans="1:5">
      <c r="B55" s="14"/>
      <c r="C55" s="14"/>
      <c r="D55" s="34"/>
      <c r="E55" s="14"/>
    </row>
    <row r="56" spans="1:5">
      <c r="B56" s="14"/>
      <c r="C56" s="14"/>
      <c r="D56" s="34"/>
      <c r="E56" s="14"/>
    </row>
    <row r="57" spans="1:5">
      <c r="B57" s="14"/>
      <c r="C57" s="14"/>
      <c r="D57" s="34"/>
      <c r="E57" s="14"/>
    </row>
    <row r="58" spans="1:5">
      <c r="B58" s="14"/>
      <c r="C58" s="14"/>
      <c r="D58" s="34"/>
      <c r="E58" s="14"/>
    </row>
    <row r="59" spans="1:5">
      <c r="B59" s="14"/>
      <c r="C59" s="14"/>
      <c r="D59" s="34"/>
      <c r="E59" s="14"/>
    </row>
    <row r="60" spans="1:5">
      <c r="B60" s="14"/>
      <c r="C60" s="14"/>
      <c r="D60" s="34"/>
      <c r="E60" s="14"/>
    </row>
    <row r="61" spans="1:5">
      <c r="B61" s="14"/>
      <c r="C61" s="14"/>
      <c r="D61" s="34"/>
      <c r="E61" s="14"/>
    </row>
    <row r="62" spans="1:5">
      <c r="B62" s="14"/>
      <c r="C62" s="14"/>
      <c r="D62" s="34"/>
      <c r="E62" s="14"/>
    </row>
    <row r="63" spans="1:5">
      <c r="B63" s="14"/>
      <c r="C63" s="14"/>
      <c r="D63" s="34"/>
      <c r="E63" s="14"/>
    </row>
    <row r="64" spans="1:5">
      <c r="B64" s="14"/>
      <c r="C64" s="14"/>
      <c r="D64" s="34"/>
      <c r="E64" s="14"/>
    </row>
    <row r="65" spans="2:5">
      <c r="B65" s="14"/>
      <c r="C65" s="14"/>
      <c r="D65" s="34"/>
      <c r="E65" s="14"/>
    </row>
    <row r="66" spans="2:5">
      <c r="B66" s="14"/>
      <c r="C66" s="14"/>
      <c r="D66" s="34"/>
      <c r="E66" s="14"/>
    </row>
    <row r="67" spans="2:5">
      <c r="B67" s="14"/>
      <c r="C67" s="14"/>
      <c r="D67" s="34"/>
      <c r="E67" s="14"/>
    </row>
    <row r="68" spans="2:5">
      <c r="B68" s="14"/>
      <c r="C68" s="14"/>
      <c r="D68" s="34"/>
      <c r="E68" s="14"/>
    </row>
    <row r="69" spans="2:5">
      <c r="B69" s="14"/>
      <c r="C69" s="14"/>
      <c r="D69" s="34"/>
      <c r="E69" s="14"/>
    </row>
    <row r="70" spans="2:5">
      <c r="B70" s="14"/>
      <c r="C70" s="14"/>
      <c r="D70" s="34"/>
      <c r="E70" s="14"/>
    </row>
    <row r="71" spans="2:5">
      <c r="B71" s="14"/>
      <c r="C71" s="14"/>
      <c r="D71" s="34"/>
      <c r="E71" s="14"/>
    </row>
    <row r="72" spans="2:5">
      <c r="B72" s="14"/>
      <c r="C72" s="14"/>
      <c r="D72" s="34"/>
      <c r="E72" s="14"/>
    </row>
    <row r="73" spans="2:5">
      <c r="B73" s="14"/>
      <c r="C73" s="14"/>
      <c r="D73" s="34"/>
      <c r="E73" s="14"/>
    </row>
    <row r="74" spans="2:5">
      <c r="B74" s="14"/>
      <c r="C74" s="14"/>
      <c r="D74" s="34"/>
      <c r="E74" s="14"/>
    </row>
    <row r="75" spans="2:5">
      <c r="B75" s="14"/>
      <c r="C75" s="14"/>
      <c r="D75" s="34"/>
      <c r="E75" s="14"/>
    </row>
    <row r="76" spans="2:5">
      <c r="B76" s="14"/>
      <c r="C76" s="14"/>
      <c r="D76" s="34"/>
      <c r="E76" s="14"/>
    </row>
    <row r="77" spans="2:5">
      <c r="B77" s="14"/>
      <c r="C77" s="14"/>
      <c r="D77" s="34"/>
      <c r="E77" s="14"/>
    </row>
    <row r="78" spans="2:5">
      <c r="B78" s="14"/>
      <c r="C78" s="14"/>
      <c r="D78" s="34"/>
      <c r="E78" s="14"/>
    </row>
    <row r="79" spans="2:5">
      <c r="B79" s="14"/>
      <c r="C79" s="14"/>
      <c r="D79" s="34"/>
      <c r="E79" s="14"/>
    </row>
    <row r="80" spans="2:5">
      <c r="B80" s="14"/>
      <c r="C80" s="14"/>
      <c r="D80" s="34"/>
      <c r="E80" s="14"/>
    </row>
    <row r="81" spans="2:5">
      <c r="B81" s="14"/>
      <c r="C81" s="14"/>
      <c r="D81" s="34"/>
      <c r="E81" s="14"/>
    </row>
    <row r="82" spans="2:5">
      <c r="B82" s="14"/>
      <c r="C82" s="14"/>
      <c r="D82" s="34"/>
      <c r="E82" s="14"/>
    </row>
    <row r="83" spans="2:5">
      <c r="B83" s="14"/>
      <c r="C83" s="14"/>
      <c r="D83" s="34"/>
      <c r="E83" s="14"/>
    </row>
    <row r="84" spans="2:5">
      <c r="B84" s="14"/>
      <c r="C84" s="14"/>
      <c r="D84" s="34"/>
      <c r="E84" s="14"/>
    </row>
    <row r="85" spans="2:5">
      <c r="B85" s="14"/>
      <c r="C85" s="14"/>
      <c r="D85" s="34"/>
      <c r="E85" s="14"/>
    </row>
    <row r="86" spans="2:5">
      <c r="B86" s="14"/>
      <c r="C86" s="14"/>
      <c r="D86" s="34"/>
      <c r="E86" s="14"/>
    </row>
    <row r="87" spans="2:5">
      <c r="B87" s="14"/>
      <c r="C87" s="14"/>
      <c r="D87" s="34"/>
      <c r="E87" s="14"/>
    </row>
    <row r="88" spans="2:5">
      <c r="B88" s="14"/>
      <c r="C88" s="14"/>
      <c r="D88" s="34"/>
      <c r="E88" s="14"/>
    </row>
    <row r="89" spans="2:5">
      <c r="B89" s="14"/>
      <c r="C89" s="14"/>
      <c r="D89" s="34"/>
      <c r="E89" s="14"/>
    </row>
    <row r="90" spans="2:5">
      <c r="B90" s="14"/>
      <c r="C90" s="14"/>
      <c r="D90" s="34"/>
      <c r="E90" s="14"/>
    </row>
    <row r="91" spans="2:5">
      <c r="B91" s="14"/>
      <c r="C91" s="14"/>
      <c r="D91" s="34"/>
      <c r="E91" s="14"/>
    </row>
    <row r="92" spans="2:5">
      <c r="B92" s="14"/>
      <c r="C92" s="14"/>
      <c r="D92" s="34"/>
      <c r="E92" s="14"/>
    </row>
    <row r="93" spans="2:5">
      <c r="B93" s="14"/>
      <c r="C93" s="14"/>
      <c r="D93" s="34"/>
      <c r="E93" s="14"/>
    </row>
    <row r="94" spans="2:5">
      <c r="B94" s="14"/>
      <c r="C94" s="14"/>
      <c r="D94" s="34"/>
      <c r="E94" s="14"/>
    </row>
    <row r="95" spans="2:5">
      <c r="B95" s="14"/>
      <c r="C95" s="14"/>
      <c r="D95" s="34"/>
      <c r="E95" s="14"/>
    </row>
    <row r="96" spans="2:5">
      <c r="B96" s="14"/>
      <c r="C96" s="14"/>
      <c r="D96" s="34"/>
      <c r="E96" s="14"/>
    </row>
    <row r="97" spans="2:5">
      <c r="B97" s="14"/>
      <c r="C97" s="14"/>
      <c r="D97" s="34"/>
      <c r="E97" s="14"/>
    </row>
    <row r="98" spans="2:5">
      <c r="B98" s="14"/>
      <c r="C98" s="14"/>
      <c r="D98" s="34"/>
      <c r="E98" s="14"/>
    </row>
    <row r="99" spans="2:5">
      <c r="B99" s="14"/>
      <c r="C99" s="14"/>
      <c r="D99" s="34"/>
      <c r="E99" s="14"/>
    </row>
    <row r="100" spans="2:5">
      <c r="B100" s="14"/>
      <c r="C100" s="14"/>
      <c r="D100" s="34"/>
      <c r="E100" s="14"/>
    </row>
    <row r="101" spans="2:5">
      <c r="B101" s="14"/>
      <c r="C101" s="14"/>
      <c r="D101" s="34"/>
      <c r="E101" s="14"/>
    </row>
    <row r="102" spans="2:5">
      <c r="B102" s="14"/>
      <c r="C102" s="14"/>
      <c r="D102" s="34"/>
      <c r="E102" s="14"/>
    </row>
    <row r="103" spans="2:5">
      <c r="B103" s="14"/>
      <c r="C103" s="14"/>
      <c r="D103" s="34"/>
      <c r="E103" s="14"/>
    </row>
    <row r="104" spans="2:5">
      <c r="B104" s="14"/>
      <c r="C104" s="14"/>
      <c r="D104" s="34"/>
      <c r="E104" s="14"/>
    </row>
    <row r="105" spans="2:5">
      <c r="B105" s="14"/>
      <c r="C105" s="14"/>
      <c r="D105" s="34"/>
      <c r="E105" s="14"/>
    </row>
    <row r="106" spans="2:5">
      <c r="B106" s="14"/>
      <c r="C106" s="14"/>
      <c r="D106" s="34"/>
      <c r="E106" s="14"/>
    </row>
    <row r="107" spans="2:5">
      <c r="B107" s="14"/>
      <c r="C107" s="14"/>
      <c r="D107" s="34"/>
      <c r="E107" s="14"/>
    </row>
    <row r="108" spans="2:5">
      <c r="B108" s="14"/>
      <c r="C108" s="14"/>
      <c r="D108" s="34"/>
      <c r="E108" s="14"/>
    </row>
    <row r="109" spans="2:5">
      <c r="B109" s="14"/>
      <c r="C109" s="14"/>
      <c r="D109" s="34"/>
      <c r="E109" s="14"/>
    </row>
    <row r="110" spans="2:5">
      <c r="B110" s="14"/>
      <c r="C110" s="14"/>
      <c r="D110" s="34"/>
      <c r="E110" s="14"/>
    </row>
    <row r="111" spans="2:5">
      <c r="B111" s="14"/>
      <c r="C111" s="14"/>
      <c r="D111" s="34"/>
      <c r="E111" s="14"/>
    </row>
    <row r="112" spans="2:5">
      <c r="B112" s="14"/>
      <c r="C112" s="14"/>
      <c r="D112" s="34"/>
      <c r="E112" s="14"/>
    </row>
    <row r="113" spans="2:5">
      <c r="B113" s="14"/>
      <c r="C113" s="14"/>
      <c r="D113" s="34"/>
      <c r="E113" s="14"/>
    </row>
    <row r="114" spans="2:5">
      <c r="B114" s="14"/>
      <c r="C114" s="14"/>
      <c r="D114" s="34"/>
      <c r="E114" s="14"/>
    </row>
    <row r="115" spans="2:5">
      <c r="B115" s="14"/>
      <c r="C115" s="14"/>
      <c r="D115" s="34"/>
      <c r="E115" s="14"/>
    </row>
    <row r="116" spans="2:5">
      <c r="B116" s="14"/>
      <c r="C116" s="14"/>
      <c r="D116" s="34"/>
      <c r="E116" s="14"/>
    </row>
    <row r="117" spans="2:5">
      <c r="B117" s="14"/>
      <c r="C117" s="14"/>
      <c r="D117" s="34"/>
      <c r="E117" s="14"/>
    </row>
    <row r="118" spans="2:5">
      <c r="B118" s="14"/>
      <c r="C118" s="14"/>
      <c r="D118" s="34"/>
      <c r="E118" s="14"/>
    </row>
    <row r="119" spans="2:5">
      <c r="B119" s="14"/>
      <c r="C119" s="14"/>
      <c r="D119" s="34"/>
      <c r="E119" s="14"/>
    </row>
    <row r="120" spans="2:5">
      <c r="B120" s="14"/>
      <c r="C120" s="14"/>
      <c r="D120" s="34"/>
      <c r="E120" s="14"/>
    </row>
    <row r="121" spans="2:5">
      <c r="B121" s="14"/>
      <c r="C121" s="14"/>
      <c r="D121" s="34"/>
      <c r="E121" s="14"/>
    </row>
    <row r="122" spans="2:5">
      <c r="B122" s="14"/>
      <c r="C122" s="14"/>
      <c r="D122" s="34"/>
      <c r="E122" s="14"/>
    </row>
    <row r="123" spans="2:5">
      <c r="B123" s="14"/>
      <c r="C123" s="14"/>
      <c r="D123" s="34"/>
      <c r="E123" s="14"/>
    </row>
    <row r="124" spans="2:5">
      <c r="B124" s="14"/>
      <c r="C124" s="14"/>
      <c r="D124" s="34"/>
      <c r="E124" s="14"/>
    </row>
    <row r="125" spans="2:5">
      <c r="B125" s="14"/>
      <c r="C125" s="14"/>
      <c r="D125" s="34"/>
      <c r="E125" s="14"/>
    </row>
    <row r="126" spans="2:5">
      <c r="B126" s="14"/>
      <c r="C126" s="14"/>
      <c r="D126" s="34"/>
      <c r="E126" s="14"/>
    </row>
    <row r="127" spans="2:5">
      <c r="B127" s="14"/>
      <c r="C127" s="14"/>
      <c r="D127" s="34"/>
      <c r="E127" s="14"/>
    </row>
    <row r="128" spans="2:5">
      <c r="B128" s="14"/>
      <c r="C128" s="14"/>
      <c r="D128" s="34"/>
      <c r="E128" s="14"/>
    </row>
    <row r="129" spans="2:5">
      <c r="B129" s="14"/>
      <c r="C129" s="14"/>
      <c r="D129" s="34"/>
      <c r="E129" s="14"/>
    </row>
    <row r="130" spans="2:5">
      <c r="B130" s="14"/>
      <c r="C130" s="14"/>
      <c r="D130" s="34"/>
      <c r="E130" s="14"/>
    </row>
    <row r="131" spans="2:5">
      <c r="B131" s="14"/>
      <c r="C131" s="14"/>
      <c r="D131" s="34"/>
      <c r="E131" s="14"/>
    </row>
    <row r="132" spans="2:5">
      <c r="B132" s="14"/>
      <c r="C132" s="14"/>
      <c r="D132" s="34"/>
      <c r="E132" s="14"/>
    </row>
    <row r="133" spans="2:5">
      <c r="B133" s="14"/>
      <c r="C133" s="14"/>
      <c r="D133" s="34"/>
      <c r="E133" s="14"/>
    </row>
    <row r="134" spans="2:5">
      <c r="B134" s="14"/>
      <c r="C134" s="14"/>
      <c r="D134" s="34"/>
      <c r="E134" s="14"/>
    </row>
    <row r="135" spans="2:5">
      <c r="B135" s="14"/>
      <c r="C135" s="14"/>
      <c r="D135" s="34"/>
      <c r="E135" s="14"/>
    </row>
    <row r="136" spans="2:5">
      <c r="B136" s="14"/>
      <c r="C136" s="14"/>
      <c r="D136" s="34"/>
      <c r="E136" s="14"/>
    </row>
    <row r="137" spans="2:5">
      <c r="B137" s="14"/>
      <c r="C137" s="14"/>
      <c r="D137" s="34"/>
      <c r="E137" s="14"/>
    </row>
    <row r="138" spans="2:5">
      <c r="B138" s="14"/>
      <c r="C138" s="14"/>
      <c r="D138" s="34"/>
      <c r="E138" s="14"/>
    </row>
    <row r="139" spans="2:5">
      <c r="B139" s="14"/>
      <c r="C139" s="14"/>
      <c r="D139" s="34"/>
      <c r="E139" s="14"/>
    </row>
    <row r="140" spans="2:5">
      <c r="B140" s="14"/>
      <c r="C140" s="14"/>
      <c r="D140" s="34"/>
      <c r="E140" s="14"/>
    </row>
    <row r="141" spans="2:5">
      <c r="B141" s="14"/>
      <c r="C141" s="14"/>
      <c r="D141" s="34"/>
      <c r="E141" s="14"/>
    </row>
    <row r="142" spans="2:5">
      <c r="B142" s="14"/>
      <c r="C142" s="14"/>
      <c r="D142" s="34"/>
      <c r="E142" s="14"/>
    </row>
    <row r="143" spans="2:5">
      <c r="B143" s="14"/>
      <c r="C143" s="14"/>
      <c r="D143" s="34"/>
      <c r="E143" s="14"/>
    </row>
    <row r="144" spans="2:5">
      <c r="B144" s="14"/>
      <c r="C144" s="14"/>
      <c r="D144" s="34"/>
      <c r="E144" s="14"/>
    </row>
    <row r="145" spans="2:5">
      <c r="B145" s="14"/>
      <c r="C145" s="14"/>
      <c r="D145" s="34"/>
      <c r="E145" s="14"/>
    </row>
    <row r="146" spans="2:5">
      <c r="B146" s="14"/>
      <c r="C146" s="14"/>
      <c r="D146" s="34"/>
      <c r="E146" s="14"/>
    </row>
    <row r="147" spans="2:5">
      <c r="B147" s="14"/>
      <c r="C147" s="14"/>
      <c r="D147" s="34"/>
      <c r="E147" s="14"/>
    </row>
    <row r="148" spans="2:5">
      <c r="B148" s="14"/>
      <c r="C148" s="14"/>
      <c r="D148" s="34"/>
      <c r="E148" s="14"/>
    </row>
    <row r="149" spans="2:5">
      <c r="B149" s="14"/>
      <c r="C149" s="14"/>
      <c r="D149" s="34"/>
      <c r="E149" s="14"/>
    </row>
    <row r="150" spans="2:5">
      <c r="B150" s="14"/>
      <c r="C150" s="14"/>
      <c r="D150" s="34"/>
      <c r="E150" s="14"/>
    </row>
    <row r="151" spans="2:5">
      <c r="B151" s="14"/>
      <c r="C151" s="14"/>
      <c r="D151" s="34"/>
      <c r="E151" s="14"/>
    </row>
    <row r="152" spans="2:5">
      <c r="B152" s="14"/>
      <c r="C152" s="14"/>
      <c r="D152" s="34"/>
      <c r="E152" s="14"/>
    </row>
    <row r="153" spans="2:5">
      <c r="B153" s="14"/>
      <c r="C153" s="14"/>
      <c r="D153" s="34"/>
      <c r="E153" s="14"/>
    </row>
    <row r="154" spans="2:5">
      <c r="B154" s="14"/>
      <c r="C154" s="14"/>
      <c r="D154" s="34"/>
      <c r="E154" s="14"/>
    </row>
    <row r="155" spans="2:5">
      <c r="B155" s="14"/>
      <c r="C155" s="14"/>
      <c r="D155" s="34"/>
      <c r="E155" s="14"/>
    </row>
  </sheetData>
  <mergeCells count="13">
    <mergeCell ref="A1:G1"/>
    <mergeCell ref="A2:G2"/>
    <mergeCell ref="A3:G3"/>
    <mergeCell ref="A4:G4"/>
    <mergeCell ref="B6:C6"/>
    <mergeCell ref="B23:C23"/>
    <mergeCell ref="B25:C25"/>
    <mergeCell ref="B28:F28"/>
    <mergeCell ref="B26:C26"/>
    <mergeCell ref="B9:C9"/>
    <mergeCell ref="B20:C20"/>
    <mergeCell ref="B16:C16"/>
    <mergeCell ref="B12:C12"/>
  </mergeCells>
  <printOptions horizontalCentered="1"/>
  <pageMargins left="0.5" right="0.25" top="0.25" bottom="0.25" header="0.3" footer="0.3"/>
  <pageSetup paperSize="9" orientation="portrait" r:id="rId1"/>
  <rowBreaks count="1" manualBreakCount="1">
    <brk id="24" max="6"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I24"/>
  <sheetViews>
    <sheetView view="pageBreakPreview" zoomScaleNormal="100" zoomScaleSheetLayoutView="100" workbookViewId="0">
      <pane ySplit="5" topLeftCell="A15" activePane="bottomLeft" state="frozen"/>
      <selection activeCell="B26" sqref="B26:C26"/>
      <selection pane="bottomLeft" activeCell="B26" sqref="B26:C26"/>
    </sheetView>
  </sheetViews>
  <sheetFormatPr defaultColWidth="9.140625" defaultRowHeight="12.75"/>
  <cols>
    <col min="1" max="1" width="4.42578125" style="38" bestFit="1" customWidth="1"/>
    <col min="2" max="2" width="45.42578125" style="38" customWidth="1"/>
    <col min="3" max="3" width="4.5703125" style="46" bestFit="1" customWidth="1"/>
    <col min="4" max="4" width="4.42578125" style="48" customWidth="1"/>
    <col min="5" max="5" width="9.5703125" style="48" customWidth="1"/>
    <col min="6" max="6" width="8.7109375" style="48" customWidth="1"/>
    <col min="7" max="7" width="6.5703125" style="48" customWidth="1"/>
    <col min="8" max="8" width="9.42578125" style="48" customWidth="1"/>
    <col min="9" max="19" width="9.42578125" style="38" customWidth="1"/>
    <col min="20" max="16384" width="9.140625" style="38"/>
  </cols>
  <sheetData>
    <row r="1" spans="1:9">
      <c r="A1" s="357" t="e">
        <f>'Ex Fire Fighting'!A1</f>
        <v>#REF!</v>
      </c>
      <c r="B1" s="357"/>
      <c r="C1" s="357"/>
      <c r="D1" s="357"/>
      <c r="E1" s="357"/>
      <c r="F1" s="357"/>
      <c r="G1" s="357"/>
      <c r="H1" s="357"/>
    </row>
    <row r="2" spans="1:9">
      <c r="A2" s="357" t="str">
        <f>'Ex Fire Fighting'!A2:G2</f>
        <v>EXTERNAL FIRE FIGHTING</v>
      </c>
      <c r="B2" s="357"/>
      <c r="C2" s="357"/>
      <c r="D2" s="357"/>
      <c r="E2" s="357"/>
      <c r="F2" s="357"/>
      <c r="G2" s="357"/>
      <c r="H2" s="357"/>
    </row>
    <row r="3" spans="1:9">
      <c r="A3" s="357" t="s">
        <v>26</v>
      </c>
      <c r="B3" s="357"/>
      <c r="C3" s="357"/>
      <c r="D3" s="357"/>
      <c r="E3" s="357"/>
      <c r="F3" s="357"/>
      <c r="G3" s="357"/>
      <c r="H3" s="357"/>
    </row>
    <row r="4" spans="1:9">
      <c r="A4" s="358" t="s">
        <v>50</v>
      </c>
      <c r="B4" s="358"/>
      <c r="C4" s="358"/>
      <c r="D4" s="358"/>
      <c r="E4" s="358"/>
      <c r="F4" s="358"/>
      <c r="G4" s="358"/>
      <c r="H4" s="358"/>
    </row>
    <row r="5" spans="1:9" ht="25.5">
      <c r="A5" s="40" t="s">
        <v>19</v>
      </c>
      <c r="B5" s="41" t="s">
        <v>0</v>
      </c>
      <c r="C5" s="41" t="s">
        <v>28</v>
      </c>
      <c r="D5" s="42" t="s">
        <v>77</v>
      </c>
      <c r="E5" s="42" t="s">
        <v>74</v>
      </c>
      <c r="F5" s="42" t="s">
        <v>75</v>
      </c>
      <c r="G5" s="42" t="s">
        <v>73</v>
      </c>
      <c r="H5" s="42" t="s">
        <v>70</v>
      </c>
      <c r="I5" s="43"/>
    </row>
    <row r="6" spans="1:9">
      <c r="D6" s="44"/>
      <c r="E6" s="44"/>
      <c r="F6" s="44"/>
      <c r="G6" s="44"/>
      <c r="H6" s="45"/>
    </row>
    <row r="7" spans="1:9">
      <c r="A7" s="36"/>
      <c r="B7" s="35" t="str">
        <f>'Ex Fire Fighting'!B8</f>
        <v>Excavation / Backfilling</v>
      </c>
      <c r="C7" s="47"/>
      <c r="D7" s="37"/>
      <c r="E7" s="37"/>
      <c r="F7" s="37"/>
      <c r="G7" s="37"/>
      <c r="H7" s="37"/>
    </row>
    <row r="8" spans="1:9" ht="89.25">
      <c r="A8" s="36">
        <v>1</v>
      </c>
      <c r="B8" s="39" t="str">
        <f>'Ex Fire Fighting'!B9</f>
        <v>Excavation and backfilling (0' to 5' depth) in open cutting for sewers and manholes as shown in drawings including dressing to correct section and dimensions according to templates and levels in all types of soil except shingle, gravel and rock, complete in all respect as per specifications and drawings as well as directed by the Engineer.</v>
      </c>
      <c r="C8" s="47" t="s">
        <v>24</v>
      </c>
      <c r="D8" s="37">
        <v>1</v>
      </c>
      <c r="E8" s="37">
        <f>E12</f>
        <v>3575</v>
      </c>
      <c r="F8" s="74">
        <v>1.5</v>
      </c>
      <c r="G8" s="74">
        <v>3.5</v>
      </c>
      <c r="H8" s="37">
        <f>G8*F8*E8*D8</f>
        <v>18768.75</v>
      </c>
    </row>
    <row r="9" spans="1:9">
      <c r="A9" s="36"/>
      <c r="B9" s="39"/>
      <c r="C9" s="47"/>
      <c r="D9" s="37"/>
      <c r="E9" s="37"/>
      <c r="F9" s="37"/>
      <c r="G9" s="37"/>
      <c r="H9" s="37"/>
    </row>
    <row r="10" spans="1:9">
      <c r="A10" s="36"/>
      <c r="B10" s="35" t="s">
        <v>104</v>
      </c>
      <c r="C10" s="47"/>
      <c r="D10" s="37"/>
      <c r="E10" s="37"/>
      <c r="F10" s="37"/>
      <c r="G10" s="37"/>
      <c r="H10" s="37"/>
    </row>
    <row r="11" spans="1:9" ht="127.5">
      <c r="A11" s="36">
        <f>A8+1</f>
        <v>2</v>
      </c>
      <c r="B11" s="39" t="s">
        <v>41</v>
      </c>
      <c r="C11" s="47"/>
      <c r="D11" s="37"/>
      <c r="E11" s="37"/>
      <c r="F11" s="37"/>
      <c r="G11" s="37"/>
      <c r="H11" s="37"/>
    </row>
    <row r="12" spans="1:9">
      <c r="A12" s="36"/>
      <c r="B12" s="39" t="s">
        <v>42</v>
      </c>
      <c r="C12" s="47" t="s">
        <v>5</v>
      </c>
      <c r="D12" s="37">
        <v>1</v>
      </c>
      <c r="E12" s="37">
        <v>3575</v>
      </c>
      <c r="F12" s="37"/>
      <c r="G12" s="37"/>
      <c r="H12" s="37">
        <f>E12*D12</f>
        <v>3575</v>
      </c>
    </row>
    <row r="13" spans="1:9">
      <c r="A13" s="36"/>
      <c r="B13" s="39"/>
      <c r="C13" s="47"/>
      <c r="D13" s="37"/>
      <c r="E13" s="37"/>
      <c r="F13" s="37"/>
      <c r="G13" s="37"/>
      <c r="H13" s="37"/>
    </row>
    <row r="14" spans="1:9" ht="51">
      <c r="A14" s="36">
        <f>A11+1</f>
        <v>3</v>
      </c>
      <c r="B14" s="39" t="s">
        <v>105</v>
      </c>
      <c r="C14" s="47"/>
      <c r="D14" s="37"/>
      <c r="E14" s="37"/>
      <c r="F14" s="37"/>
      <c r="G14" s="37"/>
      <c r="H14" s="37"/>
    </row>
    <row r="15" spans="1:9">
      <c r="A15" s="36"/>
      <c r="B15" s="1" t="s">
        <v>16</v>
      </c>
      <c r="C15" s="47" t="s">
        <v>22</v>
      </c>
      <c r="D15" s="37">
        <v>5</v>
      </c>
      <c r="E15" s="74"/>
      <c r="F15" s="37"/>
      <c r="G15" s="37"/>
      <c r="H15" s="37">
        <f>D15</f>
        <v>5</v>
      </c>
    </row>
    <row r="16" spans="1:9">
      <c r="A16" s="36"/>
      <c r="B16" s="39"/>
      <c r="C16" s="47"/>
      <c r="D16" s="37"/>
      <c r="E16" s="37"/>
      <c r="F16" s="37"/>
      <c r="G16" s="37"/>
      <c r="H16" s="37"/>
    </row>
    <row r="17" spans="1:8">
      <c r="A17" s="36"/>
      <c r="B17" s="35" t="str">
        <f>'Ex Fire Fighting'!B19</f>
        <v>Sand Filling</v>
      </c>
      <c r="C17" s="47"/>
      <c r="D17" s="37"/>
      <c r="E17" s="37"/>
      <c r="F17" s="37"/>
      <c r="G17" s="37"/>
      <c r="H17" s="37"/>
    </row>
    <row r="18" spans="1:8" ht="38.25">
      <c r="A18" s="36">
        <f>A14+1</f>
        <v>4</v>
      </c>
      <c r="B18" s="39" t="str">
        <f>'Ex Fire Fighting'!B20</f>
        <v>Supplying and filling sand under floor; or plugging in wells, complete in all respect and as directed by the engineer incharge.</v>
      </c>
      <c r="C18" s="47" t="s">
        <v>24</v>
      </c>
      <c r="D18" s="37">
        <v>1</v>
      </c>
      <c r="E18" s="37">
        <f>E8</f>
        <v>3575</v>
      </c>
      <c r="F18" s="74">
        <v>1.5</v>
      </c>
      <c r="G18" s="74">
        <v>1.5</v>
      </c>
      <c r="H18" s="37">
        <f>G18*F18*E18*D18</f>
        <v>8043.75</v>
      </c>
    </row>
    <row r="19" spans="1:8">
      <c r="A19" s="36"/>
      <c r="B19" s="39"/>
      <c r="C19" s="47"/>
      <c r="D19" s="37"/>
      <c r="E19" s="37"/>
      <c r="F19" s="37"/>
      <c r="G19" s="37"/>
      <c r="H19" s="37"/>
    </row>
    <row r="20" spans="1:8">
      <c r="A20" s="36"/>
      <c r="B20" s="35" t="s">
        <v>101</v>
      </c>
      <c r="C20" s="47"/>
      <c r="D20" s="37"/>
      <c r="E20" s="37"/>
      <c r="F20" s="37"/>
      <c r="G20" s="37"/>
      <c r="H20" s="37"/>
    </row>
    <row r="21" spans="1:8" ht="63.75">
      <c r="A21" s="36">
        <f>A18+1</f>
        <v>5</v>
      </c>
      <c r="B21" s="39" t="s">
        <v>43</v>
      </c>
      <c r="C21" s="47" t="s">
        <v>22</v>
      </c>
      <c r="D21" s="37">
        <v>15</v>
      </c>
      <c r="E21" s="37"/>
      <c r="F21" s="37"/>
      <c r="G21" s="37"/>
      <c r="H21" s="37">
        <f>SUM(D21)</f>
        <v>15</v>
      </c>
    </row>
    <row r="22" spans="1:8">
      <c r="A22" s="36"/>
      <c r="B22" s="39"/>
      <c r="C22" s="47"/>
      <c r="D22" s="37"/>
      <c r="E22" s="37"/>
      <c r="F22" s="37"/>
      <c r="G22" s="37"/>
      <c r="H22" s="37"/>
    </row>
    <row r="23" spans="1:8">
      <c r="A23" s="36"/>
      <c r="B23" s="35" t="s">
        <v>102</v>
      </c>
      <c r="C23" s="47"/>
      <c r="D23" s="37"/>
      <c r="E23" s="37"/>
      <c r="F23" s="37"/>
      <c r="G23" s="37"/>
      <c r="H23" s="37"/>
    </row>
    <row r="24" spans="1:8" ht="51">
      <c r="A24" s="36">
        <f>A21+1</f>
        <v>6</v>
      </c>
      <c r="B24" s="39" t="s">
        <v>106</v>
      </c>
      <c r="C24" s="47" t="s">
        <v>22</v>
      </c>
      <c r="D24" s="37">
        <v>1</v>
      </c>
      <c r="E24" s="37"/>
      <c r="F24" s="37"/>
      <c r="G24" s="37"/>
      <c r="H24" s="37">
        <f>SUM(D24)</f>
        <v>1</v>
      </c>
    </row>
  </sheetData>
  <mergeCells count="4">
    <mergeCell ref="A1:H1"/>
    <mergeCell ref="A2:H2"/>
    <mergeCell ref="A3:H3"/>
    <mergeCell ref="A4:H4"/>
  </mergeCells>
  <printOptions horizontalCentered="1"/>
  <pageMargins left="0.5" right="0.25" top="0.25" bottom="0.25" header="0.3" footer="0.3"/>
  <pageSetup paperSize="9" scale="92" orientation="landscape" r:id="rId1"/>
  <rowBreaks count="1" manualBreakCount="1">
    <brk id="16"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Grand Summary</vt:lpstr>
      <vt:lpstr>Updated</vt:lpstr>
      <vt:lpstr>Tube well</vt:lpstr>
      <vt:lpstr>Ex Water Supply</vt:lpstr>
      <vt:lpstr>Ex Water Supply (COQ)</vt:lpstr>
      <vt:lpstr>Ex Sewerage</vt:lpstr>
      <vt:lpstr>Ex Sewerage (COQ)</vt:lpstr>
      <vt:lpstr>Ex Fire Fighting</vt:lpstr>
      <vt:lpstr>Ex Fire Fighting (COQ)</vt:lpstr>
      <vt:lpstr>Irrigation</vt:lpstr>
      <vt:lpstr>Irrigation (COQ)</vt:lpstr>
      <vt:lpstr>Ex Gas Supply</vt:lpstr>
      <vt:lpstr>Ex Gas Supply (COQ)</vt:lpstr>
      <vt:lpstr>'Ex Fire Fighting'!Print_Area</vt:lpstr>
      <vt:lpstr>'Ex Fire Fighting (COQ)'!Print_Area</vt:lpstr>
      <vt:lpstr>'Ex Gas Supply'!Print_Area</vt:lpstr>
      <vt:lpstr>'Ex Gas Supply (COQ)'!Print_Area</vt:lpstr>
      <vt:lpstr>'Ex Sewerage'!Print_Area</vt:lpstr>
      <vt:lpstr>'Ex Sewerage (COQ)'!Print_Area</vt:lpstr>
      <vt:lpstr>'Ex Water Supply'!Print_Area</vt:lpstr>
      <vt:lpstr>'Ex Water Supply (COQ)'!Print_Area</vt:lpstr>
      <vt:lpstr>'Grand Summary'!Print_Area</vt:lpstr>
      <vt:lpstr>Irrigation!Print_Area</vt:lpstr>
      <vt:lpstr>'Irrigation (COQ)'!Print_Area</vt:lpstr>
      <vt:lpstr>Updated!Print_Area</vt:lpstr>
      <vt:lpstr>'Ex Fire Fighting'!Print_Titles</vt:lpstr>
      <vt:lpstr>'Ex Gas Supply'!Print_Titles</vt:lpstr>
      <vt:lpstr>'Ex Sewerage'!Print_Titles</vt:lpstr>
      <vt:lpstr>'Ex Water Supply'!Print_Titles</vt:lpstr>
      <vt:lpstr>Irrigation!Print_Titles</vt:lpstr>
      <vt:lpstr>'Tube well'!Print_Titles</vt:lpstr>
      <vt:lpstr>Updated!Print_Titles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Kashif Sohail</dc:creator>
  <cp:lastModifiedBy>Rehan Aslam</cp:lastModifiedBy>
  <cp:lastPrinted>2024-07-10T08:04:19Z</cp:lastPrinted>
  <dcterms:created xsi:type="dcterms:W3CDTF">2019-02-18T04:39:59Z</dcterms:created>
  <dcterms:modified xsi:type="dcterms:W3CDTF">2024-09-19T13:33:47Z</dcterms:modified>
</cp:coreProperties>
</file>