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filterPrivacy="1" defaultThemeVersion="124226"/>
  <xr:revisionPtr revIDLastSave="0" documentId="13_ncr:1_{6F3DAECD-8C7A-4864-AC11-D5F8391C93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um" sheetId="9" r:id="rId1"/>
  </sheets>
  <definedNames>
    <definedName name="_xlnm.Print_Area" localSheetId="0">sum!$A$15:$K$46</definedName>
  </definedNames>
  <calcPr calcId="181029"/>
</workbook>
</file>

<file path=xl/calcChain.xml><?xml version="1.0" encoding="utf-8"?>
<calcChain xmlns="http://schemas.openxmlformats.org/spreadsheetml/2006/main">
  <c r="K39" i="9" l="1"/>
  <c r="K44" i="9"/>
  <c r="M24" i="9"/>
  <c r="J25" i="9"/>
  <c r="K25" i="9"/>
  <c r="J26" i="9"/>
  <c r="K26" i="9"/>
  <c r="J27" i="9"/>
  <c r="K27" i="9"/>
  <c r="J28" i="9"/>
  <c r="K28" i="9"/>
  <c r="J29" i="9"/>
  <c r="K29" i="9"/>
  <c r="J30" i="9"/>
  <c r="K30" i="9"/>
  <c r="I25" i="9"/>
  <c r="I26" i="9"/>
  <c r="I27" i="9"/>
  <c r="I28" i="9"/>
  <c r="I29" i="9"/>
  <c r="I30" i="9"/>
  <c r="P36" i="9"/>
  <c r="P40" i="9" l="1"/>
  <c r="P38" i="9"/>
  <c r="J24" i="9" l="1"/>
  <c r="J31" i="9" s="1"/>
  <c r="I24" i="9"/>
  <c r="K24" i="9"/>
  <c r="K31" i="9" s="1"/>
  <c r="J32" i="9" l="1"/>
  <c r="J33" i="9" s="1"/>
  <c r="J34" i="9" s="1"/>
  <c r="K37" i="9" s="1"/>
</calcChain>
</file>

<file path=xl/sharedStrings.xml><?xml version="1.0" encoding="utf-8"?>
<sst xmlns="http://schemas.openxmlformats.org/spreadsheetml/2006/main" count="53" uniqueCount="47">
  <si>
    <t>S. #</t>
  </si>
  <si>
    <t>Unit</t>
  </si>
  <si>
    <t>Attn: Mr. Farooq Tarmezi.</t>
  </si>
  <si>
    <t>Particulars</t>
  </si>
  <si>
    <t>Material rate</t>
  </si>
  <si>
    <t>Labour rate</t>
  </si>
  <si>
    <t>For Pioneer Services</t>
  </si>
  <si>
    <t>Mr. M. Ali Siddiqui</t>
  </si>
  <si>
    <t>Sqft</t>
  </si>
  <si>
    <t>Sub Total Amount</t>
  </si>
  <si>
    <t>Mateial Amount</t>
  </si>
  <si>
    <t>Labour Amount</t>
  </si>
  <si>
    <t>Date</t>
  </si>
  <si>
    <t>NTN #</t>
  </si>
  <si>
    <t>4312149-7</t>
  </si>
  <si>
    <t>NTN # 1547417-8</t>
  </si>
  <si>
    <t>Total Amount</t>
  </si>
  <si>
    <t>SST 13%</t>
  </si>
  <si>
    <t xml:space="preserve"> Grand Total Amount</t>
  </si>
  <si>
    <t>Supply &amp;  installation of Pre-insulated flexible duct 8" Dia.</t>
  </si>
  <si>
    <t>Rft</t>
  </si>
  <si>
    <t>Providing and installation Jubilee clamp 10" for flexible duct.</t>
  </si>
  <si>
    <t>Nos</t>
  </si>
  <si>
    <t>Providing and installation of G.I sheet metal round neck 8" dia for fixing flexible duct.</t>
  </si>
  <si>
    <t>Fabrication and installation of G.I sheet metal plenum box for supply air diffuser.</t>
  </si>
  <si>
    <t>Supply &amp;  installation of fiber glass insulation over supply air plenum including canvas cloth, antifungus paint etc complete in all respect</t>
  </si>
  <si>
    <t xml:space="preserve">Supply, fabrication, and installation of G.I. Duct work using prime quality sheet metal as specified in the specifications and drawing.                                                             </t>
  </si>
  <si>
    <t>Supply and installation of 1.5” thick, 24 kg/m3 density Glass Wool Insulation with 8 oz. Canvas cloth wrapping, antifungal paint around duct with adhesive and 2” wide adhesive tape as specified in the specifications and drawing.</t>
  </si>
  <si>
    <t>INVOICE</t>
  </si>
  <si>
    <t>Invoice #</t>
  </si>
  <si>
    <t>BILL OF QUANTITIES</t>
  </si>
  <si>
    <t>RUNNING BILL</t>
  </si>
  <si>
    <t>Billed Qty</t>
  </si>
  <si>
    <t>BOQ Qty</t>
  </si>
  <si>
    <t>075</t>
  </si>
  <si>
    <t>Prv Qty</t>
  </si>
  <si>
    <t>Final Bill for additional G.I Shet Metal duct &amp; insulation - NASTP</t>
  </si>
  <si>
    <t>Total Qty</t>
  </si>
  <si>
    <t>M/S DWP TECHNOLOGIES PVT LTD</t>
  </si>
  <si>
    <t>5 – Zafar Ali Road Gulberg V, Lahore</t>
  </si>
  <si>
    <t>02 July 2024</t>
  </si>
  <si>
    <t>Tax 8%</t>
  </si>
  <si>
    <t>Rec</t>
  </si>
  <si>
    <t>Payable</t>
  </si>
  <si>
    <t>Total Received</t>
  </si>
  <si>
    <t>Balacne</t>
  </si>
  <si>
    <t>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</si>
</sst>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u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2" fillId="0" borderId="0" xfId="1" applyNumberFormat="1" applyFont="1" applyAlignment="1">
      <alignment vertical="center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0" xfId="0" applyFont="1"/>
    <xf numFmtId="0" fontId="2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165" fontId="2" fillId="0" borderId="0" xfId="0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165" fontId="7" fillId="0" borderId="1" xfId="1" quotePrefix="1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right"/>
    </xf>
    <xf numFmtId="165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7" fillId="0" borderId="0" xfId="0" applyFont="1" applyAlignment="1">
      <alignment horizontal="right"/>
    </xf>
    <xf numFmtId="165" fontId="13" fillId="0" borderId="2" xfId="1" applyNumberFormat="1" applyFont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165" fontId="7" fillId="0" borderId="0" xfId="1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64" fontId="2" fillId="0" borderId="0" xfId="0" applyNumberFormat="1" applyFont="1"/>
    <xf numFmtId="14" fontId="7" fillId="0" borderId="1" xfId="1" quotePrefix="1" applyNumberFormat="1" applyFont="1" applyBorder="1" applyAlignment="1">
      <alignment horizontal="right" vertical="center"/>
    </xf>
    <xf numFmtId="165" fontId="2" fillId="0" borderId="0" xfId="1" applyNumberFormat="1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165" fontId="14" fillId="0" borderId="1" xfId="1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 wrapText="1"/>
    </xf>
    <xf numFmtId="165" fontId="0" fillId="0" borderId="1" xfId="1" applyNumberFormat="1" applyFont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165" fontId="0" fillId="0" borderId="6" xfId="1" applyNumberFormat="1" applyFont="1" applyBorder="1" applyAlignment="1">
      <alignment horizontal="center" vertical="center"/>
    </xf>
    <xf numFmtId="165" fontId="0" fillId="0" borderId="6" xfId="1" applyNumberFormat="1" applyFont="1" applyBorder="1" applyAlignment="1">
      <alignment horizontal="center" vertical="center" wrapText="1"/>
    </xf>
    <xf numFmtId="165" fontId="0" fillId="0" borderId="6" xfId="1" applyNumberFormat="1" applyFont="1" applyBorder="1" applyAlignment="1">
      <alignment vertical="center"/>
    </xf>
    <xf numFmtId="165" fontId="2" fillId="0" borderId="0" xfId="1" applyNumberFormat="1" applyFont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5" fontId="14" fillId="0" borderId="3" xfId="1" applyNumberFormat="1" applyFont="1" applyBorder="1" applyAlignment="1">
      <alignment horizontal="center" vertical="center"/>
    </xf>
    <xf numFmtId="165" fontId="14" fillId="0" borderId="4" xfId="1" applyNumberFormat="1" applyFont="1" applyBorder="1" applyAlignment="1">
      <alignment horizontal="center" vertical="center"/>
    </xf>
    <xf numFmtId="165" fontId="14" fillId="0" borderId="5" xfId="1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/>
    </xf>
    <xf numFmtId="0" fontId="7" fillId="0" borderId="0" xfId="0" applyFont="1" applyAlignment="1">
      <alignment horizontal="left" wrapText="1"/>
    </xf>
    <xf numFmtId="0" fontId="11" fillId="0" borderId="0" xfId="0" applyFont="1" applyAlignment="1">
      <alignment horizontal="righ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3</xdr:row>
      <xdr:rowOff>149225</xdr:rowOff>
    </xdr:from>
    <xdr:to>
      <xdr:col>13</xdr:col>
      <xdr:colOff>1076593</xdr:colOff>
      <xdr:row>7</xdr:row>
      <xdr:rowOff>90489</xdr:rowOff>
    </xdr:to>
    <xdr:pic>
      <xdr:nvPicPr>
        <xdr:cNvPr id="2" name="Picture 68">
          <a:extLst>
            <a:ext uri="{FF2B5EF4-FFF2-40B4-BE49-F238E27FC236}">
              <a16:creationId xmlns:a16="http://schemas.microsoft.com/office/drawing/2014/main" id="{02668A0F-1205-4780-AFE3-B03EBE07D8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82150" y="863600"/>
          <a:ext cx="1028968" cy="8651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1202017</xdr:colOff>
      <xdr:row>4</xdr:row>
      <xdr:rowOff>158746</xdr:rowOff>
    </xdr:from>
    <xdr:to>
      <xdr:col>21</xdr:col>
      <xdr:colOff>174624</xdr:colOff>
      <xdr:row>8</xdr:row>
      <xdr:rowOff>9524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1F40F4A4-8EDE-4C60-B8FA-03CC86059CD2}"/>
            </a:ext>
          </a:extLst>
        </xdr:cNvPr>
        <xdr:cNvSpPr txBox="1">
          <a:spLocks noChangeArrowheads="1"/>
        </xdr:cNvSpPr>
      </xdr:nvSpPr>
      <xdr:spPr bwMode="auto">
        <a:xfrm>
          <a:off x="10736542" y="1111246"/>
          <a:ext cx="5773457" cy="7366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4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4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6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14</xdr:col>
      <xdr:colOff>358775</xdr:colOff>
      <xdr:row>37</xdr:row>
      <xdr:rowOff>28575</xdr:rowOff>
    </xdr:from>
    <xdr:to>
      <xdr:col>15</xdr:col>
      <xdr:colOff>98425</xdr:colOff>
      <xdr:row>40</xdr:row>
      <xdr:rowOff>130175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DE0DAEF-3C6A-4705-99D7-33D2D9EBD2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750" y="12744450"/>
          <a:ext cx="920750" cy="8159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9A67-879B-4693-BDC7-6C2642FF6A0F}">
  <dimension ref="A6:R46"/>
  <sheetViews>
    <sheetView tabSelected="1" topLeftCell="A25" zoomScaleNormal="100" workbookViewId="0">
      <selection activeCell="M29" sqref="M29"/>
    </sheetView>
  </sheetViews>
  <sheetFormatPr defaultColWidth="8.85546875" defaultRowHeight="18.75" x14ac:dyDescent="0.3"/>
  <cols>
    <col min="1" max="1" width="4.7109375" style="2" customWidth="1"/>
    <col min="2" max="2" width="26.5703125" style="1" customWidth="1"/>
    <col min="3" max="3" width="6.140625" style="2" bestFit="1" customWidth="1"/>
    <col min="4" max="4" width="8.7109375" style="2" bestFit="1" customWidth="1"/>
    <col min="5" max="5" width="10.42578125" style="3" bestFit="1" customWidth="1"/>
    <col min="6" max="6" width="9" style="3" bestFit="1" customWidth="1"/>
    <col min="7" max="7" width="8.42578125" style="3" bestFit="1" customWidth="1"/>
    <col min="8" max="8" width="7.5703125" style="3" bestFit="1" customWidth="1"/>
    <col min="9" max="9" width="8.7109375" style="3" bestFit="1" customWidth="1"/>
    <col min="10" max="10" width="14.5703125" style="3" bestFit="1" customWidth="1"/>
    <col min="11" max="11" width="15" style="4" customWidth="1"/>
    <col min="12" max="12" width="8.85546875" style="1"/>
    <col min="13" max="13" width="16" style="1" bestFit="1" customWidth="1"/>
    <col min="14" max="14" width="19.7109375" style="1" bestFit="1" customWidth="1"/>
    <col min="15" max="15" width="17.7109375" style="1" customWidth="1"/>
    <col min="16" max="16" width="20.28515625" style="1" customWidth="1"/>
    <col min="17" max="16384" width="8.85546875" style="1"/>
  </cols>
  <sheetData>
    <row r="6" spans="1:18" s="30" customFormat="1" ht="19.5" customHeight="1" x14ac:dyDescent="0.25">
      <c r="A6" s="29"/>
      <c r="C6" s="29"/>
      <c r="D6" s="29"/>
      <c r="E6" s="31"/>
      <c r="F6" s="34"/>
      <c r="G6" s="34"/>
      <c r="H6" s="34"/>
      <c r="I6" s="34"/>
      <c r="J6" s="33" t="s">
        <v>12</v>
      </c>
      <c r="K6" s="36" t="s">
        <v>40</v>
      </c>
    </row>
    <row r="7" spans="1:18" s="30" customFormat="1" ht="15.75" x14ac:dyDescent="0.25">
      <c r="A7" s="63"/>
      <c r="B7" s="63"/>
      <c r="C7" s="32"/>
      <c r="D7" s="29"/>
      <c r="F7" s="34"/>
      <c r="G7" s="34"/>
      <c r="H7" s="34"/>
      <c r="I7" s="34"/>
      <c r="J7" s="33" t="s">
        <v>29</v>
      </c>
      <c r="K7" s="21" t="s">
        <v>34</v>
      </c>
    </row>
    <row r="8" spans="1:18" s="30" customFormat="1" ht="15.75" x14ac:dyDescent="0.25">
      <c r="A8" s="64"/>
      <c r="B8" s="64"/>
      <c r="C8" s="32"/>
      <c r="D8" s="29"/>
      <c r="F8" s="34"/>
      <c r="G8" s="34"/>
      <c r="H8" s="34"/>
      <c r="I8" s="34"/>
      <c r="J8" s="33" t="s">
        <v>13</v>
      </c>
      <c r="K8" s="22" t="s">
        <v>14</v>
      </c>
    </row>
    <row r="9" spans="1:18" ht="1.5" customHeight="1" x14ac:dyDescent="0.3">
      <c r="A9" s="20"/>
      <c r="B9" s="20"/>
      <c r="C9" s="15"/>
      <c r="E9" s="1"/>
      <c r="F9" s="25"/>
      <c r="G9" s="25"/>
      <c r="H9" s="25"/>
      <c r="I9" s="25"/>
      <c r="J9" s="25"/>
      <c r="K9" s="26"/>
    </row>
    <row r="10" spans="1:18" x14ac:dyDescent="0.3">
      <c r="A10" s="16" t="s">
        <v>38</v>
      </c>
      <c r="B10" s="16"/>
      <c r="C10" s="15"/>
      <c r="E10" s="1"/>
    </row>
    <row r="11" spans="1:18" ht="18.75" customHeight="1" x14ac:dyDescent="0.3">
      <c r="A11" s="65" t="s">
        <v>39</v>
      </c>
      <c r="B11" s="65"/>
      <c r="C11" s="65"/>
      <c r="D11" s="65"/>
      <c r="E11" s="65"/>
      <c r="F11" s="19"/>
      <c r="G11" s="19"/>
      <c r="H11" s="19"/>
      <c r="I11" s="19"/>
      <c r="J11" s="1"/>
      <c r="K11" s="1"/>
    </row>
    <row r="12" spans="1:18" x14ac:dyDescent="0.3">
      <c r="A12" s="65"/>
      <c r="B12" s="65"/>
      <c r="C12" s="17"/>
      <c r="D12" s="28"/>
      <c r="E12" s="18"/>
      <c r="F12" s="19"/>
      <c r="G12" s="19"/>
      <c r="H12" s="19"/>
      <c r="I12" s="19"/>
      <c r="J12" s="1"/>
      <c r="K12" s="1"/>
    </row>
    <row r="13" spans="1:18" x14ac:dyDescent="0.3">
      <c r="A13" s="16" t="s">
        <v>15</v>
      </c>
      <c r="B13" s="16"/>
      <c r="C13" s="15"/>
      <c r="D13" s="66"/>
      <c r="E13" s="66"/>
      <c r="F13" s="19"/>
      <c r="G13" s="19"/>
      <c r="H13" s="19"/>
      <c r="I13" s="19"/>
      <c r="J13" s="1"/>
      <c r="K13" s="1"/>
    </row>
    <row r="14" spans="1:18" ht="3" customHeight="1" x14ac:dyDescent="0.3"/>
    <row r="15" spans="1:18" ht="21" x14ac:dyDescent="0.35">
      <c r="A15" s="53" t="s">
        <v>7</v>
      </c>
      <c r="B15" s="53"/>
      <c r="C15" s="53"/>
      <c r="D15" s="53"/>
      <c r="E15" s="53"/>
      <c r="F15" s="53"/>
      <c r="G15" s="53"/>
      <c r="H15" s="53"/>
      <c r="I15" s="53"/>
      <c r="J15" s="53"/>
      <c r="K15" s="53"/>
    </row>
    <row r="16" spans="1:18" hidden="1" x14ac:dyDescent="0.3">
      <c r="A16" s="54" t="s">
        <v>2</v>
      </c>
      <c r="B16" s="54"/>
      <c r="C16" s="54"/>
      <c r="D16" s="54"/>
      <c r="E16" s="54"/>
      <c r="F16" s="54"/>
      <c r="G16" s="54"/>
      <c r="H16" s="54"/>
      <c r="I16" s="54"/>
      <c r="J16" s="54"/>
      <c r="K16" s="54"/>
      <c r="L16" s="5"/>
      <c r="M16" s="5"/>
      <c r="N16" s="5"/>
      <c r="O16" s="5"/>
      <c r="P16" s="5"/>
      <c r="Q16" s="3"/>
      <c r="R16" s="4"/>
    </row>
    <row r="17" spans="1:18" ht="6" customHeight="1" x14ac:dyDescent="0.35">
      <c r="A17" s="6"/>
      <c r="B17" s="6"/>
      <c r="C17" s="7"/>
      <c r="D17" s="6"/>
      <c r="E17" s="6"/>
      <c r="F17" s="6"/>
      <c r="G17" s="6"/>
      <c r="H17" s="6"/>
      <c r="I17" s="6"/>
      <c r="J17" s="6"/>
      <c r="K17" s="6"/>
      <c r="L17" s="5"/>
      <c r="M17" s="5"/>
      <c r="N17" s="5"/>
      <c r="O17" s="5"/>
      <c r="P17" s="5"/>
      <c r="Q17" s="3"/>
      <c r="R17" s="4"/>
    </row>
    <row r="18" spans="1:18" ht="31.5" x14ac:dyDescent="0.5">
      <c r="A18" s="55" t="s">
        <v>28</v>
      </c>
      <c r="B18" s="55"/>
      <c r="C18" s="55"/>
      <c r="D18" s="55"/>
      <c r="E18" s="55"/>
      <c r="F18" s="55"/>
      <c r="G18" s="55"/>
      <c r="H18" s="55"/>
      <c r="I18" s="55"/>
      <c r="J18" s="55"/>
      <c r="K18" s="55"/>
    </row>
    <row r="19" spans="1:18" ht="6" customHeight="1" x14ac:dyDescent="0.3"/>
    <row r="20" spans="1:18" ht="21" x14ac:dyDescent="0.3">
      <c r="A20" s="56" t="s">
        <v>36</v>
      </c>
      <c r="B20" s="56"/>
      <c r="C20" s="56"/>
      <c r="D20" s="56"/>
      <c r="E20" s="56"/>
      <c r="F20" s="56"/>
      <c r="G20" s="56"/>
      <c r="H20" s="56"/>
      <c r="I20" s="56"/>
      <c r="J20" s="56"/>
      <c r="K20" s="56"/>
    </row>
    <row r="21" spans="1:18" ht="9" customHeight="1" x14ac:dyDescent="0.3"/>
    <row r="22" spans="1:18" ht="19.5" customHeight="1" x14ac:dyDescent="0.3">
      <c r="A22" s="57" t="s">
        <v>0</v>
      </c>
      <c r="B22" s="57" t="s">
        <v>3</v>
      </c>
      <c r="C22" s="58" t="s">
        <v>30</v>
      </c>
      <c r="D22" s="58"/>
      <c r="E22" s="58"/>
      <c r="F22" s="58"/>
      <c r="G22" s="59" t="s">
        <v>31</v>
      </c>
      <c r="H22" s="60"/>
      <c r="I22" s="60"/>
      <c r="J22" s="60"/>
      <c r="K22" s="61"/>
    </row>
    <row r="23" spans="1:18" ht="37.5" customHeight="1" x14ac:dyDescent="0.3">
      <c r="A23" s="57"/>
      <c r="B23" s="57"/>
      <c r="C23" s="38" t="s">
        <v>1</v>
      </c>
      <c r="D23" s="39" t="s">
        <v>33</v>
      </c>
      <c r="E23" s="40" t="s">
        <v>4</v>
      </c>
      <c r="F23" s="40" t="s">
        <v>5</v>
      </c>
      <c r="G23" s="39" t="s">
        <v>35</v>
      </c>
      <c r="H23" s="39" t="s">
        <v>32</v>
      </c>
      <c r="I23" s="39" t="s">
        <v>37</v>
      </c>
      <c r="J23" s="40" t="s">
        <v>10</v>
      </c>
      <c r="K23" s="40" t="s">
        <v>11</v>
      </c>
    </row>
    <row r="24" spans="1:18" s="12" customFormat="1" ht="80.25" customHeight="1" x14ac:dyDescent="0.25">
      <c r="A24" s="41">
        <v>1</v>
      </c>
      <c r="B24" s="42" t="s">
        <v>26</v>
      </c>
      <c r="C24" s="41" t="s">
        <v>8</v>
      </c>
      <c r="D24" s="43">
        <v>13000</v>
      </c>
      <c r="E24" s="44">
        <v>325</v>
      </c>
      <c r="F24" s="44">
        <v>80</v>
      </c>
      <c r="G24" s="43">
        <v>9023</v>
      </c>
      <c r="H24" s="43">
        <v>3977</v>
      </c>
      <c r="I24" s="43">
        <f>H24+G24</f>
        <v>13000</v>
      </c>
      <c r="J24" s="45">
        <f>H24*E24</f>
        <v>1292525</v>
      </c>
      <c r="K24" s="44">
        <f>H24*F24</f>
        <v>318160</v>
      </c>
      <c r="M24" s="23">
        <f>13000-G24</f>
        <v>3977</v>
      </c>
      <c r="N24" s="23"/>
      <c r="O24" s="23"/>
    </row>
    <row r="25" spans="1:18" s="12" customFormat="1" ht="135" x14ac:dyDescent="0.25">
      <c r="A25" s="41">
        <v>2</v>
      </c>
      <c r="B25" s="42" t="s">
        <v>27</v>
      </c>
      <c r="C25" s="41" t="s">
        <v>8</v>
      </c>
      <c r="D25" s="43">
        <v>13000</v>
      </c>
      <c r="E25" s="44">
        <v>185</v>
      </c>
      <c r="F25" s="44">
        <v>70</v>
      </c>
      <c r="G25" s="43">
        <v>9023</v>
      </c>
      <c r="H25" s="43">
        <v>3977</v>
      </c>
      <c r="I25" s="43">
        <f t="shared" ref="I25:I30" si="0">H25+G25</f>
        <v>13000</v>
      </c>
      <c r="J25" s="45">
        <f t="shared" ref="J25:J30" si="1">H25*E25</f>
        <v>735745</v>
      </c>
      <c r="K25" s="44">
        <f t="shared" ref="K25:K30" si="2">H25*F25</f>
        <v>278390</v>
      </c>
      <c r="M25" s="23"/>
      <c r="N25" s="23"/>
      <c r="O25" s="23"/>
    </row>
    <row r="26" spans="1:18" s="12" customFormat="1" ht="45" x14ac:dyDescent="0.25">
      <c r="A26" s="41">
        <v>3</v>
      </c>
      <c r="B26" s="42" t="s">
        <v>19</v>
      </c>
      <c r="C26" s="41" t="s">
        <v>20</v>
      </c>
      <c r="D26" s="43">
        <v>300</v>
      </c>
      <c r="E26" s="44">
        <v>350</v>
      </c>
      <c r="F26" s="44">
        <v>100</v>
      </c>
      <c r="G26" s="43">
        <v>275</v>
      </c>
      <c r="H26" s="43">
        <v>25</v>
      </c>
      <c r="I26" s="43">
        <f t="shared" si="0"/>
        <v>300</v>
      </c>
      <c r="J26" s="45">
        <f t="shared" si="1"/>
        <v>8750</v>
      </c>
      <c r="K26" s="44">
        <f t="shared" si="2"/>
        <v>2500</v>
      </c>
      <c r="M26" s="23"/>
      <c r="N26" s="24"/>
      <c r="O26" s="24"/>
    </row>
    <row r="27" spans="1:18" s="12" customFormat="1" ht="45" x14ac:dyDescent="0.25">
      <c r="A27" s="41">
        <v>4</v>
      </c>
      <c r="B27" s="42" t="s">
        <v>21</v>
      </c>
      <c r="C27" s="41" t="s">
        <v>22</v>
      </c>
      <c r="D27" s="43">
        <v>120</v>
      </c>
      <c r="E27" s="44">
        <v>300</v>
      </c>
      <c r="F27" s="44">
        <v>25</v>
      </c>
      <c r="G27" s="43">
        <v>84</v>
      </c>
      <c r="H27" s="43">
        <v>36</v>
      </c>
      <c r="I27" s="43">
        <f t="shared" si="0"/>
        <v>120</v>
      </c>
      <c r="J27" s="45">
        <f t="shared" si="1"/>
        <v>10800</v>
      </c>
      <c r="K27" s="44">
        <f t="shared" si="2"/>
        <v>900</v>
      </c>
      <c r="M27" s="23"/>
      <c r="N27" s="24"/>
      <c r="O27" s="24"/>
    </row>
    <row r="28" spans="1:18" s="12" customFormat="1" ht="46.5" customHeight="1" x14ac:dyDescent="0.25">
      <c r="A28" s="41">
        <v>5</v>
      </c>
      <c r="B28" s="42" t="s">
        <v>23</v>
      </c>
      <c r="C28" s="41" t="s">
        <v>22</v>
      </c>
      <c r="D28" s="43">
        <v>120</v>
      </c>
      <c r="E28" s="44">
        <v>400</v>
      </c>
      <c r="F28" s="44">
        <v>100</v>
      </c>
      <c r="G28" s="43">
        <v>84</v>
      </c>
      <c r="H28" s="43">
        <v>36</v>
      </c>
      <c r="I28" s="43">
        <f t="shared" si="0"/>
        <v>120</v>
      </c>
      <c r="J28" s="45">
        <f t="shared" si="1"/>
        <v>14400</v>
      </c>
      <c r="K28" s="44">
        <f t="shared" si="2"/>
        <v>3600</v>
      </c>
      <c r="M28" s="23"/>
      <c r="N28" s="24"/>
      <c r="O28" s="24"/>
    </row>
    <row r="29" spans="1:18" s="12" customFormat="1" ht="45" x14ac:dyDescent="0.25">
      <c r="A29" s="41">
        <v>6</v>
      </c>
      <c r="B29" s="42" t="s">
        <v>24</v>
      </c>
      <c r="C29" s="41" t="s">
        <v>22</v>
      </c>
      <c r="D29" s="43">
        <v>60</v>
      </c>
      <c r="E29" s="44">
        <v>1600</v>
      </c>
      <c r="F29" s="44">
        <v>300</v>
      </c>
      <c r="G29" s="43">
        <v>42</v>
      </c>
      <c r="H29" s="43">
        <v>18</v>
      </c>
      <c r="I29" s="43">
        <f t="shared" si="0"/>
        <v>60</v>
      </c>
      <c r="J29" s="45">
        <f t="shared" si="1"/>
        <v>28800</v>
      </c>
      <c r="K29" s="44">
        <f t="shared" si="2"/>
        <v>5400</v>
      </c>
      <c r="M29" s="23"/>
      <c r="N29" s="24"/>
      <c r="O29" s="24"/>
    </row>
    <row r="30" spans="1:18" s="12" customFormat="1" ht="90.75" thickBot="1" x14ac:dyDescent="0.3">
      <c r="A30" s="46">
        <v>7</v>
      </c>
      <c r="B30" s="47" t="s">
        <v>25</v>
      </c>
      <c r="C30" s="46" t="s">
        <v>22</v>
      </c>
      <c r="D30" s="48">
        <v>60</v>
      </c>
      <c r="E30" s="49">
        <v>1400</v>
      </c>
      <c r="F30" s="49">
        <v>200</v>
      </c>
      <c r="G30" s="48">
        <v>42</v>
      </c>
      <c r="H30" s="48">
        <v>18</v>
      </c>
      <c r="I30" s="48">
        <f t="shared" si="0"/>
        <v>60</v>
      </c>
      <c r="J30" s="50">
        <f t="shared" si="1"/>
        <v>25200</v>
      </c>
      <c r="K30" s="49">
        <f t="shared" si="2"/>
        <v>3600</v>
      </c>
      <c r="M30" s="23"/>
      <c r="N30" s="24"/>
      <c r="O30" s="24"/>
    </row>
    <row r="31" spans="1:18" s="12" customFormat="1" ht="26.25" customHeight="1" thickTop="1" x14ac:dyDescent="0.25">
      <c r="A31" s="62" t="s">
        <v>9</v>
      </c>
      <c r="B31" s="62"/>
      <c r="C31" s="62"/>
      <c r="D31" s="62"/>
      <c r="E31" s="62"/>
      <c r="F31" s="62"/>
      <c r="G31" s="62"/>
      <c r="H31" s="62"/>
      <c r="I31" s="62"/>
      <c r="J31" s="27">
        <f>SUM(J24:J30)</f>
        <v>2116220</v>
      </c>
      <c r="K31" s="27">
        <f>SUM(K24:K30)</f>
        <v>612550</v>
      </c>
    </row>
    <row r="32" spans="1:18" s="12" customFormat="1" x14ac:dyDescent="0.25">
      <c r="A32" s="62" t="s">
        <v>16</v>
      </c>
      <c r="B32" s="62"/>
      <c r="C32" s="62"/>
      <c r="D32" s="62"/>
      <c r="E32" s="62"/>
      <c r="F32" s="62"/>
      <c r="G32" s="62"/>
      <c r="H32" s="62"/>
      <c r="I32" s="62"/>
      <c r="J32" s="52">
        <f>J31+K31</f>
        <v>2728770</v>
      </c>
      <c r="K32" s="52"/>
      <c r="O32" s="37"/>
      <c r="P32" s="37"/>
    </row>
    <row r="33" spans="1:16" s="12" customFormat="1" x14ac:dyDescent="0.25">
      <c r="A33" s="62" t="s">
        <v>17</v>
      </c>
      <c r="B33" s="62"/>
      <c r="C33" s="62"/>
      <c r="D33" s="62"/>
      <c r="E33" s="62"/>
      <c r="F33" s="62"/>
      <c r="G33" s="62"/>
      <c r="H33" s="62"/>
      <c r="I33" s="62"/>
      <c r="J33" s="52">
        <f>J32*13%</f>
        <v>354740.10000000003</v>
      </c>
      <c r="K33" s="52"/>
      <c r="N33" s="24"/>
      <c r="O33" s="24"/>
    </row>
    <row r="34" spans="1:16" s="12" customFormat="1" x14ac:dyDescent="0.25">
      <c r="A34" s="62" t="s">
        <v>18</v>
      </c>
      <c r="B34" s="62"/>
      <c r="C34" s="62"/>
      <c r="D34" s="62"/>
      <c r="E34" s="62"/>
      <c r="F34" s="62"/>
      <c r="G34" s="62"/>
      <c r="H34" s="62"/>
      <c r="I34" s="62"/>
      <c r="J34" s="52">
        <f>J33+J32</f>
        <v>3083510.1</v>
      </c>
      <c r="K34" s="52"/>
      <c r="N34" s="37"/>
      <c r="O34" s="24"/>
      <c r="P34" s="23"/>
    </row>
    <row r="35" spans="1:16" ht="6.75" customHeight="1" x14ac:dyDescent="0.3">
      <c r="A35" s="8"/>
      <c r="B35" s="9"/>
    </row>
    <row r="36" spans="1:16" ht="21" hidden="1" x14ac:dyDescent="0.3">
      <c r="A36" s="13" t="s">
        <v>6</v>
      </c>
      <c r="B36" s="9"/>
      <c r="G36" s="1"/>
      <c r="H36" s="1"/>
      <c r="I36" s="1"/>
      <c r="J36" s="1"/>
      <c r="M36" s="51"/>
      <c r="N36" s="51"/>
      <c r="O36" s="51"/>
      <c r="P36" s="14" t="e">
        <f>#REF!+P34</f>
        <v>#REF!</v>
      </c>
    </row>
    <row r="37" spans="1:16" x14ac:dyDescent="0.3">
      <c r="A37" s="8"/>
      <c r="B37" s="8"/>
      <c r="J37" s="3" t="s">
        <v>41</v>
      </c>
      <c r="K37" s="4">
        <f>J34*8%</f>
        <v>246680.80800000002</v>
      </c>
    </row>
    <row r="38" spans="1:16" x14ac:dyDescent="0.3">
      <c r="A38" s="10"/>
      <c r="B38" s="11"/>
      <c r="P38" s="14" t="e">
        <f>P36*50%</f>
        <v>#REF!</v>
      </c>
    </row>
    <row r="39" spans="1:16" x14ac:dyDescent="0.3">
      <c r="J39" s="3" t="s">
        <v>43</v>
      </c>
      <c r="K39" s="4">
        <f>J34-K37</f>
        <v>2836829.2919999999</v>
      </c>
      <c r="P39" s="35"/>
    </row>
    <row r="40" spans="1:16" x14ac:dyDescent="0.3">
      <c r="P40" s="35" t="e">
        <f>P36*52%</f>
        <v>#REF!</v>
      </c>
    </row>
    <row r="41" spans="1:16" x14ac:dyDescent="0.3">
      <c r="J41" s="3" t="s">
        <v>42</v>
      </c>
      <c r="K41" s="4">
        <v>920000</v>
      </c>
    </row>
    <row r="42" spans="1:16" x14ac:dyDescent="0.3">
      <c r="J42" s="3" t="s">
        <v>42</v>
      </c>
      <c r="K42" s="4">
        <v>920000</v>
      </c>
    </row>
    <row r="43" spans="1:16" x14ac:dyDescent="0.3">
      <c r="J43" s="3" t="s">
        <v>42</v>
      </c>
      <c r="K43" s="4">
        <v>996829</v>
      </c>
    </row>
    <row r="44" spans="1:16" x14ac:dyDescent="0.3">
      <c r="J44" s="3" t="s">
        <v>44</v>
      </c>
      <c r="K44" s="4">
        <f>SUM(K41:K43)</f>
        <v>2836829</v>
      </c>
    </row>
    <row r="46" spans="1:16" x14ac:dyDescent="0.3">
      <c r="J46" s="3" t="s">
        <v>45</v>
      </c>
      <c r="K46" s="4" t="s">
        <v>46</v>
      </c>
    </row>
  </sheetData>
  <mergeCells count="21">
    <mergeCell ref="A7:B7"/>
    <mergeCell ref="A8:B8"/>
    <mergeCell ref="A12:B12"/>
    <mergeCell ref="D13:E13"/>
    <mergeCell ref="A11:E11"/>
    <mergeCell ref="M36:O36"/>
    <mergeCell ref="J34:K34"/>
    <mergeCell ref="J32:K32"/>
    <mergeCell ref="J33:K33"/>
    <mergeCell ref="A15:K15"/>
    <mergeCell ref="A16:K16"/>
    <mergeCell ref="A18:K18"/>
    <mergeCell ref="A20:K20"/>
    <mergeCell ref="A22:A23"/>
    <mergeCell ref="B22:B23"/>
    <mergeCell ref="C22:F22"/>
    <mergeCell ref="G22:K22"/>
    <mergeCell ref="A31:I31"/>
    <mergeCell ref="A32:I32"/>
    <mergeCell ref="A33:I33"/>
    <mergeCell ref="A34:I34"/>
  </mergeCells>
  <printOptions horizontalCentered="1"/>
  <pageMargins left="0" right="0" top="0.62992125984251968" bottom="0" header="0.31496062992125984" footer="0.31496062992125984"/>
  <pageSetup paperSize="9" scale="77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sum</vt:lpstr>
      <vt:lpstr>sum!Print_Area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2024-10-03T10:22:57Z</dcterms:modified>
</cp:coreProperties>
</file>