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3"/>
  <workbookPr defaultThemeVersion="124226"/>
  <mc:AlternateContent xmlns:mc="http://schemas.openxmlformats.org/markup-compatibility/2006">
    <mc:Choice Requires="x15">
      <x15ac:absPath xmlns:x15ac="http://schemas.microsoft.com/office/spreadsheetml/2010/11/ac" url="C:\Users\A M Trader's\Documents\Running Projects\Bank Al Habib 22nd and 23rd Floor\"/>
    </mc:Choice>
  </mc:AlternateContent>
  <xr:revisionPtr revIDLastSave="0" documentId="13_ncr:1_{AB389302-127C-463E-96D4-768B7AB4F7CE}" xr6:coauthVersionLast="36" xr6:coauthVersionMax="36" xr10:uidLastSave="{00000000-0000-0000-0000-000000000000}"/>
  <bookViews>
    <workbookView xWindow="0" yWindow="0" windowWidth="23040" windowHeight="9060" activeTab="1" xr2:uid="{00000000-000D-0000-FFFF-FFFF00000000}"/>
  </bookViews>
  <sheets>
    <sheet name="Summary" sheetId="12" r:id="rId1"/>
    <sheet name="HVAC 22nd Floor" sheetId="9" r:id="rId2"/>
    <sheet name="HVAC 23rd Floor" sheetId="1" r:id="rId3"/>
    <sheet name="Fire 22nd" sheetId="11" r:id="rId4"/>
    <sheet name="Fire 23rd" sheetId="10" r:id="rId5"/>
  </sheets>
  <definedNames>
    <definedName name="_xlnm.Print_Area" localSheetId="3">'Fire 22nd'!$A$1:$M$23</definedName>
    <definedName name="_xlnm.Print_Area" localSheetId="4">'Fire 23rd'!$A$1:$M$23</definedName>
    <definedName name="_xlnm.Print_Area" localSheetId="1">'HVAC 22nd Floor'!$A$1:$N$69</definedName>
    <definedName name="_xlnm.Print_Area" localSheetId="2">'HVAC 23rd Floor'!$A$1:$N$70</definedName>
    <definedName name="_xlnm.Print_Area" localSheetId="0">Summary!$A$1:$E$30</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91029"/>
</workbook>
</file>

<file path=xl/calcChain.xml><?xml version="1.0" encoding="utf-8"?>
<calcChain xmlns="http://schemas.openxmlformats.org/spreadsheetml/2006/main">
  <c r="M22" i="11" l="1"/>
  <c r="L70" i="1"/>
  <c r="M70" i="1"/>
  <c r="N70" i="1"/>
  <c r="L69" i="9"/>
  <c r="M69" i="9"/>
  <c r="N69" i="9"/>
  <c r="H28" i="9"/>
  <c r="L4" i="10"/>
  <c r="L5" i="10"/>
  <c r="L6" i="10"/>
  <c r="I7" i="10"/>
  <c r="L7" i="10"/>
  <c r="L8" i="10"/>
  <c r="L9" i="10"/>
  <c r="L10" i="10"/>
  <c r="L11" i="10"/>
  <c r="L12" i="10"/>
  <c r="L13" i="10"/>
  <c r="L14" i="10"/>
  <c r="L15" i="10"/>
  <c r="L16" i="10"/>
  <c r="L17" i="10"/>
  <c r="L18" i="10"/>
  <c r="L19" i="10"/>
  <c r="L20" i="10"/>
  <c r="L21" i="10"/>
  <c r="L22" i="10"/>
  <c r="L23" i="10"/>
  <c r="D23" i="12"/>
  <c r="L4" i="11"/>
  <c r="L5" i="11"/>
  <c r="L6" i="11"/>
  <c r="L7" i="11"/>
  <c r="L8" i="11"/>
  <c r="L9" i="11"/>
  <c r="L10" i="11"/>
  <c r="L11" i="11"/>
  <c r="L12" i="11"/>
  <c r="L13" i="11"/>
  <c r="L14" i="11"/>
  <c r="L15" i="11"/>
  <c r="L16" i="11"/>
  <c r="L17" i="11"/>
  <c r="L18" i="11"/>
  <c r="L19" i="11"/>
  <c r="L20" i="11"/>
  <c r="L21" i="11"/>
  <c r="L22" i="11"/>
  <c r="D22" i="12"/>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D19" i="12"/>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D18" i="12"/>
  <c r="D26" i="12"/>
  <c r="K15" i="11"/>
  <c r="J15" i="11"/>
  <c r="O7" i="9"/>
  <c r="L48" i="9"/>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C19" i="12"/>
  <c r="K5" i="10"/>
  <c r="M5" i="10"/>
  <c r="K6" i="10"/>
  <c r="M6" i="10"/>
  <c r="K7" i="10"/>
  <c r="K8" i="10"/>
  <c r="M8" i="10"/>
  <c r="K9" i="10"/>
  <c r="K10" i="10"/>
  <c r="K11" i="10"/>
  <c r="M11" i="10"/>
  <c r="K12" i="10"/>
  <c r="M12" i="10"/>
  <c r="K13" i="10"/>
  <c r="M13" i="10"/>
  <c r="K14" i="10"/>
  <c r="M14" i="10"/>
  <c r="K15" i="10"/>
  <c r="M15" i="10"/>
  <c r="K16" i="10"/>
  <c r="K4" i="10"/>
  <c r="K17" i="10"/>
  <c r="K18" i="10"/>
  <c r="K19" i="10"/>
  <c r="K20" i="10"/>
  <c r="K21" i="10"/>
  <c r="K22" i="10"/>
  <c r="K23" i="10"/>
  <c r="M18" i="10"/>
  <c r="M20" i="10"/>
  <c r="M22" i="10"/>
  <c r="G5" i="10"/>
  <c r="G6" i="10"/>
  <c r="G7" i="10"/>
  <c r="G8" i="10"/>
  <c r="G9" i="10"/>
  <c r="G10" i="10"/>
  <c r="G11" i="10"/>
  <c r="G12" i="10"/>
  <c r="G13" i="10"/>
  <c r="G14" i="10"/>
  <c r="G15" i="10"/>
  <c r="G16" i="10"/>
  <c r="G17" i="10"/>
  <c r="G18" i="10"/>
  <c r="G19" i="10"/>
  <c r="G20" i="10"/>
  <c r="G21" i="10"/>
  <c r="G22" i="10"/>
  <c r="G4" i="10"/>
  <c r="K5" i="11"/>
  <c r="M5" i="11"/>
  <c r="K6" i="11"/>
  <c r="M6" i="11"/>
  <c r="K7" i="11"/>
  <c r="M7" i="11"/>
  <c r="K8" i="11"/>
  <c r="M8" i="11"/>
  <c r="K9" i="11"/>
  <c r="M9" i="11"/>
  <c r="K10" i="11"/>
  <c r="M10" i="11"/>
  <c r="K11" i="11"/>
  <c r="M11" i="11"/>
  <c r="K12" i="11"/>
  <c r="M12" i="11"/>
  <c r="K13" i="11"/>
  <c r="M13" i="11"/>
  <c r="K14" i="11"/>
  <c r="M14" i="11"/>
  <c r="M15" i="11"/>
  <c r="K16" i="11"/>
  <c r="M16" i="11"/>
  <c r="K17" i="11"/>
  <c r="M17" i="11"/>
  <c r="K18" i="11"/>
  <c r="M18" i="11"/>
  <c r="K19" i="11"/>
  <c r="M19" i="11"/>
  <c r="K20" i="11"/>
  <c r="M20" i="11"/>
  <c r="K21" i="11"/>
  <c r="M21" i="11"/>
  <c r="K4" i="11"/>
  <c r="K22" i="11"/>
  <c r="C22" i="12"/>
  <c r="G5" i="11"/>
  <c r="G6" i="11"/>
  <c r="G7" i="11"/>
  <c r="G8" i="11"/>
  <c r="G9" i="11"/>
  <c r="G10" i="11"/>
  <c r="G11" i="11"/>
  <c r="G12" i="11"/>
  <c r="G13" i="11"/>
  <c r="G14" i="11"/>
  <c r="G15" i="11"/>
  <c r="G16" i="11"/>
  <c r="G17" i="11"/>
  <c r="G18" i="11"/>
  <c r="G19" i="11"/>
  <c r="G20" i="11"/>
  <c r="G21" i="11"/>
  <c r="G4" i="11"/>
  <c r="G22" i="11"/>
  <c r="N7" i="1"/>
  <c r="N9" i="1"/>
  <c r="N10" i="1"/>
  <c r="N11" i="1"/>
  <c r="N12" i="1"/>
  <c r="N14" i="1"/>
  <c r="N15" i="1"/>
  <c r="N16" i="1"/>
  <c r="N17" i="1"/>
  <c r="N18" i="1"/>
  <c r="N19" i="1"/>
  <c r="N22" i="1"/>
  <c r="N23" i="1"/>
  <c r="N24" i="1"/>
  <c r="N25" i="1"/>
  <c r="N26" i="1"/>
  <c r="N27" i="1"/>
  <c r="N30" i="1"/>
  <c r="N31" i="1"/>
  <c r="N32" i="1"/>
  <c r="N33" i="1"/>
  <c r="N34" i="1"/>
  <c r="N35" i="1"/>
  <c r="N38" i="1"/>
  <c r="N39" i="1"/>
  <c r="N40" i="1"/>
  <c r="N41" i="1"/>
  <c r="N42" i="1"/>
  <c r="N43" i="1"/>
  <c r="N44" i="1"/>
  <c r="N46" i="1"/>
  <c r="N47" i="1"/>
  <c r="N48" i="1"/>
  <c r="N49" i="1"/>
  <c r="N50" i="1"/>
  <c r="N51" i="1"/>
  <c r="N52" i="1"/>
  <c r="N54" i="1"/>
  <c r="N55" i="1"/>
  <c r="N56" i="1"/>
  <c r="N57" i="1"/>
  <c r="N58" i="1"/>
  <c r="N59" i="1"/>
  <c r="N62" i="1"/>
  <c r="N63" i="1"/>
  <c r="N65" i="1"/>
  <c r="N66" i="1"/>
  <c r="N67" i="1"/>
  <c r="N68" i="1"/>
  <c r="N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6" i="1"/>
  <c r="H70" i="1"/>
  <c r="L8" i="9"/>
  <c r="L9" i="9"/>
  <c r="L10" i="9"/>
  <c r="L11" i="9"/>
  <c r="N11" i="9"/>
  <c r="L12" i="9"/>
  <c r="N12" i="9"/>
  <c r="L13" i="9"/>
  <c r="L14" i="9"/>
  <c r="N14" i="9"/>
  <c r="L15" i="9"/>
  <c r="N15" i="9"/>
  <c r="L16" i="9"/>
  <c r="N16" i="9"/>
  <c r="L17" i="9"/>
  <c r="N17" i="9"/>
  <c r="L18" i="9"/>
  <c r="L19" i="9"/>
  <c r="N19" i="9"/>
  <c r="L20" i="9"/>
  <c r="N20" i="9"/>
  <c r="L21" i="9"/>
  <c r="N21" i="9"/>
  <c r="L22" i="9"/>
  <c r="N22" i="9"/>
  <c r="L23" i="9"/>
  <c r="N23" i="9"/>
  <c r="L24" i="9"/>
  <c r="N24" i="9"/>
  <c r="L25" i="9"/>
  <c r="N25" i="9"/>
  <c r="L26" i="9"/>
  <c r="N26" i="9"/>
  <c r="L27" i="9"/>
  <c r="N27" i="9"/>
  <c r="L28" i="9"/>
  <c r="N28" i="9"/>
  <c r="L29" i="9"/>
  <c r="N29" i="9"/>
  <c r="L30" i="9"/>
  <c r="N30" i="9"/>
  <c r="L31" i="9"/>
  <c r="N31" i="9"/>
  <c r="L32" i="9"/>
  <c r="N32" i="9"/>
  <c r="L33" i="9"/>
  <c r="N33" i="9"/>
  <c r="L34" i="9"/>
  <c r="N34" i="9"/>
  <c r="L35" i="9"/>
  <c r="N35" i="9"/>
  <c r="L36" i="9"/>
  <c r="N36" i="9"/>
  <c r="L37" i="9"/>
  <c r="N37" i="9"/>
  <c r="L38" i="9"/>
  <c r="N38" i="9"/>
  <c r="L39" i="9"/>
  <c r="N39" i="9"/>
  <c r="L40" i="9"/>
  <c r="N40" i="9"/>
  <c r="L41" i="9"/>
  <c r="N41" i="9"/>
  <c r="L42" i="9"/>
  <c r="N42" i="9"/>
  <c r="L43" i="9"/>
  <c r="N43" i="9"/>
  <c r="L44" i="9"/>
  <c r="N44" i="9"/>
  <c r="L45" i="9"/>
  <c r="N45" i="9"/>
  <c r="L46" i="9"/>
  <c r="N46" i="9"/>
  <c r="L47" i="9"/>
  <c r="N47" i="9"/>
  <c r="N48" i="9"/>
  <c r="L49" i="9"/>
  <c r="N49" i="9"/>
  <c r="L50" i="9"/>
  <c r="N50" i="9"/>
  <c r="L51" i="9"/>
  <c r="N51" i="9"/>
  <c r="L52" i="9"/>
  <c r="N52" i="9"/>
  <c r="L53" i="9"/>
  <c r="N53" i="9"/>
  <c r="L54" i="9"/>
  <c r="N54" i="9"/>
  <c r="L55" i="9"/>
  <c r="N55" i="9"/>
  <c r="L56" i="9"/>
  <c r="N56" i="9"/>
  <c r="L57" i="9"/>
  <c r="N57" i="9"/>
  <c r="L58" i="9"/>
  <c r="N58" i="9"/>
  <c r="L59" i="9"/>
  <c r="N59" i="9"/>
  <c r="L60" i="9"/>
  <c r="N60" i="9"/>
  <c r="L61" i="9"/>
  <c r="N61" i="9"/>
  <c r="L62" i="9"/>
  <c r="N62" i="9"/>
  <c r="L63" i="9"/>
  <c r="N63" i="9"/>
  <c r="L64" i="9"/>
  <c r="L7" i="9"/>
  <c r="L65" i="9"/>
  <c r="L66" i="9"/>
  <c r="L67" i="9"/>
  <c r="L68" i="9"/>
  <c r="N65" i="9"/>
  <c r="N66" i="9"/>
  <c r="N67" i="9"/>
  <c r="N68" i="9"/>
  <c r="N7" i="9"/>
  <c r="H8" i="9"/>
  <c r="H7" i="9"/>
  <c r="H9" i="9"/>
  <c r="H10" i="9"/>
  <c r="H11" i="9"/>
  <c r="H12" i="9"/>
  <c r="H13" i="9"/>
  <c r="H14" i="9"/>
  <c r="H15" i="9"/>
  <c r="H16" i="9"/>
  <c r="H17" i="9"/>
  <c r="H18" i="9"/>
  <c r="H19" i="9"/>
  <c r="H20" i="9"/>
  <c r="H21" i="9"/>
  <c r="H22" i="9"/>
  <c r="H23" i="9"/>
  <c r="H24" i="9"/>
  <c r="H25" i="9"/>
  <c r="H26" i="9"/>
  <c r="H27"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M16" i="10"/>
  <c r="M4" i="10"/>
  <c r="M7" i="10"/>
  <c r="M9" i="10"/>
  <c r="M10" i="10"/>
  <c r="M17" i="10"/>
  <c r="M19" i="10"/>
  <c r="M21" i="10"/>
  <c r="M23" i="10"/>
  <c r="N64" i="9"/>
  <c r="N8" i="9"/>
  <c r="N9" i="9"/>
  <c r="N10" i="9"/>
  <c r="N13" i="9"/>
  <c r="N18" i="9"/>
  <c r="C18" i="12"/>
  <c r="G23" i="10"/>
  <c r="M4" i="11"/>
  <c r="N60" i="1"/>
  <c r="N36" i="1"/>
  <c r="N28" i="1"/>
  <c r="N20" i="1"/>
  <c r="N69" i="1"/>
  <c r="N64" i="1"/>
  <c r="N61" i="1"/>
  <c r="N53" i="1"/>
  <c r="N45" i="1"/>
  <c r="N37" i="1"/>
  <c r="N29" i="1"/>
  <c r="N21" i="1"/>
  <c r="N13" i="1"/>
  <c r="N8" i="1"/>
  <c r="E19" i="12"/>
  <c r="K45" i="12"/>
  <c r="E22" i="12"/>
  <c r="E18" i="12"/>
  <c r="E36" i="12"/>
  <c r="J8" i="10"/>
  <c r="J9" i="10"/>
  <c r="J10" i="10"/>
  <c r="J11" i="10"/>
  <c r="J12" i="10"/>
  <c r="J13" i="10"/>
  <c r="J14" i="10"/>
  <c r="J15" i="10"/>
  <c r="J21" i="11"/>
  <c r="J20" i="11"/>
  <c r="J19" i="11"/>
  <c r="J18" i="11"/>
  <c r="J8" i="11"/>
  <c r="J9" i="11"/>
  <c r="J10" i="11"/>
  <c r="J11" i="11"/>
  <c r="J12" i="11"/>
  <c r="J13" i="11"/>
  <c r="J14" i="11"/>
  <c r="J7" i="11"/>
  <c r="J16" i="10"/>
  <c r="J17" i="10"/>
  <c r="J18" i="10"/>
  <c r="J19" i="10"/>
  <c r="J20" i="10"/>
  <c r="J21" i="10"/>
  <c r="J22" i="10"/>
  <c r="J7" i="10"/>
  <c r="J4" i="10"/>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K68" i="9"/>
  <c r="K7" i="9"/>
  <c r="K67" i="9"/>
  <c r="K66" i="9"/>
  <c r="K65" i="9"/>
  <c r="K64" i="9"/>
  <c r="K62" i="9"/>
  <c r="K60" i="9"/>
  <c r="K59" i="9"/>
  <c r="K58" i="9"/>
  <c r="K57" i="9"/>
  <c r="K56" i="9"/>
  <c r="K55" i="9"/>
  <c r="K54" i="9"/>
  <c r="K53" i="9"/>
  <c r="K50" i="9"/>
  <c r="K49" i="9"/>
  <c r="K48" i="9"/>
  <c r="K47" i="9"/>
  <c r="K46" i="9"/>
  <c r="K45" i="9"/>
  <c r="K44" i="9"/>
  <c r="K43" i="9"/>
  <c r="K41" i="9"/>
  <c r="K40" i="9"/>
  <c r="K39" i="9"/>
  <c r="K38" i="9"/>
  <c r="K37" i="9"/>
  <c r="K36" i="9"/>
  <c r="K35" i="9"/>
  <c r="K34" i="9"/>
  <c r="K33" i="9"/>
  <c r="K32" i="9"/>
  <c r="K31" i="9"/>
  <c r="K30" i="9"/>
  <c r="K28" i="9"/>
  <c r="K27" i="9"/>
  <c r="K26" i="9"/>
  <c r="K24" i="9"/>
  <c r="K23" i="9"/>
  <c r="K21" i="9"/>
  <c r="K20" i="9"/>
  <c r="K19" i="9"/>
  <c r="K18" i="9"/>
  <c r="K17" i="9"/>
  <c r="K16" i="9"/>
  <c r="K15" i="9"/>
  <c r="K13" i="9"/>
  <c r="K11" i="9"/>
  <c r="K8" i="9"/>
  <c r="C23" i="12"/>
  <c r="E23" i="12"/>
  <c r="C26" i="12"/>
  <c r="N22" i="12"/>
  <c r="N19" i="12"/>
  <c r="N18" i="12"/>
  <c r="E20" i="12"/>
  <c r="E24" i="12"/>
  <c r="N23" i="12"/>
  <c r="N24" i="12"/>
  <c r="E26" i="12"/>
  <c r="E30" i="12"/>
  <c r="E40" i="12"/>
</calcChain>
</file>

<file path=xl/sharedStrings.xml><?xml version="1.0" encoding="utf-8"?>
<sst xmlns="http://schemas.openxmlformats.org/spreadsheetml/2006/main" count="397" uniqueCount="148">
  <si>
    <t>Sr.</t>
  </si>
  <si>
    <t>No.</t>
  </si>
  <si>
    <t>DESCRIPTION</t>
  </si>
  <si>
    <t>UNIT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</si>
  <si>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</si>
  <si>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</si>
  <si>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</si>
  <si>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</si>
  <si>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</si>
  <si>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</si>
  <si>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</si>
  <si>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</si>
  <si>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</si>
  <si>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</si>
  <si>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</si>
  <si>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</si>
  <si>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</si>
  <si>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</si>
  <si>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</si>
  <si>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</si>
  <si>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</si>
  <si>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</si>
  <si>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</si>
  <si>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</si>
  <si>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</si>
  <si>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</si>
  <si>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</si>
  <si>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</si>
  <si>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</si>
  <si>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</si>
  <si>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</si>
  <si>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</si>
  <si>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</si>
  <si>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</si>
  <si>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</si>
  <si>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</si>
  <si>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</si>
  <si>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</si>
  <si>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</si>
  <si>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Description</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</si>
  <si>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</si>
  <si>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</si>
  <si>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</si>
  <si>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</si>
  <si>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</si>
  <si>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</si>
  <si>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</si>
  <si>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</si>
  <si>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</si>
  <si>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</si>
  <si>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</si>
  <si>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</si>
  <si>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</si>
  <si>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</si>
  <si>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</si>
  <si>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</si>
  <si>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</si>
  <si>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</si>
  <si>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</si>
  <si>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</si>
  <si>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</si>
  <si>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</si>
  <si>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</si>
  <si>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</si>
  <si>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</si>
  <si>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</si>
  <si>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</si>
  <si>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</si>
  <si>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</si>
  <si>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</si>
  <si>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</si>
  <si>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</si>
  <si>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</si>
  <si>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</si>
  <si>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</si>
  <si>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</si>
  <si>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</si>
  <si>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</si>
  <si>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</si>
  <si>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</si>
  <si>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</si>
  <si>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</si>
  <si>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</si>
  <si>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</si>
  <si>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</si>
  <si>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</si>
  <si>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</si>
  <si>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</si>
  <si>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</si>
  <si>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</si>
  <si>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</si>
  <si>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</si>
  <si>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</si>
  <si>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t>Dia  100 mm         (Welded joints fitting)</t>
  </si>
  <si>
    <t>Isolation Gate valve with matching flanges.
Size. 100 mm</t>
  </si>
  <si>
    <t>Painting,  identification and tagging  to the installations  and equipments.</t>
  </si>
  <si>
    <t>Flushing of entire fire pipe work according to (NFPA-13).</t>
  </si>
  <si>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</si>
  <si>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</si>
  <si>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</si>
  <si>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</si>
  <si>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sz val="18"/>
        <color rgb="FF0F0F0F"/>
        <rFont val="Calibri"/>
        <family val="2"/>
        <scheme val="minor"/>
      </rPr>
      <t xml:space="preserve">Total </t>
    </r>
    <r>
      <rPr>
        <sz val="18"/>
        <rFont val="Calibri"/>
        <family val="2"/>
        <scheme val="minor"/>
      </rPr>
      <t>Cost of Works Rs.</t>
    </r>
  </si>
  <si>
    <t>Bank Al-Habib Limited</t>
  </si>
  <si>
    <t>HVAC &amp; Fire Fighting Work</t>
  </si>
  <si>
    <t>22nd &amp; 23rd Floor Centerpoint Karachi</t>
  </si>
  <si>
    <t>S.No</t>
  </si>
  <si>
    <t xml:space="preserve">Total Amount HVAC </t>
  </si>
  <si>
    <t>Total Amount Fire Fighting</t>
  </si>
  <si>
    <t xml:space="preserve">Grand Total Amount </t>
  </si>
  <si>
    <t>HVAC 22nd Floor</t>
  </si>
  <si>
    <t>HVAC 23rd Floor</t>
  </si>
  <si>
    <t>Fire Fighting 22nd Floor</t>
  </si>
  <si>
    <t>Fire Fighting 23rd Floor</t>
  </si>
  <si>
    <t>Bill of Quantities</t>
  </si>
  <si>
    <r>
      <rPr>
        <b/>
        <sz val="14"/>
        <color rgb="FF131313"/>
        <rFont val="Calibri"/>
        <family val="2"/>
        <scheme val="minor"/>
      </rPr>
      <t>QTY</t>
    </r>
  </si>
  <si>
    <t>MATERIAL RATE</t>
  </si>
  <si>
    <t>LABOUR RATE</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</si>
  <si>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</si>
  <si>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</si>
  <si>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</si>
  <si>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</si>
  <si>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SUMMARY OF FINAL BILL</t>
  </si>
  <si>
    <t>Payable</t>
  </si>
  <si>
    <t>Verified in IPC 1</t>
  </si>
  <si>
    <t>Verified in IPC 2</t>
  </si>
  <si>
    <t>Total Verified Bills</t>
  </si>
  <si>
    <t>REC with Mob</t>
  </si>
  <si>
    <t>Actaul Verified</t>
  </si>
  <si>
    <t>Bill #</t>
  </si>
  <si>
    <t>IPC 1</t>
  </si>
  <si>
    <t>Verified Amount</t>
  </si>
  <si>
    <t>IPC 2</t>
  </si>
  <si>
    <t>Total</t>
  </si>
  <si>
    <t>Quantities</t>
  </si>
  <si>
    <t>Current Amount</t>
  </si>
  <si>
    <t>Total Amount</t>
  </si>
  <si>
    <t>Previous</t>
  </si>
  <si>
    <t>Current</t>
  </si>
  <si>
    <r>
      <rPr>
        <b/>
        <sz val="16"/>
        <color rgb="FF0F0F0F"/>
        <rFont val="Calibri"/>
        <family val="2"/>
        <scheme val="minor"/>
      </rPr>
      <t xml:space="preserve">Total </t>
    </r>
    <r>
      <rPr>
        <b/>
        <sz val="16"/>
        <rFont val="Calibri"/>
        <family val="2"/>
        <scheme val="minor"/>
      </rPr>
      <t>Coat of Works Rs.</t>
    </r>
  </si>
  <si>
    <r>
      <rPr>
        <b/>
        <sz val="14"/>
        <color rgb="FF1A1A1A"/>
        <rFont val="Calibri"/>
        <family val="2"/>
        <scheme val="minor"/>
      </rPr>
      <t xml:space="preserve">FIRE </t>
    </r>
    <r>
      <rPr>
        <b/>
        <sz val="14"/>
        <color rgb="FF131313"/>
        <rFont val="Calibri"/>
        <family val="2"/>
        <scheme val="minor"/>
      </rPr>
      <t xml:space="preserve">FIGHTING </t>
    </r>
    <r>
      <rPr>
        <b/>
        <sz val="14"/>
        <color rgb="FF161616"/>
        <rFont val="Calibri"/>
        <family val="2"/>
        <scheme val="minor"/>
      </rPr>
      <t xml:space="preserve">SERVICES
</t>
    </r>
    <r>
      <rPr>
        <sz val="14"/>
        <rFont val="Calibri"/>
        <family val="2"/>
        <scheme val="minor"/>
      </rPr>
      <t xml:space="preserve">Supply,   installation,    testing    &amp;    commissioning    of    fire suppression  system  including  </t>
    </r>
    <r>
      <rPr>
        <sz val="14"/>
        <color rgb="FF0A0A0A"/>
        <rFont val="Calibri"/>
        <family val="2"/>
        <scheme val="minor"/>
      </rPr>
      <t xml:space="preserve">all  </t>
    </r>
    <r>
      <rPr>
        <sz val="14"/>
        <rFont val="Calibri"/>
        <family val="2"/>
        <scheme val="minor"/>
      </rPr>
      <t xml:space="preserve">equipment,  pipe  works and  accessories   ready  to  operate  as  per  specifications, </t>
    </r>
    <r>
      <rPr>
        <u/>
        <sz val="14"/>
        <rFont val="Calibri"/>
        <family val="2"/>
        <scheme val="minor"/>
      </rPr>
      <t>draw</t>
    </r>
    <r>
      <rPr>
        <sz val="14"/>
        <rFont val="Calibri"/>
        <family val="2"/>
        <scheme val="minor"/>
      </rPr>
      <t>ings and instru</t>
    </r>
    <r>
      <rPr>
        <u/>
        <sz val="14"/>
        <rFont val="Calibri"/>
        <family val="2"/>
        <scheme val="minor"/>
      </rPr>
      <t>ctio</t>
    </r>
    <r>
      <rPr>
        <sz val="14"/>
        <rFont val="Calibri"/>
        <family val="2"/>
        <scheme val="minor"/>
      </rPr>
      <t xml:space="preserve">ns </t>
    </r>
    <r>
      <rPr>
        <sz val="14"/>
        <color rgb="FF0C0C0C"/>
        <rFont val="Calibri"/>
        <family val="2"/>
        <scheme val="minor"/>
      </rPr>
      <t xml:space="preserve">of </t>
    </r>
    <r>
      <rPr>
        <sz val="14"/>
        <rFont val="Calibri"/>
        <family val="2"/>
        <scheme val="minor"/>
      </rPr>
      <t xml:space="preserve">consultants.
Cutting dismantling  and  shifting  of </t>
    </r>
    <r>
      <rPr>
        <sz val="14"/>
        <color rgb="FF181818"/>
        <rFont val="Calibri"/>
        <family val="2"/>
        <scheme val="minor"/>
      </rPr>
      <t xml:space="preserve">the </t>
    </r>
    <r>
      <rPr>
        <sz val="14"/>
        <rFont val="Calibri"/>
        <family val="2"/>
        <scheme val="minor"/>
      </rPr>
      <t xml:space="preserve">existing  fire fighting works  as  per  instruction  of  consultant,  including  cleaning the  site  and  shifting  </t>
    </r>
    <r>
      <rPr>
        <sz val="14"/>
        <color rgb="FF0C0C0C"/>
        <rFont val="Calibri"/>
        <family val="2"/>
        <scheme val="minor"/>
      </rPr>
      <t xml:space="preserve">the  </t>
    </r>
    <r>
      <rPr>
        <sz val="14"/>
        <rFont val="Calibri"/>
        <family val="2"/>
        <scheme val="minor"/>
      </rPr>
      <t>dismantled   parts  /  material  to suitable place given by client complete in all respects ready to   operate   as   per   drawings   and   as  per   instruction   of
consultant.</t>
    </r>
  </si>
  <si>
    <r>
      <rPr>
        <sz val="14"/>
        <rFont val="Calibri"/>
        <family val="2"/>
        <scheme val="minor"/>
      </rPr>
      <t xml:space="preserve">Fire   Fighting    Works    </t>
    </r>
    <r>
      <rPr>
        <sz val="14"/>
        <color rgb="FF0F0F0F"/>
        <rFont val="Calibri"/>
        <family val="2"/>
        <scheme val="minor"/>
      </rPr>
      <t xml:space="preserve">i.e;    </t>
    </r>
    <r>
      <rPr>
        <sz val="14"/>
        <rFont val="Calibri"/>
        <family val="2"/>
        <scheme val="minor"/>
      </rPr>
      <t>Pipe,    Valves,   accessories, sprinklers etc complete job as required, (except risers</t>
    </r>
    <r>
      <rPr>
        <sz val="14"/>
        <color rgb="FF4B4B4B"/>
        <rFont val="Calibri"/>
        <family val="2"/>
        <scheme val="minor"/>
      </rPr>
      <t>)</t>
    </r>
  </si>
  <si>
    <r>
      <rPr>
        <sz val="14"/>
        <rFont val="Calibri"/>
        <family val="2"/>
        <scheme val="minor"/>
      </rPr>
      <t xml:space="preserve">MS Sch-40 seamless pipes including all specials fittings UL listed  </t>
    </r>
    <r>
      <rPr>
        <sz val="14"/>
        <color rgb="FF0E0E0E"/>
        <rFont val="Calibri"/>
        <family val="2"/>
        <scheme val="minor"/>
      </rPr>
      <t xml:space="preserve">&amp;  </t>
    </r>
    <r>
      <rPr>
        <sz val="14"/>
        <color rgb="FF0C0C0C"/>
        <rFont val="Calibri"/>
        <family val="2"/>
        <scheme val="minor"/>
      </rPr>
      <t xml:space="preserve">FM  </t>
    </r>
    <r>
      <rPr>
        <sz val="14"/>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</si>
  <si>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r>
      <rPr>
        <b/>
        <sz val="14"/>
        <color rgb="FF000000"/>
        <rFont val="Calibri"/>
        <family val="2"/>
        <scheme val="minor"/>
      </rPr>
      <t>Sprinkler Heads</t>
    </r>
    <r>
      <rPr>
        <sz val="14"/>
        <color rgb="FF000000"/>
        <rFont val="Calibri"/>
        <family val="2"/>
        <scheme val="minor"/>
      </rPr>
      <t xml:space="preserve">
Sprinkler Pendent type (concealed with face / cover plate) K=5.6 (Opening Temperature 57°C) </t>
    </r>
  </si>
  <si>
    <r>
      <rPr>
        <b/>
        <sz val="14"/>
        <color rgb="FF000000"/>
        <rFont val="Calibri"/>
        <family val="2"/>
        <scheme val="minor"/>
      </rPr>
      <t>Fire extinguishers with fixing accessories.</t>
    </r>
    <r>
      <rPr>
        <sz val="14"/>
        <color rgb="FF000000"/>
        <rFont val="Calibri"/>
        <family val="2"/>
        <scheme val="minor"/>
      </rPr>
      <t xml:space="preserve">
Automatic fire extinguisher  (10 Kg. Dry Chemical Powder).</t>
    </r>
  </si>
  <si>
    <r>
      <rPr>
        <sz val="14"/>
        <rFont val="Calibri"/>
        <family val="2"/>
        <scheme val="minor"/>
      </rPr>
      <t xml:space="preserve">Making  of As-Built  &amp; Shop Drawings on AutoCAD 2018 or latest version </t>
    </r>
    <r>
      <rPr>
        <sz val="14"/>
        <color rgb="FF131313"/>
        <rFont val="Calibri"/>
        <family val="2"/>
        <scheme val="minor"/>
      </rPr>
      <t xml:space="preserve">with </t>
    </r>
    <r>
      <rPr>
        <sz val="14"/>
        <rFont val="Calibri"/>
        <family val="2"/>
        <scheme val="minor"/>
      </rPr>
      <t xml:space="preserve">sectional details complete </t>
    </r>
    <r>
      <rPr>
        <sz val="14"/>
        <color rgb="FF080808"/>
        <rFont val="Calibri"/>
        <family val="2"/>
        <scheme val="minor"/>
      </rPr>
      <t xml:space="preserve">in </t>
    </r>
    <r>
      <rPr>
        <sz val="14"/>
        <color rgb="FF111111"/>
        <rFont val="Calibri"/>
        <family val="2"/>
        <scheme val="minor"/>
      </rPr>
      <t xml:space="preserve">all </t>
    </r>
    <r>
      <rPr>
        <sz val="14"/>
        <rFont val="Calibri"/>
        <family val="2"/>
        <scheme val="minor"/>
      </rPr>
      <t>respects as per instructions of consultant.</t>
    </r>
    <r>
      <rPr>
        <sz val="12"/>
        <rFont val="Calibri"/>
        <family val="2"/>
        <scheme val="minor"/>
      </rPr>
      <t/>
    </r>
  </si>
  <si>
    <r>
      <rPr>
        <b/>
        <sz val="14"/>
        <color rgb="FF000000"/>
        <rFont val="Calibri"/>
        <family val="2"/>
        <scheme val="minor"/>
      </rPr>
      <t>Sprinkler Heads</t>
    </r>
    <r>
      <rPr>
        <sz val="14"/>
        <color rgb="FF000000"/>
        <rFont val="Calibri"/>
        <family val="2"/>
        <scheme val="minor"/>
      </rPr>
      <t xml:space="preserve">
Sprinkler Upright type standard response K = 5.6 (Opening Temperature 68°C) </t>
    </r>
  </si>
  <si>
    <r>
      <rPr>
        <sz val="14"/>
        <rFont val="Calibri"/>
        <family val="2"/>
        <scheme val="minor"/>
      </rPr>
      <t xml:space="preserve">Making  of As-Built  &amp; Shop Drawings on AutoCAD 2018 or latest version </t>
    </r>
    <r>
      <rPr>
        <sz val="14"/>
        <color rgb="FF131313"/>
        <rFont val="Calibri"/>
        <family val="2"/>
        <scheme val="minor"/>
      </rPr>
      <t xml:space="preserve">with </t>
    </r>
    <r>
      <rPr>
        <sz val="14"/>
        <rFont val="Calibri"/>
        <family val="2"/>
        <scheme val="minor"/>
      </rPr>
      <t xml:space="preserve">sectional details complete </t>
    </r>
    <r>
      <rPr>
        <sz val="14"/>
        <color rgb="FF080808"/>
        <rFont val="Calibri"/>
        <family val="2"/>
        <scheme val="minor"/>
      </rPr>
      <t xml:space="preserve">in </t>
    </r>
    <r>
      <rPr>
        <sz val="14"/>
        <color rgb="FF111111"/>
        <rFont val="Calibri"/>
        <family val="2"/>
        <scheme val="minor"/>
      </rPr>
      <t xml:space="preserve">all </t>
    </r>
    <r>
      <rPr>
        <sz val="14"/>
        <rFont val="Calibri"/>
        <family val="2"/>
        <scheme val="minor"/>
      </rPr>
      <t>respects as per instructions of consultant.</t>
    </r>
  </si>
  <si>
    <t>Previous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</si>
</sst>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88"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8"/>
      <name val="Times New Roman"/>
      <family val="1"/>
    </font>
    <font>
      <sz val="10"/>
      <color rgb="FF000000"/>
      <name val="Times New Roman"/>
      <family val="1"/>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
      <sz val="14"/>
      <color rgb="FF000000"/>
      <name val="Times New Roman"/>
      <family val="1"/>
    </font>
    <font>
      <b/>
      <sz val="12"/>
      <color rgb="FF000000"/>
      <name val="Times New Roman"/>
      <family val="1"/>
    </font>
    <font>
      <sz val="16"/>
      <color rgb="FF000000"/>
      <name val="Times New Roman"/>
      <family val="1"/>
    </font>
    <font>
      <sz val="16"/>
      <name val="Calibri"/>
      <family val="2"/>
      <scheme val="minor"/>
    </font>
    <font>
      <b/>
      <sz val="16"/>
      <color rgb="FF000000"/>
      <name val="Calibri"/>
      <family val="2"/>
      <scheme val="minor"/>
    </font>
    <font>
      <b/>
      <sz val="16"/>
      <name val="Calibri"/>
      <family val="2"/>
      <scheme val="minor"/>
    </font>
    <font>
      <b/>
      <sz val="16"/>
      <color rgb="FF0F0F0F"/>
      <name val="Calibri"/>
      <family val="2"/>
      <scheme val="minor"/>
    </font>
    <font>
      <b/>
      <sz val="14"/>
      <color rgb="FF161616"/>
      <name val="Calibri"/>
      <family val="2"/>
      <scheme val="minor"/>
    </font>
    <font>
      <sz val="14"/>
      <color rgb="FF4B4B4B"/>
      <name val="Calibri"/>
      <family val="2"/>
      <scheme val="minor"/>
    </font>
  </fonts>
  <fills count="3">
    <fill>
      <patternFill patternType="none"/>
    </fill>
    <fill>
      <patternFill patternType="gray125"/>
    </fill>
    <fill>
      <patternFill patternType="solid">
        <fgColor theme="0"/>
        <bgColor indexed="64"/>
      </patternFill>
    </fill>
  </fills>
  <borders count="18">
    <border>
      <left/>
      <right/>
      <top/>
      <bottom/>
      <diagonal/>
    </border>
    <border>
      <left/>
      <right/>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43" fontId="35" fillId="0" borderId="0" applyFont="0" applyFill="0" applyBorder="0" applyAlignment="0" applyProtection="0"/>
  </cellStyleXfs>
  <cellXfs count="207">
    <xf numFmtId="0" fontId="0" fillId="0" borderId="0" xfId="0" applyAlignment="1">
      <alignment horizontal="left" vertical="top"/>
    </xf>
    <xf numFmtId="0" fontId="1" fillId="0" borderId="0" xfId="0" applyFont="1" applyAlignment="1">
      <alignment horizontal="left" vertical="top"/>
    </xf>
    <xf numFmtId="0" fontId="31" fillId="0" borderId="0" xfId="0" applyFont="1" applyAlignment="1">
      <alignment horizontal="left" vertical="top"/>
    </xf>
    <xf numFmtId="0" fontId="5" fillId="0" borderId="2" xfId="0" applyFont="1" applyBorder="1" applyAlignment="1">
      <alignment horizontal="left" vertical="top" wrapText="1"/>
    </xf>
    <xf numFmtId="0" fontId="1" fillId="0" borderId="2" xfId="0" applyFont="1" applyBorder="1" applyAlignment="1">
      <alignment horizontal="left" vertical="center"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1" fontId="1" fillId="0" borderId="2" xfId="0" applyNumberFormat="1" applyFont="1" applyBorder="1" applyAlignment="1">
      <alignment horizontal="center" vertical="center" shrinkToFit="1"/>
    </xf>
    <xf numFmtId="0" fontId="5" fillId="0" borderId="2" xfId="0" applyFont="1" applyBorder="1" applyAlignment="1">
      <alignment vertical="top" wrapText="1"/>
    </xf>
    <xf numFmtId="0" fontId="5" fillId="0" borderId="2" xfId="0" applyFont="1" applyBorder="1" applyAlignment="1">
      <alignment horizontal="center" wrapText="1"/>
    </xf>
    <xf numFmtId="0" fontId="1" fillId="0" borderId="2" xfId="0" applyFont="1" applyBorder="1" applyAlignment="1">
      <alignment vertical="center" wrapText="1"/>
    </xf>
    <xf numFmtId="0" fontId="5" fillId="0" borderId="2" xfId="0" applyFont="1" applyBorder="1" applyAlignment="1">
      <alignment horizontal="center" vertical="center" wrapText="1"/>
    </xf>
    <xf numFmtId="1" fontId="30" fillId="0" borderId="2" xfId="0" applyNumberFormat="1" applyFont="1" applyBorder="1" applyAlignment="1">
      <alignment horizontal="center" vertical="center" shrinkToFit="1"/>
    </xf>
    <xf numFmtId="1" fontId="1" fillId="0" borderId="2" xfId="0" applyNumberFormat="1" applyFont="1" applyBorder="1" applyAlignment="1">
      <alignment horizontal="center" shrinkToFit="1"/>
    </xf>
    <xf numFmtId="0" fontId="1" fillId="0" borderId="2" xfId="0" applyFont="1" applyBorder="1" applyAlignment="1">
      <alignment horizontal="center" vertical="center" wrapText="1"/>
    </xf>
    <xf numFmtId="1" fontId="8" fillId="0" borderId="2" xfId="0" applyNumberFormat="1" applyFont="1" applyBorder="1" applyAlignment="1">
      <alignment horizontal="center" vertical="center" shrinkToFit="1"/>
    </xf>
    <xf numFmtId="1" fontId="23" fillId="0" borderId="2" xfId="0" applyNumberFormat="1" applyFont="1" applyBorder="1" applyAlignment="1">
      <alignment horizontal="center" vertical="center" shrinkToFit="1"/>
    </xf>
    <xf numFmtId="1" fontId="24" fillId="0" borderId="2" xfId="0" applyNumberFormat="1" applyFont="1" applyBorder="1" applyAlignment="1">
      <alignment horizontal="center" vertical="center" shrinkToFit="1"/>
    </xf>
    <xf numFmtId="1" fontId="21" fillId="0" borderId="2" xfId="0" applyNumberFormat="1" applyFont="1" applyBorder="1" applyAlignment="1">
      <alignment horizontal="center" vertical="center" shrinkToFit="1"/>
    </xf>
    <xf numFmtId="0" fontId="1" fillId="0" borderId="0" xfId="0" applyFont="1" applyAlignment="1">
      <alignment horizontal="center" vertical="center"/>
    </xf>
    <xf numFmtId="0" fontId="1" fillId="0" borderId="2" xfId="0" applyFont="1" applyBorder="1" applyAlignment="1">
      <alignment horizontal="center" vertical="top" wrapText="1"/>
    </xf>
    <xf numFmtId="1" fontId="21" fillId="0" borderId="2" xfId="0" applyNumberFormat="1" applyFont="1" applyBorder="1" applyAlignment="1">
      <alignment vertical="center" shrinkToFit="1"/>
    </xf>
    <xf numFmtId="164" fontId="1" fillId="0" borderId="2" xfId="0" applyNumberFormat="1" applyFont="1" applyBorder="1" applyAlignment="1">
      <alignment vertical="center" shrinkToFit="1"/>
    </xf>
    <xf numFmtId="1" fontId="1" fillId="0" borderId="2" xfId="0" applyNumberFormat="1" applyFont="1" applyBorder="1" applyAlignment="1">
      <alignment vertical="center" shrinkToFit="1"/>
    </xf>
    <xf numFmtId="1" fontId="20" fillId="0" borderId="2" xfId="0" applyNumberFormat="1" applyFont="1" applyBorder="1" applyAlignment="1">
      <alignment vertical="center" shrinkToFit="1"/>
    </xf>
    <xf numFmtId="164" fontId="26" fillId="0" borderId="2" xfId="0" applyNumberFormat="1" applyFont="1" applyBorder="1" applyAlignment="1">
      <alignment vertical="center" shrinkToFit="1"/>
    </xf>
    <xf numFmtId="164" fontId="15" fillId="0" borderId="2" xfId="0" applyNumberFormat="1" applyFont="1" applyBorder="1" applyAlignment="1">
      <alignment vertical="center" shrinkToFit="1"/>
    </xf>
    <xf numFmtId="0" fontId="1" fillId="0" borderId="0" xfId="0" applyFont="1" applyAlignment="1">
      <alignment vertical="center"/>
    </xf>
    <xf numFmtId="0" fontId="31" fillId="0" borderId="2" xfId="0" applyFont="1" applyBorder="1" applyAlignment="1">
      <alignment horizontal="center" vertical="center" wrapText="1"/>
    </xf>
    <xf numFmtId="0" fontId="36" fillId="0" borderId="2" xfId="0" applyFont="1" applyBorder="1" applyAlignment="1">
      <alignment horizontal="center" vertical="center" wrapText="1"/>
    </xf>
    <xf numFmtId="0" fontId="37" fillId="0" borderId="2" xfId="0" applyFont="1" applyBorder="1" applyAlignment="1">
      <alignment horizontal="center" vertical="center" wrapText="1"/>
    </xf>
    <xf numFmtId="164" fontId="37" fillId="0" borderId="2" xfId="0" applyNumberFormat="1" applyFont="1" applyBorder="1" applyAlignment="1">
      <alignment horizontal="center" vertical="center" wrapText="1"/>
    </xf>
    <xf numFmtId="164" fontId="37" fillId="0" borderId="2" xfId="0" applyNumberFormat="1" applyFont="1" applyBorder="1" applyAlignment="1">
      <alignment horizontal="center" vertical="center" shrinkToFit="1"/>
    </xf>
    <xf numFmtId="164" fontId="38" fillId="0" borderId="2" xfId="0" applyNumberFormat="1" applyFont="1" applyBorder="1" applyAlignment="1">
      <alignment horizontal="center" vertical="center" shrinkToFit="1"/>
    </xf>
    <xf numFmtId="1" fontId="37" fillId="0" borderId="2" xfId="0" applyNumberFormat="1" applyFont="1" applyBorder="1" applyAlignment="1">
      <alignment horizontal="center" vertical="center" shrinkToFit="1"/>
    </xf>
    <xf numFmtId="164" fontId="39" fillId="0" borderId="2" xfId="0" applyNumberFormat="1" applyFont="1" applyBorder="1" applyAlignment="1">
      <alignment horizontal="center" vertical="center" shrinkToFit="1"/>
    </xf>
    <xf numFmtId="164" fontId="37" fillId="0" borderId="2" xfId="0" applyNumberFormat="1" applyFont="1" applyBorder="1" applyAlignment="1">
      <alignment vertical="center" shrinkToFit="1"/>
    </xf>
    <xf numFmtId="2" fontId="42" fillId="0" borderId="2" xfId="0" applyNumberFormat="1" applyFont="1" applyBorder="1" applyAlignment="1">
      <alignment horizontal="center" vertical="center" shrinkToFit="1"/>
    </xf>
    <xf numFmtId="0" fontId="37" fillId="0" borderId="0" xfId="0" applyFont="1" applyAlignment="1">
      <alignment horizontal="center" vertical="center"/>
    </xf>
    <xf numFmtId="164" fontId="40" fillId="0" borderId="2" xfId="0" applyNumberFormat="1" applyFont="1" applyBorder="1" applyAlignment="1">
      <alignment horizontal="center" vertical="center" shrinkToFit="1"/>
    </xf>
    <xf numFmtId="164" fontId="41" fillId="0" borderId="2" xfId="0" applyNumberFormat="1" applyFont="1" applyBorder="1" applyAlignment="1">
      <alignment horizontal="center" vertical="center" shrinkToFit="1"/>
    </xf>
    <xf numFmtId="165" fontId="8" fillId="0" borderId="2" xfId="1" applyNumberFormat="1" applyFont="1" applyBorder="1" applyAlignment="1">
      <alignment horizontal="right" vertical="center" shrinkToFit="1"/>
    </xf>
    <xf numFmtId="165" fontId="1" fillId="0" borderId="2" xfId="1" applyNumberFormat="1" applyFont="1" applyBorder="1" applyAlignment="1">
      <alignment horizontal="right" vertical="center" wrapText="1"/>
    </xf>
    <xf numFmtId="0" fontId="44" fillId="0" borderId="0" xfId="0" applyFont="1" applyAlignment="1">
      <alignment horizontal="left" vertical="top"/>
    </xf>
    <xf numFmtId="0" fontId="44" fillId="0" borderId="0" xfId="0" applyFont="1" applyAlignment="1">
      <alignment horizontal="center" vertical="top"/>
    </xf>
    <xf numFmtId="0" fontId="32" fillId="0" borderId="2" xfId="0" applyFont="1" applyBorder="1" applyAlignment="1">
      <alignment horizontal="center" wrapText="1"/>
    </xf>
    <xf numFmtId="0" fontId="31" fillId="0" borderId="2" xfId="0" applyFont="1" applyBorder="1" applyAlignment="1">
      <alignment horizontal="center" vertical="top" wrapText="1"/>
    </xf>
    <xf numFmtId="0" fontId="1" fillId="0" borderId="0" xfId="0" applyFont="1" applyAlignment="1">
      <alignment horizontal="left" vertical="center"/>
    </xf>
    <xf numFmtId="0" fontId="66" fillId="0" borderId="2" xfId="0" applyFont="1" applyBorder="1" applyAlignment="1">
      <alignment horizontal="center" vertical="center" wrapText="1"/>
    </xf>
    <xf numFmtId="165" fontId="33" fillId="0" borderId="2" xfId="1" applyNumberFormat="1" applyFont="1" applyBorder="1" applyAlignment="1">
      <alignment horizontal="left" vertical="center" wrapText="1"/>
    </xf>
    <xf numFmtId="165" fontId="68" fillId="0" borderId="2" xfId="1" applyNumberFormat="1" applyFont="1" applyBorder="1" applyAlignment="1">
      <alignment horizontal="right" vertical="center" shrinkToFit="1"/>
    </xf>
    <xf numFmtId="1" fontId="68" fillId="0" borderId="2" xfId="0" applyNumberFormat="1" applyFont="1" applyBorder="1" applyAlignment="1">
      <alignment horizontal="center" vertical="center" shrinkToFit="1"/>
    </xf>
    <xf numFmtId="1" fontId="69" fillId="0" borderId="2" xfId="0" applyNumberFormat="1" applyFont="1" applyBorder="1" applyAlignment="1">
      <alignment horizontal="center" vertical="center" shrinkToFit="1"/>
    </xf>
    <xf numFmtId="1" fontId="61" fillId="0" borderId="2" xfId="0" applyNumberFormat="1" applyFont="1" applyBorder="1" applyAlignment="1">
      <alignment horizontal="center" vertical="center" shrinkToFit="1"/>
    </xf>
    <xf numFmtId="1" fontId="37" fillId="0" borderId="2" xfId="0" applyNumberFormat="1" applyFont="1" applyBorder="1" applyAlignment="1">
      <alignment horizontal="center" shrinkToFit="1"/>
    </xf>
    <xf numFmtId="0" fontId="37" fillId="0" borderId="2" xfId="0" applyFont="1" applyBorder="1" applyAlignment="1">
      <alignment horizontal="center" vertical="top" wrapText="1"/>
    </xf>
    <xf numFmtId="1" fontId="42" fillId="0" borderId="2" xfId="0" applyNumberFormat="1" applyFont="1" applyBorder="1" applyAlignment="1">
      <alignment horizontal="center" vertical="center" shrinkToFit="1"/>
    </xf>
    <xf numFmtId="1" fontId="62" fillId="0" borderId="2" xfId="0" applyNumberFormat="1" applyFont="1" applyBorder="1" applyAlignment="1">
      <alignment horizontal="center" vertical="center" shrinkToFit="1"/>
    </xf>
    <xf numFmtId="0" fontId="11" fillId="0" borderId="7" xfId="0" applyFont="1" applyBorder="1" applyAlignment="1">
      <alignment vertical="center" wrapText="1"/>
    </xf>
    <xf numFmtId="165" fontId="70" fillId="0" borderId="2"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71" fillId="0" borderId="0" xfId="0" applyFont="1" applyAlignment="1">
      <alignment horizontal="center" vertical="center"/>
    </xf>
    <xf numFmtId="0" fontId="72" fillId="0" borderId="8" xfId="0" applyFont="1" applyBorder="1" applyAlignment="1">
      <alignment horizontal="center" vertical="center"/>
    </xf>
    <xf numFmtId="0" fontId="72" fillId="0" borderId="9" xfId="0" applyFont="1" applyBorder="1" applyAlignment="1">
      <alignment horizontal="center" vertical="center"/>
    </xf>
    <xf numFmtId="0" fontId="0" fillId="0" borderId="0" xfId="0"/>
    <xf numFmtId="0" fontId="73" fillId="0" borderId="3" xfId="0" applyFont="1" applyBorder="1" applyAlignment="1">
      <alignment horizontal="center" vertical="center"/>
    </xf>
    <xf numFmtId="165" fontId="73" fillId="0" borderId="3" xfId="1" applyNumberFormat="1" applyFont="1" applyBorder="1" applyAlignment="1">
      <alignment horizontal="center" vertical="center"/>
    </xf>
    <xf numFmtId="0" fontId="73" fillId="0" borderId="2" xfId="0" applyFont="1" applyBorder="1" applyAlignment="1">
      <alignment horizontal="center" vertical="center"/>
    </xf>
    <xf numFmtId="165" fontId="73" fillId="0" borderId="2" xfId="1" applyNumberFormat="1" applyFont="1" applyBorder="1" applyAlignment="1">
      <alignment horizontal="center" vertical="center"/>
    </xf>
    <xf numFmtId="165" fontId="74" fillId="0" borderId="10"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43" fontId="0" fillId="0" borderId="0" xfId="0" applyNumberFormat="1" applyAlignment="1">
      <alignment horizontal="center" vertical="center"/>
    </xf>
    <xf numFmtId="165" fontId="1" fillId="0" borderId="0" xfId="1" applyNumberFormat="1" applyFont="1" applyAlignment="1">
      <alignment horizontal="right" vertical="center"/>
    </xf>
    <xf numFmtId="0" fontId="11" fillId="0" borderId="2" xfId="0" applyFont="1" applyBorder="1" applyAlignment="1">
      <alignment horizontal="center" vertical="center" wrapText="1"/>
    </xf>
    <xf numFmtId="0" fontId="76" fillId="0" borderId="2" xfId="0" applyFont="1" applyBorder="1" applyAlignment="1">
      <alignment horizontal="center" vertical="center" wrapText="1"/>
    </xf>
    <xf numFmtId="165" fontId="1" fillId="0" borderId="2" xfId="1" applyNumberFormat="1" applyFont="1" applyBorder="1" applyAlignment="1">
      <alignment horizontal="right" wrapText="1"/>
    </xf>
    <xf numFmtId="43" fontId="1" fillId="0" borderId="2" xfId="1" applyFont="1" applyBorder="1" applyAlignment="1">
      <alignment horizontal="right" vertical="center" wrapText="1"/>
    </xf>
    <xf numFmtId="0" fontId="31" fillId="0" borderId="0" xfId="0" applyFont="1" applyAlignment="1">
      <alignment horizontal="left" vertical="center"/>
    </xf>
    <xf numFmtId="0" fontId="72" fillId="0" borderId="2" xfId="0" applyFont="1" applyBorder="1" applyAlignment="1">
      <alignment horizontal="center" vertical="center"/>
    </xf>
    <xf numFmtId="165" fontId="72" fillId="0" borderId="2" xfId="1" applyNumberFormat="1" applyFont="1" applyBorder="1" applyAlignment="1">
      <alignment horizontal="center" vertical="center"/>
    </xf>
    <xf numFmtId="0" fontId="73" fillId="0" borderId="12" xfId="0" applyFont="1" applyBorder="1" applyAlignment="1">
      <alignment horizontal="center" vertical="center"/>
    </xf>
    <xf numFmtId="165" fontId="73" fillId="0" borderId="13" xfId="1" applyNumberFormat="1" applyFont="1" applyBorder="1" applyAlignment="1">
      <alignment horizontal="center" vertical="center"/>
    </xf>
    <xf numFmtId="0" fontId="73" fillId="0" borderId="14" xfId="0" applyFont="1" applyBorder="1" applyAlignment="1">
      <alignment horizontal="center" vertical="center"/>
    </xf>
    <xf numFmtId="0" fontId="72" fillId="0" borderId="14" xfId="0" applyFont="1" applyBorder="1" applyAlignment="1">
      <alignment horizontal="center" vertical="center"/>
    </xf>
    <xf numFmtId="165" fontId="72" fillId="0" borderId="15" xfId="1" applyNumberFormat="1" applyFont="1" applyBorder="1" applyAlignment="1">
      <alignment horizontal="center" vertical="center"/>
    </xf>
    <xf numFmtId="0" fontId="73" fillId="0" borderId="16" xfId="0" applyFont="1" applyBorder="1" applyAlignment="1">
      <alignment horizontal="center" vertical="center"/>
    </xf>
    <xf numFmtId="0" fontId="73" fillId="0" borderId="0" xfId="0" applyFont="1" applyAlignment="1">
      <alignment horizontal="center" vertical="center"/>
    </xf>
    <xf numFmtId="165" fontId="73" fillId="0" borderId="17" xfId="1" applyNumberFormat="1" applyFont="1" applyBorder="1" applyAlignment="1">
      <alignment horizontal="center" vertical="center"/>
    </xf>
    <xf numFmtId="0" fontId="11" fillId="0" borderId="11" xfId="0" applyFont="1" applyBorder="1" applyAlignment="1">
      <alignment horizontal="center" vertical="center" wrapText="1"/>
    </xf>
    <xf numFmtId="0" fontId="11" fillId="0" borderId="3" xfId="0" applyFont="1" applyBorder="1" applyAlignment="1">
      <alignment horizontal="center" vertical="top" wrapText="1"/>
    </xf>
    <xf numFmtId="0" fontId="31" fillId="0" borderId="2" xfId="0" applyFont="1" applyBorder="1" applyAlignment="1">
      <alignment horizontal="left" vertical="center" wrapText="1"/>
    </xf>
    <xf numFmtId="165" fontId="1" fillId="0" borderId="0" xfId="1" applyNumberFormat="1" applyFont="1" applyBorder="1" applyAlignment="1">
      <alignment horizontal="right" vertical="center"/>
    </xf>
    <xf numFmtId="165" fontId="70" fillId="0" borderId="0" xfId="0" applyNumberFormat="1" applyFont="1" applyAlignment="1">
      <alignment vertical="center" wrapText="1"/>
    </xf>
    <xf numFmtId="165" fontId="78" fillId="0" borderId="0" xfId="0" applyNumberFormat="1" applyFont="1" applyAlignment="1">
      <alignment horizontal="left" vertical="center"/>
    </xf>
    <xf numFmtId="0" fontId="79" fillId="0" borderId="0" xfId="0" applyFont="1" applyAlignment="1">
      <alignment horizontal="center" vertical="center"/>
    </xf>
    <xf numFmtId="0" fontId="79" fillId="0" borderId="2" xfId="0" applyFont="1" applyBorder="1" applyAlignment="1">
      <alignment horizontal="center" vertical="center"/>
    </xf>
    <xf numFmtId="0" fontId="80" fillId="0" borderId="2" xfId="0" applyFont="1" applyBorder="1" applyAlignment="1">
      <alignment horizontal="right" vertical="center"/>
    </xf>
    <xf numFmtId="165" fontId="80" fillId="0" borderId="2" xfId="0" applyNumberFormat="1" applyFont="1" applyBorder="1" applyAlignment="1">
      <alignment horizontal="right" vertical="center"/>
    </xf>
    <xf numFmtId="0" fontId="81" fillId="0" borderId="0" xfId="0" applyFont="1" applyAlignment="1">
      <alignment horizontal="center" vertical="center"/>
    </xf>
    <xf numFmtId="165" fontId="81" fillId="0" borderId="0" xfId="1" applyNumberFormat="1" applyFont="1" applyAlignment="1">
      <alignment horizontal="center" vertical="center"/>
    </xf>
    <xf numFmtId="0" fontId="75" fillId="0" borderId="2" xfId="0" applyFont="1" applyBorder="1" applyAlignment="1">
      <alignment horizontal="center" vertical="center" wrapText="1"/>
    </xf>
    <xf numFmtId="165" fontId="0" fillId="0" borderId="0" xfId="0" applyNumberFormat="1"/>
    <xf numFmtId="0" fontId="75" fillId="0" borderId="4" xfId="0" applyFont="1" applyBorder="1" applyAlignment="1">
      <alignment horizontal="center" vertical="center" wrapText="1"/>
    </xf>
    <xf numFmtId="0" fontId="78" fillId="0" borderId="2" xfId="0" applyFont="1" applyBorder="1" applyAlignment="1">
      <alignment vertical="top" wrapText="1"/>
    </xf>
    <xf numFmtId="0" fontId="78" fillId="0" borderId="2" xfId="0" applyFont="1" applyBorder="1" applyAlignment="1">
      <alignment vertical="center" wrapText="1"/>
    </xf>
    <xf numFmtId="0" fontId="78" fillId="0" borderId="2" xfId="0" applyFont="1" applyBorder="1" applyAlignment="1">
      <alignment horizontal="left" vertical="center" wrapText="1"/>
    </xf>
    <xf numFmtId="165" fontId="78" fillId="0" borderId="2" xfId="1" applyNumberFormat="1" applyFont="1" applyBorder="1" applyAlignment="1">
      <alignment horizontal="right" vertical="center" wrapText="1"/>
    </xf>
    <xf numFmtId="166" fontId="78" fillId="0" borderId="2" xfId="1" applyNumberFormat="1" applyFont="1" applyBorder="1" applyAlignment="1">
      <alignment horizontal="right" vertical="center" wrapText="1"/>
    </xf>
    <xf numFmtId="165" fontId="78" fillId="0" borderId="2" xfId="1" applyNumberFormat="1" applyFont="1" applyBorder="1" applyAlignment="1">
      <alignment horizontal="right" wrapText="1"/>
    </xf>
    <xf numFmtId="165" fontId="78" fillId="0" borderId="2" xfId="1" applyNumberFormat="1" applyFont="1" applyBorder="1" applyAlignment="1">
      <alignment vertical="top" wrapText="1"/>
    </xf>
    <xf numFmtId="165" fontId="78" fillId="0" borderId="2" xfId="1" applyNumberFormat="1" applyFont="1" applyBorder="1" applyAlignment="1">
      <alignment vertical="center" wrapText="1"/>
    </xf>
    <xf numFmtId="165" fontId="78" fillId="0" borderId="2" xfId="1" applyNumberFormat="1" applyFont="1" applyBorder="1" applyAlignment="1">
      <alignment horizontal="left" vertical="center" wrapText="1"/>
    </xf>
    <xf numFmtId="165" fontId="78" fillId="0" borderId="2" xfId="1" applyNumberFormat="1" applyFont="1" applyFill="1" applyBorder="1" applyAlignment="1">
      <alignment horizontal="right" vertical="center" wrapText="1"/>
    </xf>
    <xf numFmtId="165" fontId="82" fillId="2" borderId="2" xfId="1" applyNumberFormat="1" applyFont="1" applyFill="1" applyBorder="1" applyAlignment="1">
      <alignment horizontal="center" vertical="center"/>
    </xf>
    <xf numFmtId="43" fontId="82" fillId="2" borderId="2" xfId="1" applyFont="1" applyFill="1" applyBorder="1" applyAlignment="1">
      <alignment horizontal="center" vertical="center"/>
    </xf>
    <xf numFmtId="43" fontId="78" fillId="0" borderId="2" xfId="1" applyFont="1" applyBorder="1" applyAlignment="1">
      <alignment horizontal="right" vertical="center" wrapText="1"/>
    </xf>
    <xf numFmtId="165" fontId="82" fillId="2" borderId="2" xfId="1" applyNumberFormat="1" applyFont="1" applyFill="1" applyBorder="1" applyAlignment="1">
      <alignment horizontal="center"/>
    </xf>
    <xf numFmtId="165" fontId="82" fillId="0" borderId="2" xfId="1" applyNumberFormat="1" applyFont="1" applyFill="1" applyBorder="1" applyAlignment="1">
      <alignment horizontal="center"/>
    </xf>
    <xf numFmtId="166" fontId="78" fillId="0" borderId="2" xfId="1" applyNumberFormat="1" applyFont="1" applyBorder="1" applyAlignment="1">
      <alignment horizontal="right" wrapText="1"/>
    </xf>
    <xf numFmtId="165" fontId="82" fillId="2" borderId="2" xfId="1" applyNumberFormat="1" applyFont="1" applyFill="1" applyBorder="1" applyAlignment="1">
      <alignment horizontal="right" vertical="center"/>
    </xf>
    <xf numFmtId="165" fontId="78" fillId="0" borderId="2" xfId="1" applyNumberFormat="1" applyFont="1" applyBorder="1" applyAlignment="1">
      <alignment horizontal="left" vertical="top" wrapText="1"/>
    </xf>
    <xf numFmtId="166" fontId="82" fillId="2" borderId="2" xfId="1" applyNumberFormat="1" applyFont="1" applyFill="1" applyBorder="1" applyAlignment="1">
      <alignment horizontal="center" vertical="center"/>
    </xf>
    <xf numFmtId="43" fontId="82" fillId="0" borderId="2" xfId="1" applyFont="1" applyFill="1" applyBorder="1" applyAlignment="1">
      <alignment horizontal="center" vertical="center"/>
    </xf>
    <xf numFmtId="166" fontId="82" fillId="0" borderId="2" xfId="1" applyNumberFormat="1" applyFont="1" applyFill="1" applyBorder="1" applyAlignment="1">
      <alignment horizontal="center" vertical="center"/>
    </xf>
    <xf numFmtId="165" fontId="82" fillId="0" borderId="2" xfId="1" applyNumberFormat="1" applyFont="1" applyFill="1" applyBorder="1" applyAlignment="1">
      <alignment horizontal="center" vertical="center"/>
    </xf>
    <xf numFmtId="165" fontId="78" fillId="0" borderId="2" xfId="1" applyNumberFormat="1" applyFont="1" applyFill="1" applyBorder="1" applyAlignment="1">
      <alignment vertical="center" wrapText="1"/>
    </xf>
    <xf numFmtId="165" fontId="83" fillId="0" borderId="2" xfId="1" applyNumberFormat="1"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horizontal="left" wrapText="1"/>
    </xf>
    <xf numFmtId="0" fontId="1" fillId="0" borderId="0" xfId="0" applyFont="1" applyAlignment="1">
      <alignment horizontal="left"/>
    </xf>
    <xf numFmtId="165" fontId="1" fillId="0" borderId="0" xfId="1" applyNumberFormat="1" applyFont="1" applyAlignment="1">
      <alignment horizontal="right"/>
    </xf>
    <xf numFmtId="164" fontId="38" fillId="0" borderId="2" xfId="0" applyNumberFormat="1" applyFont="1" applyBorder="1" applyAlignment="1">
      <alignment horizontal="center" shrinkToFit="1"/>
    </xf>
    <xf numFmtId="0" fontId="37" fillId="0" borderId="3" xfId="0" applyFont="1" applyBorder="1" applyAlignment="1">
      <alignment horizontal="center" vertical="center" wrapText="1"/>
    </xf>
    <xf numFmtId="0" fontId="5" fillId="0" borderId="3" xfId="0" applyFont="1" applyBorder="1" applyAlignment="1">
      <alignment horizontal="left" vertical="top" wrapText="1"/>
    </xf>
    <xf numFmtId="0" fontId="1" fillId="0" borderId="3" xfId="0" applyFont="1" applyBorder="1" applyAlignment="1">
      <alignment horizontal="center" vertical="center" wrapText="1"/>
    </xf>
    <xf numFmtId="0" fontId="11" fillId="0" borderId="2" xfId="0" applyFont="1" applyBorder="1" applyAlignment="1">
      <alignment horizontal="center" vertical="top" wrapText="1"/>
    </xf>
    <xf numFmtId="0" fontId="1" fillId="0" borderId="3" xfId="0" applyFont="1" applyBorder="1" applyAlignment="1">
      <alignment vertical="center" wrapText="1"/>
    </xf>
    <xf numFmtId="0" fontId="84" fillId="0" borderId="3" xfId="0" applyFont="1" applyBorder="1" applyAlignment="1">
      <alignment vertical="top" wrapText="1"/>
    </xf>
    <xf numFmtId="0" fontId="78" fillId="0" borderId="3" xfId="0" applyFont="1" applyBorder="1" applyAlignment="1">
      <alignment vertical="top" wrapText="1"/>
    </xf>
    <xf numFmtId="0" fontId="78" fillId="0" borderId="2" xfId="0" applyFont="1" applyBorder="1" applyAlignment="1">
      <alignment horizontal="left" vertical="top" wrapText="1"/>
    </xf>
    <xf numFmtId="166" fontId="78" fillId="0" borderId="2" xfId="0" applyNumberFormat="1" applyFont="1" applyBorder="1" applyAlignment="1">
      <alignment vertical="top" wrapText="1"/>
    </xf>
    <xf numFmtId="166" fontId="82" fillId="2" borderId="2" xfId="1" applyNumberFormat="1" applyFont="1" applyFill="1" applyBorder="1" applyAlignment="1">
      <alignment horizontal="center"/>
    </xf>
    <xf numFmtId="166" fontId="82" fillId="0" borderId="2" xfId="1" applyNumberFormat="1" applyFont="1" applyFill="1" applyBorder="1" applyAlignment="1">
      <alignment horizontal="center"/>
    </xf>
    <xf numFmtId="166" fontId="78" fillId="0" borderId="2" xfId="0" applyNumberFormat="1" applyFont="1" applyBorder="1" applyAlignment="1">
      <alignment horizontal="left" vertical="center" wrapText="1"/>
    </xf>
    <xf numFmtId="0" fontId="11" fillId="0" borderId="2" xfId="0" applyFont="1" applyBorder="1" applyAlignment="1">
      <alignment horizontal="center" wrapText="1"/>
    </xf>
    <xf numFmtId="0" fontId="83" fillId="0" borderId="2" xfId="0" applyFont="1" applyBorder="1" applyAlignment="1">
      <alignment vertical="center" wrapText="1"/>
    </xf>
    <xf numFmtId="0" fontId="83" fillId="0" borderId="2" xfId="0" applyFont="1" applyBorder="1" applyAlignment="1">
      <alignment horizontal="center" vertical="center" wrapText="1"/>
    </xf>
    <xf numFmtId="0" fontId="84" fillId="0" borderId="2" xfId="0" applyFont="1" applyBorder="1" applyAlignment="1">
      <alignment horizontal="center" vertical="center" wrapText="1"/>
    </xf>
    <xf numFmtId="165" fontId="78" fillId="0" borderId="0" xfId="1" applyNumberFormat="1" applyFont="1" applyBorder="1" applyAlignment="1">
      <alignment horizontal="right" vertical="center"/>
    </xf>
    <xf numFmtId="165" fontId="83" fillId="0" borderId="0" xfId="1" applyNumberFormat="1" applyFont="1" applyBorder="1" applyAlignment="1">
      <alignment horizontal="left" vertical="center" wrapText="1"/>
    </xf>
    <xf numFmtId="0" fontId="83" fillId="0" borderId="0" xfId="0" applyFont="1" applyAlignment="1">
      <alignment horizontal="left" vertical="center"/>
    </xf>
    <xf numFmtId="165" fontId="1" fillId="0" borderId="3" xfId="1" applyNumberFormat="1" applyFont="1" applyBorder="1" applyAlignment="1">
      <alignment horizontal="right" wrapText="1"/>
    </xf>
    <xf numFmtId="165" fontId="82" fillId="2" borderId="3" xfId="1" applyNumberFormat="1" applyFont="1" applyFill="1" applyBorder="1" applyAlignment="1">
      <alignment horizontal="center"/>
    </xf>
    <xf numFmtId="165" fontId="78" fillId="0" borderId="3" xfId="1" applyNumberFormat="1" applyFont="1" applyBorder="1" applyAlignment="1">
      <alignment horizontal="right" wrapText="1"/>
    </xf>
    <xf numFmtId="0" fontId="77"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33" fillId="0" borderId="2" xfId="0" applyFont="1" applyBorder="1" applyAlignment="1">
      <alignment horizontal="center" vertical="center" wrapText="1"/>
    </xf>
    <xf numFmtId="0" fontId="59" fillId="0" borderId="2" xfId="0" applyFont="1" applyBorder="1" applyAlignment="1">
      <alignment horizontal="center" vertical="center" wrapText="1"/>
    </xf>
    <xf numFmtId="0" fontId="60" fillId="0" borderId="2" xfId="0" applyFont="1" applyBorder="1" applyAlignment="1">
      <alignment horizontal="center" vertical="center" wrapText="1"/>
    </xf>
    <xf numFmtId="0" fontId="1" fillId="0" borderId="2" xfId="0" applyFont="1" applyBorder="1" applyAlignment="1">
      <alignment horizontal="center" wrapText="1"/>
    </xf>
    <xf numFmtId="0" fontId="31" fillId="0" borderId="2" xfId="0" applyFont="1" applyBorder="1" applyAlignment="1">
      <alignment horizontal="left" wrapText="1"/>
    </xf>
    <xf numFmtId="0" fontId="11" fillId="0" borderId="2" xfId="0" applyFont="1" applyBorder="1" applyAlignment="1">
      <alignment vertical="center" wrapText="1"/>
    </xf>
    <xf numFmtId="0" fontId="31" fillId="0" borderId="6" xfId="0" applyFont="1" applyBorder="1" applyAlignment="1">
      <alignment horizontal="left" vertical="center" wrapText="1"/>
    </xf>
    <xf numFmtId="0" fontId="11" fillId="0" borderId="4" xfId="0" applyFont="1" applyBorder="1" applyAlignment="1">
      <alignment horizontal="center" vertical="center" wrapText="1"/>
    </xf>
    <xf numFmtId="0" fontId="72" fillId="0" borderId="9" xfId="0" applyFont="1" applyBorder="1" applyAlignment="1">
      <alignment horizontal="center" vertical="center" wrapText="1"/>
    </xf>
    <xf numFmtId="0" fontId="72" fillId="0" borderId="10" xfId="0" applyFont="1" applyBorder="1" applyAlignment="1">
      <alignment horizontal="center" vertical="center" wrapText="1"/>
    </xf>
    <xf numFmtId="0" fontId="31" fillId="0" borderId="5" xfId="0" applyFont="1" applyBorder="1" applyAlignment="1">
      <alignment horizontal="right" vertical="center" wrapText="1"/>
    </xf>
    <xf numFmtId="0" fontId="31" fillId="0" borderId="2" xfId="0" applyFont="1" applyBorder="1" applyAlignment="1">
      <alignment vertical="top" wrapText="1"/>
    </xf>
    <xf numFmtId="0" fontId="31" fillId="0" borderId="2" xfId="0" applyFont="1" applyBorder="1" applyAlignment="1">
      <alignment horizontal="right" vertical="top" wrapText="1" indent="1"/>
    </xf>
    <xf numFmtId="0" fontId="31" fillId="0" borderId="2" xfId="0" applyFont="1" applyBorder="1" applyAlignment="1">
      <alignment horizontal="right" vertical="center" wrapText="1"/>
    </xf>
    <xf numFmtId="165" fontId="78" fillId="0" borderId="2" xfId="1" applyNumberFormat="1" applyFont="1" applyBorder="1" applyAlignment="1">
      <alignment horizontal="center" vertical="center" wrapText="1"/>
    </xf>
    <xf numFmtId="0" fontId="1" fillId="0" borderId="3" xfId="0" applyFont="1" applyBorder="1" applyAlignment="1">
      <alignment horizontal="left" vertical="center" wrapText="1"/>
    </xf>
    <xf numFmtId="165" fontId="1" fillId="0" borderId="3" xfId="1" applyNumberFormat="1" applyFont="1" applyBorder="1" applyAlignment="1">
      <alignment horizontal="right" vertical="center" wrapText="1"/>
    </xf>
    <xf numFmtId="0" fontId="31" fillId="0" borderId="2" xfId="0" applyFont="1" applyBorder="1" applyAlignment="1">
      <alignment horizontal="right" vertical="top" wrapText="1"/>
    </xf>
    <xf numFmtId="0" fontId="32" fillId="0" borderId="0" xfId="0" applyFont="1" applyAlignment="1">
      <alignment horizontal="left" vertical="center"/>
    </xf>
    <xf numFmtId="0" fontId="71" fillId="0" borderId="0" xfId="0" applyFont="1" applyAlignment="1">
      <alignment horizontal="center" vertical="center"/>
    </xf>
    <xf numFmtId="0" fontId="70" fillId="0" borderId="4" xfId="0" applyFont="1" applyBorder="1" applyAlignment="1">
      <alignment horizontal="center" vertical="center" wrapText="1"/>
    </xf>
    <xf numFmtId="0" fontId="70" fillId="0" borderId="7" xfId="0" applyFont="1" applyBorder="1" applyAlignment="1">
      <alignment horizontal="center" vertical="center" wrapText="1"/>
    </xf>
    <xf numFmtId="0" fontId="1" fillId="0" borderId="0" xfId="0" applyFont="1" applyAlignment="1">
      <alignment vertical="top" wrapText="1"/>
    </xf>
    <xf numFmtId="0" fontId="1" fillId="0" borderId="0" xfId="0" applyFont="1" applyAlignment="1">
      <alignment horizontal="right" vertical="center" wrapText="1"/>
    </xf>
    <xf numFmtId="0" fontId="75" fillId="0" borderId="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3"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1" xfId="0" applyFont="1" applyBorder="1" applyAlignment="1">
      <alignment horizontal="center" vertical="top" wrapText="1"/>
    </xf>
    <xf numFmtId="0" fontId="11" fillId="0" borderId="3" xfId="0" applyFont="1" applyBorder="1" applyAlignment="1">
      <alignment horizontal="center" vertical="top" wrapText="1"/>
    </xf>
    <xf numFmtId="0" fontId="1" fillId="0" borderId="1" xfId="0" applyFont="1" applyBorder="1" applyAlignment="1">
      <alignment horizontal="right" vertical="center" wrapText="1"/>
    </xf>
    <xf numFmtId="0" fontId="70" fillId="0" borderId="2" xfId="0" applyFont="1" applyBorder="1" applyAlignment="1">
      <alignment horizontal="center" vertical="center" wrapText="1"/>
    </xf>
    <xf numFmtId="0" fontId="44" fillId="0" borderId="0" xfId="0" applyFont="1" applyAlignment="1">
      <alignment horizontal="left" vertical="top" wrapText="1" indent="1"/>
    </xf>
    <xf numFmtId="0" fontId="48" fillId="0" borderId="0" xfId="0" applyFont="1" applyAlignment="1">
      <alignment horizontal="right" vertical="center" wrapText="1" indent="1"/>
    </xf>
    <xf numFmtId="0" fontId="77" fillId="0" borderId="2" xfId="0" applyFont="1" applyBorder="1" applyAlignment="1">
      <alignment horizontal="center" vertical="center" wrapText="1"/>
    </xf>
    <xf numFmtId="0" fontId="44" fillId="0" borderId="0" xfId="0" applyFont="1" applyAlignment="1">
      <alignment horizontal="left" vertical="top" wrapText="1"/>
    </xf>
    <xf numFmtId="0" fontId="44" fillId="0" borderId="0" xfId="0" applyFont="1" applyAlignment="1">
      <alignment horizontal="right" vertical="center" wrapText="1" indent="1"/>
    </xf>
    <xf numFmtId="0" fontId="56" fillId="0" borderId="0" xfId="0" applyFont="1" applyAlignment="1">
      <alignment horizontal="left" vertical="top" wrapText="1" indent="3"/>
    </xf>
    <xf numFmtId="0" fontId="55" fillId="0" borderId="0" xfId="0" applyFont="1" applyAlignment="1">
      <alignment horizontal="right" vertical="top" wrapText="1" indent="3"/>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76200</xdr:colOff>
      <xdr:row>3</xdr:row>
      <xdr:rowOff>76200</xdr:rowOff>
    </xdr:from>
    <xdr:to>
      <xdr:col>30</xdr:col>
      <xdr:colOff>258168</xdr:colOff>
      <xdr:row>47</xdr:row>
      <xdr:rowOff>29220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4668500" y="56197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twoCellAnchor editAs="oneCell">
    <xdr:from>
      <xdr:col>7</xdr:col>
      <xdr:colOff>514350</xdr:colOff>
      <xdr:row>12</xdr:row>
      <xdr:rowOff>76200</xdr:rowOff>
    </xdr:from>
    <xdr:to>
      <xdr:col>13</xdr:col>
      <xdr:colOff>838966</xdr:colOff>
      <xdr:row>51</xdr:row>
      <xdr:rowOff>134073</xdr:rowOff>
    </xdr:to>
    <xdr:pic>
      <xdr:nvPicPr>
        <xdr:cNvPr id="4" name="Picture 3">
          <a:extLst>
            <a:ext uri="{FF2B5EF4-FFF2-40B4-BE49-F238E27FC236}">
              <a16:creationId xmlns:a16="http://schemas.microsoft.com/office/drawing/2014/main" id="{A55D0D1F-A1AD-7299-1DA6-E5F9C722FAAB}"/>
            </a:ext>
          </a:extLst>
        </xdr:cNvPr>
        <xdr:cNvPicPr>
          <a:picLocks noChangeAspect="1"/>
        </xdr:cNvPicPr>
      </xdr:nvPicPr>
      <xdr:blipFill>
        <a:blip xmlns:r="http://schemas.openxmlformats.org/officeDocument/2006/relationships" r:embed="rId4"/>
        <a:stretch>
          <a:fillRect/>
        </a:stretch>
      </xdr:blipFill>
      <xdr:spPr>
        <a:xfrm>
          <a:off x="7848600" y="2733675"/>
          <a:ext cx="5487166" cy="5182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14</xdr:col>
      <xdr:colOff>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0</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796035" y="10216133"/>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13</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13</xdr:col>
      <xdr:colOff>0</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798575" y="1289837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13</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N47"/>
  <sheetViews>
    <sheetView topLeftCell="A8" zoomScaleNormal="100" workbookViewId="0">
      <selection activeCell="D20" sqref="D20"/>
    </sheetView>
  </sheetViews>
  <sheetFormatPr defaultColWidth="9.33203125" defaultRowHeight="13.2" x14ac:dyDescent="0.25"/>
  <cols>
    <col min="1" max="1" width="7.33203125" style="77" customWidth="1"/>
    <col min="2" max="2" width="36.77734375" style="77" customWidth="1"/>
    <col min="3" max="3" width="22.109375" style="77" customWidth="1"/>
    <col min="4" max="5" width="21.6640625" style="77" customWidth="1"/>
    <col min="6" max="7" width="9.33203125" style="71"/>
    <col min="8" max="8" width="11.44140625" style="71" bestFit="1" customWidth="1"/>
    <col min="9" max="9" width="9.33203125" style="71"/>
    <col min="10" max="10" width="21.6640625" style="71" customWidth="1"/>
    <col min="11" max="11" width="29.109375" style="71" customWidth="1"/>
    <col min="12" max="13" width="9.33203125" style="71"/>
    <col min="14" max="14" width="16" style="71" customWidth="1"/>
    <col min="15" max="16384" width="9.33203125" style="71"/>
  </cols>
  <sheetData>
    <row r="4" spans="1:5" ht="21" customHeight="1" x14ac:dyDescent="0.25"/>
    <row r="5" spans="1:5" s="61" customFormat="1" ht="18" x14ac:dyDescent="0.25">
      <c r="A5" s="60"/>
      <c r="E5" s="62" t="s">
        <v>102</v>
      </c>
    </row>
    <row r="6" spans="1:5" s="61" customFormat="1" ht="18" x14ac:dyDescent="0.25">
      <c r="A6" s="60"/>
      <c r="E6" s="62"/>
    </row>
    <row r="7" spans="1:5" s="61" customFormat="1" ht="18" x14ac:dyDescent="0.25">
      <c r="A7" s="60"/>
      <c r="E7" s="62"/>
    </row>
    <row r="8" spans="1:5" s="61" customFormat="1" ht="18" x14ac:dyDescent="0.25">
      <c r="A8" s="60"/>
      <c r="E8" s="62"/>
    </row>
    <row r="9" spans="1:5" s="61" customFormat="1" ht="18" x14ac:dyDescent="0.25">
      <c r="A9" s="60"/>
      <c r="E9" s="62"/>
    </row>
    <row r="10" spans="1:5" s="61" customFormat="1" ht="18" x14ac:dyDescent="0.25">
      <c r="A10" s="60"/>
      <c r="E10" s="62"/>
    </row>
    <row r="11" spans="1:5" s="61" customFormat="1" ht="18" x14ac:dyDescent="0.25">
      <c r="A11" s="60"/>
      <c r="E11" s="62"/>
    </row>
    <row r="12" spans="1:5" s="61" customFormat="1" ht="18" x14ac:dyDescent="0.25">
      <c r="A12" s="63" t="s">
        <v>103</v>
      </c>
      <c r="E12" s="64">
        <v>45415</v>
      </c>
    </row>
    <row r="13" spans="1:5" s="61" customFormat="1" ht="18" x14ac:dyDescent="0.25">
      <c r="A13" s="183" t="s">
        <v>104</v>
      </c>
      <c r="B13" s="183"/>
      <c r="C13" s="65"/>
      <c r="D13" s="65"/>
      <c r="E13" s="66"/>
    </row>
    <row r="14" spans="1:5" s="61" customFormat="1" ht="18" x14ac:dyDescent="0.25">
      <c r="A14" s="67"/>
      <c r="E14" s="66"/>
    </row>
    <row r="15" spans="1:5" s="61" customFormat="1" ht="28.8" x14ac:dyDescent="0.25">
      <c r="A15" s="184" t="s">
        <v>121</v>
      </c>
      <c r="B15" s="184"/>
      <c r="C15" s="184"/>
      <c r="D15" s="184"/>
      <c r="E15" s="184"/>
    </row>
    <row r="16" spans="1:5" s="61" customFormat="1" ht="29.4" thickBot="1" x14ac:dyDescent="0.3">
      <c r="A16" s="68"/>
      <c r="B16" s="68"/>
      <c r="C16" s="68"/>
      <c r="D16" s="68"/>
      <c r="E16" s="68"/>
    </row>
    <row r="17" spans="1:14" ht="42" customHeight="1" thickBot="1" x14ac:dyDescent="0.3">
      <c r="A17" s="69" t="s">
        <v>105</v>
      </c>
      <c r="B17" s="70" t="s">
        <v>39</v>
      </c>
      <c r="C17" s="173" t="s">
        <v>147</v>
      </c>
      <c r="D17" s="173" t="s">
        <v>134</v>
      </c>
      <c r="E17" s="174" t="s">
        <v>135</v>
      </c>
    </row>
    <row r="18" spans="1:14" ht="18" x14ac:dyDescent="0.25">
      <c r="A18" s="89">
        <v>1</v>
      </c>
      <c r="B18" s="72" t="s">
        <v>109</v>
      </c>
      <c r="C18" s="73">
        <f>'HVAC 22nd Floor'!L69</f>
        <v>16114256.9</v>
      </c>
      <c r="D18" s="73">
        <f>'HVAC 22nd Floor'!M69</f>
        <v>392826</v>
      </c>
      <c r="E18" s="90">
        <f>D18+C18</f>
        <v>16507082.9</v>
      </c>
      <c r="N18" s="110">
        <f>E18-16090510</f>
        <v>416572.90000000037</v>
      </c>
    </row>
    <row r="19" spans="1:14" ht="18" x14ac:dyDescent="0.25">
      <c r="A19" s="91">
        <v>2</v>
      </c>
      <c r="B19" s="74" t="s">
        <v>110</v>
      </c>
      <c r="C19" s="75">
        <f>'HVAC 23rd Floor'!L70</f>
        <v>16553528.65</v>
      </c>
      <c r="D19" s="75">
        <f>'HVAC 23rd Floor'!M70</f>
        <v>309242</v>
      </c>
      <c r="E19" s="90">
        <f>D19+C19</f>
        <v>16862770.649999999</v>
      </c>
      <c r="N19" s="110">
        <f>E22-2757508</f>
        <v>735799.20000000019</v>
      </c>
    </row>
    <row r="20" spans="1:14" ht="18" x14ac:dyDescent="0.25">
      <c r="A20" s="92"/>
      <c r="B20" s="87" t="s">
        <v>106</v>
      </c>
      <c r="C20" s="88"/>
      <c r="D20" s="88"/>
      <c r="E20" s="93">
        <f>E19+E18</f>
        <v>33369853.549999997</v>
      </c>
    </row>
    <row r="21" spans="1:14" ht="18" x14ac:dyDescent="0.25">
      <c r="A21" s="94"/>
      <c r="B21" s="95"/>
      <c r="C21" s="95"/>
      <c r="D21" s="95"/>
      <c r="E21" s="96"/>
    </row>
    <row r="22" spans="1:14" ht="18" x14ac:dyDescent="0.25">
      <c r="A22" s="91">
        <v>3</v>
      </c>
      <c r="B22" s="74" t="s">
        <v>111</v>
      </c>
      <c r="C22" s="75">
        <f>'Fire 22nd'!K22</f>
        <v>2757503.2</v>
      </c>
      <c r="D22" s="75">
        <f>'Fire 22nd'!L22</f>
        <v>735804</v>
      </c>
      <c r="E22" s="90">
        <f>D22+C22</f>
        <v>3493307.2</v>
      </c>
      <c r="N22" s="110">
        <f>E19-16305144</f>
        <v>557626.64999999851</v>
      </c>
    </row>
    <row r="23" spans="1:14" ht="18" x14ac:dyDescent="0.25">
      <c r="A23" s="91">
        <v>4</v>
      </c>
      <c r="B23" s="74" t="s">
        <v>112</v>
      </c>
      <c r="C23" s="75">
        <f>'Fire 23rd'!K23</f>
        <v>2638647.2199999997</v>
      </c>
      <c r="D23" s="75">
        <f>'Fire 23rd'!L23</f>
        <v>555090</v>
      </c>
      <c r="E23" s="90">
        <f>D23+C23</f>
        <v>3193737.2199999997</v>
      </c>
      <c r="N23" s="110">
        <f>E23-2570922</f>
        <v>622815.21999999974</v>
      </c>
    </row>
    <row r="24" spans="1:14" ht="18" x14ac:dyDescent="0.25">
      <c r="A24" s="92"/>
      <c r="B24" s="87" t="s">
        <v>107</v>
      </c>
      <c r="C24" s="87"/>
      <c r="D24" s="87"/>
      <c r="E24" s="93">
        <f>E23+E22</f>
        <v>6687044.4199999999</v>
      </c>
      <c r="H24" s="110"/>
      <c r="N24" s="110">
        <f>SUM(N18:N23)</f>
        <v>2332813.9699999988</v>
      </c>
    </row>
    <row r="25" spans="1:14" ht="18.600000000000001" thickBot="1" x14ac:dyDescent="0.3">
      <c r="A25" s="94"/>
      <c r="B25" s="95"/>
      <c r="C25" s="95"/>
      <c r="D25" s="95"/>
      <c r="E25" s="96"/>
    </row>
    <row r="26" spans="1:14" ht="21.6" thickBot="1" x14ac:dyDescent="0.3">
      <c r="A26" s="69"/>
      <c r="B26" s="70" t="s">
        <v>108</v>
      </c>
      <c r="C26" s="76">
        <f>C23+C22+C19+C18</f>
        <v>38063935.969999999</v>
      </c>
      <c r="D26" s="76">
        <f>D23+D22+D19+D18</f>
        <v>1992962</v>
      </c>
      <c r="E26" s="76">
        <f>E24+E20</f>
        <v>40056897.969999999</v>
      </c>
    </row>
    <row r="27" spans="1:14" x14ac:dyDescent="0.25">
      <c r="E27" s="78"/>
    </row>
    <row r="28" spans="1:14" x14ac:dyDescent="0.25">
      <c r="E28" s="80"/>
    </row>
    <row r="29" spans="1:14" ht="21.6" hidden="1" thickBot="1" x14ac:dyDescent="0.3">
      <c r="D29" s="105" t="s">
        <v>126</v>
      </c>
      <c r="E29" s="76">
        <v>35692766</v>
      </c>
    </row>
    <row r="30" spans="1:14" ht="21.6" hidden="1" thickBot="1" x14ac:dyDescent="0.3">
      <c r="D30" s="106" t="s">
        <v>122</v>
      </c>
      <c r="E30" s="76">
        <f>E26-E29</f>
        <v>4364131.9699999988</v>
      </c>
    </row>
    <row r="31" spans="1:14" hidden="1" x14ac:dyDescent="0.25">
      <c r="E31" s="79"/>
    </row>
    <row r="32" spans="1:14" ht="13.8" hidden="1" thickBot="1" x14ac:dyDescent="0.3"/>
    <row r="33" spans="2:11" ht="21.6" hidden="1" thickBot="1" x14ac:dyDescent="0.3">
      <c r="C33" s="104" t="s">
        <v>123</v>
      </c>
      <c r="E33" s="76">
        <v>35449032</v>
      </c>
    </row>
    <row r="34" spans="2:11" ht="21.6" hidden="1" thickBot="1" x14ac:dyDescent="0.3">
      <c r="C34" s="104" t="s">
        <v>124</v>
      </c>
      <c r="E34" s="76">
        <v>6268508</v>
      </c>
      <c r="H34" s="110"/>
    </row>
    <row r="35" spans="2:11" ht="13.8" hidden="1" thickBot="1" x14ac:dyDescent="0.3"/>
    <row r="36" spans="2:11" ht="21.6" hidden="1" thickBot="1" x14ac:dyDescent="0.3">
      <c r="C36" s="104" t="s">
        <v>125</v>
      </c>
      <c r="E36" s="76">
        <f>E34+E33</f>
        <v>41717540</v>
      </c>
    </row>
    <row r="37" spans="2:11" ht="13.8" hidden="1" thickBot="1" x14ac:dyDescent="0.3"/>
    <row r="38" spans="2:11" ht="21.6" hidden="1" thickBot="1" x14ac:dyDescent="0.3">
      <c r="C38" s="104" t="s">
        <v>127</v>
      </c>
      <c r="E38" s="76">
        <v>37724079</v>
      </c>
    </row>
    <row r="39" spans="2:11" ht="13.8" hidden="1" thickBot="1" x14ac:dyDescent="0.3"/>
    <row r="40" spans="2:11" ht="21.6" hidden="1" thickBot="1" x14ac:dyDescent="0.3">
      <c r="C40" s="104" t="s">
        <v>122</v>
      </c>
      <c r="E40" s="76">
        <f>E26-E38</f>
        <v>2332818.9699999988</v>
      </c>
    </row>
    <row r="41" spans="2:11" hidden="1" x14ac:dyDescent="0.25"/>
    <row r="42" spans="2:11" ht="24.75" hidden="1" customHeight="1" x14ac:dyDescent="0.25">
      <c r="B42" s="103"/>
      <c r="C42" s="78"/>
      <c r="J42" s="107" t="s">
        <v>128</v>
      </c>
      <c r="K42" s="107" t="s">
        <v>130</v>
      </c>
    </row>
    <row r="43" spans="2:11" ht="20.25" hidden="1" customHeight="1" x14ac:dyDescent="0.25">
      <c r="J43" s="107" t="s">
        <v>129</v>
      </c>
      <c r="K43" s="108">
        <v>31455571</v>
      </c>
    </row>
    <row r="44" spans="2:11" ht="20.25" hidden="1" customHeight="1" x14ac:dyDescent="0.25">
      <c r="J44" s="107" t="s">
        <v>131</v>
      </c>
      <c r="K44" s="108">
        <v>6268508</v>
      </c>
    </row>
    <row r="45" spans="2:11" ht="20.25" hidden="1" customHeight="1" x14ac:dyDescent="0.25">
      <c r="K45" s="108">
        <f>SUM(K43:K44)</f>
        <v>37724079</v>
      </c>
    </row>
    <row r="46" spans="2:11" ht="23.25" hidden="1" customHeight="1" x14ac:dyDescent="0.25">
      <c r="E46" s="107"/>
    </row>
    <row r="47" spans="2:11" ht="17.25" customHeight="1" x14ac:dyDescent="0.25">
      <c r="E47" s="107"/>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9"/>
  <sheetViews>
    <sheetView tabSelected="1" topLeftCell="B1" zoomScale="80" zoomScaleNormal="80" workbookViewId="0">
      <pane xSplit="6" ySplit="2" topLeftCell="J3" activePane="bottomRight" state="frozen"/>
      <selection activeCell="B1" sqref="B1"/>
      <selection pane="topRight" activeCell="H1" sqref="H1"/>
      <selection pane="bottomLeft" activeCell="B3" sqref="B3"/>
      <selection pane="bottomRight" activeCell="L5" sqref="L5"/>
    </sheetView>
  </sheetViews>
  <sheetFormatPr defaultColWidth="9.33203125" defaultRowHeight="18" x14ac:dyDescent="0.25"/>
  <cols>
    <col min="1" max="1" width="5.77734375" style="27" customWidth="1"/>
    <col min="2" max="2" width="7.33203125" style="38" customWidth="1"/>
    <col min="3" max="3" width="60.33203125" style="1" customWidth="1"/>
    <col min="4" max="4" width="7.77734375" style="19" customWidth="1"/>
    <col min="5" max="5" width="9.44140625" style="19" customWidth="1"/>
    <col min="6" max="6" width="15.6640625" style="1" customWidth="1"/>
    <col min="7" max="7" width="15.77734375" style="47" customWidth="1"/>
    <col min="8" max="8" width="22.33203125" style="47" customWidth="1"/>
    <col min="9" max="9" width="18.33203125" style="47" customWidth="1"/>
    <col min="10" max="10" width="16.77734375" style="47" customWidth="1"/>
    <col min="11" max="11" width="16.33203125" style="47" customWidth="1"/>
    <col min="12" max="12" width="24" style="47" customWidth="1"/>
    <col min="13" max="13" width="19.33203125" style="47" customWidth="1"/>
    <col min="14" max="14" width="24" style="47" customWidth="1"/>
    <col min="15" max="15" width="24.6640625" style="81" customWidth="1"/>
    <col min="16" max="16" width="18.33203125" style="81" customWidth="1"/>
    <col min="17" max="17" width="18.33203125" style="81" hidden="1" customWidth="1"/>
    <col min="18" max="18" width="20.6640625" style="81" customWidth="1"/>
    <col min="19" max="19" width="25.6640625" style="81" customWidth="1"/>
    <col min="20" max="20" width="17" style="81" bestFit="1" customWidth="1"/>
    <col min="21" max="16384" width="9.33203125" style="1"/>
  </cols>
  <sheetData>
    <row r="1" spans="1:20" ht="78" customHeight="1" x14ac:dyDescent="0.25">
      <c r="A1" s="187" t="s">
        <v>119</v>
      </c>
      <c r="B1" s="187"/>
      <c r="C1" s="187"/>
      <c r="D1" s="187"/>
      <c r="E1" s="187"/>
      <c r="F1" s="187"/>
      <c r="G1" s="188"/>
      <c r="H1" s="188"/>
      <c r="I1" s="188"/>
      <c r="J1" s="188"/>
      <c r="K1" s="188"/>
      <c r="L1" s="188"/>
      <c r="M1" s="188"/>
      <c r="N1" s="188"/>
    </row>
    <row r="2" spans="1:20" ht="23.25" customHeight="1" x14ac:dyDescent="0.25">
      <c r="A2" s="189" t="s">
        <v>113</v>
      </c>
      <c r="B2" s="189"/>
      <c r="C2" s="189"/>
      <c r="D2" s="189"/>
      <c r="E2" s="189"/>
      <c r="F2" s="189"/>
      <c r="G2" s="189"/>
      <c r="H2" s="111"/>
      <c r="I2" s="185" t="s">
        <v>133</v>
      </c>
      <c r="J2" s="186"/>
      <c r="K2" s="186"/>
      <c r="L2" s="185" t="s">
        <v>90</v>
      </c>
      <c r="M2" s="186"/>
      <c r="N2" s="186"/>
    </row>
    <row r="3" spans="1:20" ht="36.75" customHeight="1" x14ac:dyDescent="0.25">
      <c r="A3" s="190" t="s">
        <v>0</v>
      </c>
      <c r="B3" s="192" t="s">
        <v>1</v>
      </c>
      <c r="C3" s="194" t="s">
        <v>2</v>
      </c>
      <c r="D3" s="194" t="s">
        <v>3</v>
      </c>
      <c r="E3" s="194" t="s">
        <v>114</v>
      </c>
      <c r="F3" s="196" t="s">
        <v>115</v>
      </c>
      <c r="G3" s="196" t="s">
        <v>116</v>
      </c>
      <c r="H3" s="97" t="s">
        <v>132</v>
      </c>
      <c r="I3" s="97" t="s">
        <v>136</v>
      </c>
      <c r="J3" s="97" t="s">
        <v>137</v>
      </c>
      <c r="K3" s="82" t="s">
        <v>132</v>
      </c>
      <c r="L3" s="97" t="s">
        <v>136</v>
      </c>
      <c r="M3" s="97" t="s">
        <v>137</v>
      </c>
      <c r="N3" s="82" t="s">
        <v>132</v>
      </c>
    </row>
    <row r="4" spans="1:20" ht="20.25" hidden="1" customHeight="1" x14ac:dyDescent="0.25">
      <c r="A4" s="191"/>
      <c r="B4" s="193"/>
      <c r="C4" s="195"/>
      <c r="D4" s="195"/>
      <c r="E4" s="195"/>
      <c r="F4" s="197"/>
      <c r="G4" s="197"/>
      <c r="H4" s="98"/>
      <c r="I4" s="98"/>
      <c r="J4" s="98"/>
      <c r="K4" s="82"/>
      <c r="L4" s="82"/>
      <c r="M4" s="82"/>
      <c r="N4" s="98"/>
    </row>
    <row r="5" spans="1:20" ht="73.5" customHeight="1" x14ac:dyDescent="0.25">
      <c r="A5" s="10"/>
      <c r="B5" s="30"/>
      <c r="C5" s="3" t="s">
        <v>4</v>
      </c>
      <c r="D5" s="14"/>
      <c r="E5" s="14"/>
      <c r="F5" s="112"/>
      <c r="G5" s="113"/>
      <c r="H5" s="113"/>
      <c r="I5" s="113"/>
      <c r="J5" s="113"/>
      <c r="K5" s="113"/>
      <c r="L5" s="113"/>
      <c r="M5" s="113"/>
      <c r="N5" s="113"/>
    </row>
    <row r="6" spans="1:20" ht="135" customHeight="1" x14ac:dyDescent="0.25">
      <c r="A6" s="10"/>
      <c r="B6" s="30"/>
      <c r="C6" s="6" t="s">
        <v>55</v>
      </c>
      <c r="D6" s="14"/>
      <c r="E6" s="14"/>
      <c r="F6" s="112"/>
      <c r="G6" s="113"/>
      <c r="H6" s="113"/>
      <c r="I6" s="113"/>
      <c r="J6" s="113"/>
      <c r="K6" s="113"/>
      <c r="L6" s="113"/>
      <c r="M6" s="113"/>
      <c r="N6" s="113"/>
    </row>
    <row r="7" spans="1:20" ht="36" x14ac:dyDescent="0.25">
      <c r="A7" s="10">
        <v>1</v>
      </c>
      <c r="B7" s="30"/>
      <c r="C7" s="6" t="s">
        <v>56</v>
      </c>
      <c r="D7" s="11" t="s">
        <v>5</v>
      </c>
      <c r="E7" s="41">
        <v>1</v>
      </c>
      <c r="F7" s="115">
        <v>0</v>
      </c>
      <c r="G7" s="115">
        <v>105000</v>
      </c>
      <c r="H7" s="115">
        <f>SUM(G7+F7)*E7</f>
        <v>105000</v>
      </c>
      <c r="I7" s="115">
        <v>1</v>
      </c>
      <c r="J7" s="115"/>
      <c r="K7" s="115">
        <f>J7+I7</f>
        <v>1</v>
      </c>
      <c r="L7" s="115">
        <f>SUM(F7+G7)*I7</f>
        <v>105000</v>
      </c>
      <c r="M7" s="115">
        <f>SUM(G7+F7)*J7</f>
        <v>0</v>
      </c>
      <c r="N7" s="115">
        <f>M7+L7</f>
        <v>105000</v>
      </c>
      <c r="O7" s="81">
        <f>SUM(F7+G7)*J7</f>
        <v>0</v>
      </c>
    </row>
    <row r="8" spans="1:20" s="138" customFormat="1" ht="234.6" x14ac:dyDescent="0.4">
      <c r="A8" s="136">
        <v>2</v>
      </c>
      <c r="B8" s="168"/>
      <c r="C8" s="137" t="s">
        <v>66</v>
      </c>
      <c r="D8" s="9" t="s">
        <v>40</v>
      </c>
      <c r="E8" s="13">
        <v>2</v>
      </c>
      <c r="F8" s="84">
        <v>0</v>
      </c>
      <c r="G8" s="84">
        <v>5250</v>
      </c>
      <c r="H8" s="84">
        <f t="shared" ref="H8:H68" si="0">SUM(G8+F8)*E8</f>
        <v>10500</v>
      </c>
      <c r="I8" s="117">
        <v>2</v>
      </c>
      <c r="J8" s="117"/>
      <c r="K8" s="117">
        <f>J8+I8</f>
        <v>2</v>
      </c>
      <c r="L8" s="117">
        <f t="shared" ref="L8:L68" si="1">SUM(F8+G8)*I8</f>
        <v>10500</v>
      </c>
      <c r="M8" s="117">
        <f t="shared" ref="M8:M68" si="2">SUM(G8+F8)*J8</f>
        <v>0</v>
      </c>
      <c r="N8" s="117">
        <f t="shared" ref="N8:N68" si="3">M8+L8</f>
        <v>10500</v>
      </c>
      <c r="O8" s="139"/>
      <c r="P8" s="139"/>
      <c r="Q8" s="139"/>
      <c r="R8" s="139"/>
      <c r="S8" s="139"/>
      <c r="T8" s="139"/>
    </row>
    <row r="9" spans="1:20" ht="113.25" customHeight="1" x14ac:dyDescent="0.25">
      <c r="A9" s="10">
        <v>3</v>
      </c>
      <c r="B9" s="30"/>
      <c r="C9" s="5" t="s">
        <v>57</v>
      </c>
      <c r="D9" s="11"/>
      <c r="E9" s="15"/>
      <c r="F9" s="118">
        <v>0</v>
      </c>
      <c r="G9" s="119">
        <v>0</v>
      </c>
      <c r="H9" s="115">
        <f t="shared" si="0"/>
        <v>0</v>
      </c>
      <c r="I9" s="119"/>
      <c r="J9" s="119"/>
      <c r="K9" s="119"/>
      <c r="L9" s="115">
        <f t="shared" si="1"/>
        <v>0</v>
      </c>
      <c r="M9" s="115">
        <f t="shared" si="2"/>
        <v>0</v>
      </c>
      <c r="N9" s="115">
        <f t="shared" si="3"/>
        <v>0</v>
      </c>
    </row>
    <row r="10" spans="1:20" ht="21" x14ac:dyDescent="0.25">
      <c r="A10" s="10"/>
      <c r="B10" s="30"/>
      <c r="C10" s="5" t="s">
        <v>37</v>
      </c>
      <c r="D10" s="11"/>
      <c r="E10" s="7"/>
      <c r="F10" s="118">
        <v>0</v>
      </c>
      <c r="G10" s="119">
        <v>0</v>
      </c>
      <c r="H10" s="115">
        <f t="shared" si="0"/>
        <v>0</v>
      </c>
      <c r="I10" s="119"/>
      <c r="J10" s="119"/>
      <c r="K10" s="119"/>
      <c r="L10" s="115">
        <f t="shared" si="1"/>
        <v>0</v>
      </c>
      <c r="M10" s="115">
        <f t="shared" si="2"/>
        <v>0</v>
      </c>
      <c r="N10" s="115">
        <f t="shared" si="3"/>
        <v>0</v>
      </c>
    </row>
    <row r="11" spans="1:20" ht="21" customHeight="1" x14ac:dyDescent="0.25">
      <c r="A11" s="24"/>
      <c r="B11" s="31">
        <v>3.1</v>
      </c>
      <c r="C11" s="5" t="s">
        <v>8</v>
      </c>
      <c r="D11" s="11" t="s">
        <v>40</v>
      </c>
      <c r="E11" s="7">
        <v>8</v>
      </c>
      <c r="F11" s="115">
        <v>8768</v>
      </c>
      <c r="G11" s="115">
        <v>1050</v>
      </c>
      <c r="H11" s="115">
        <f t="shared" si="0"/>
        <v>78544</v>
      </c>
      <c r="I11" s="115">
        <v>4</v>
      </c>
      <c r="J11" s="115"/>
      <c r="K11" s="115">
        <f>J11+I11</f>
        <v>4</v>
      </c>
      <c r="L11" s="115">
        <f t="shared" si="1"/>
        <v>39272</v>
      </c>
      <c r="M11" s="115">
        <f t="shared" si="2"/>
        <v>0</v>
      </c>
      <c r="N11" s="115">
        <f t="shared" si="3"/>
        <v>39272</v>
      </c>
    </row>
    <row r="12" spans="1:20" ht="23.25" customHeight="1" x14ac:dyDescent="0.25">
      <c r="A12" s="21"/>
      <c r="B12" s="32"/>
      <c r="C12" s="3" t="s">
        <v>7</v>
      </c>
      <c r="D12" s="11"/>
      <c r="E12" s="7"/>
      <c r="F12" s="118"/>
      <c r="G12" s="119"/>
      <c r="H12" s="115">
        <f t="shared" si="0"/>
        <v>0</v>
      </c>
      <c r="I12" s="119"/>
      <c r="J12" s="119"/>
      <c r="K12" s="119"/>
      <c r="L12" s="115">
        <f t="shared" si="1"/>
        <v>0</v>
      </c>
      <c r="M12" s="115">
        <f t="shared" si="2"/>
        <v>0</v>
      </c>
      <c r="N12" s="115">
        <f t="shared" si="3"/>
        <v>0</v>
      </c>
    </row>
    <row r="13" spans="1:20" ht="21" x14ac:dyDescent="0.25">
      <c r="A13" s="10"/>
      <c r="B13" s="32">
        <v>3.1</v>
      </c>
      <c r="C13" s="3" t="s">
        <v>8</v>
      </c>
      <c r="D13" s="11" t="s">
        <v>40</v>
      </c>
      <c r="E13" s="7">
        <v>2</v>
      </c>
      <c r="F13" s="115">
        <v>7613</v>
      </c>
      <c r="G13" s="115">
        <v>1050</v>
      </c>
      <c r="H13" s="115">
        <f t="shared" si="0"/>
        <v>17326</v>
      </c>
      <c r="I13" s="115">
        <v>2</v>
      </c>
      <c r="J13" s="115"/>
      <c r="K13" s="115">
        <f>J13+I13</f>
        <v>2</v>
      </c>
      <c r="L13" s="115">
        <f t="shared" si="1"/>
        <v>17326</v>
      </c>
      <c r="M13" s="115">
        <f t="shared" si="2"/>
        <v>0</v>
      </c>
      <c r="N13" s="115">
        <f t="shared" si="3"/>
        <v>17326</v>
      </c>
    </row>
    <row r="14" spans="1:20" ht="21" x14ac:dyDescent="0.25">
      <c r="A14" s="10"/>
      <c r="B14" s="32">
        <v>3.3</v>
      </c>
      <c r="C14" s="8" t="s">
        <v>36</v>
      </c>
      <c r="D14" s="14"/>
      <c r="E14" s="14"/>
      <c r="F14" s="118"/>
      <c r="G14" s="119"/>
      <c r="H14" s="115">
        <f t="shared" si="0"/>
        <v>0</v>
      </c>
      <c r="I14" s="119"/>
      <c r="J14" s="119"/>
      <c r="K14" s="119"/>
      <c r="L14" s="115">
        <f t="shared" si="1"/>
        <v>0</v>
      </c>
      <c r="M14" s="115">
        <f t="shared" si="2"/>
        <v>0</v>
      </c>
      <c r="N14" s="115">
        <f t="shared" si="3"/>
        <v>0</v>
      </c>
    </row>
    <row r="15" spans="1:20" ht="20.25" customHeight="1" x14ac:dyDescent="0.25">
      <c r="A15" s="10"/>
      <c r="B15" s="31"/>
      <c r="C15" s="5" t="s">
        <v>8</v>
      </c>
      <c r="D15" s="11" t="s">
        <v>6</v>
      </c>
      <c r="E15" s="15">
        <v>2</v>
      </c>
      <c r="F15" s="115">
        <v>19425</v>
      </c>
      <c r="G15" s="115">
        <v>1050</v>
      </c>
      <c r="H15" s="115">
        <f t="shared" si="0"/>
        <v>40950</v>
      </c>
      <c r="I15" s="115">
        <v>2</v>
      </c>
      <c r="J15" s="115"/>
      <c r="K15" s="115">
        <f t="shared" ref="K15:K50" si="4">J15+I15</f>
        <v>2</v>
      </c>
      <c r="L15" s="115">
        <f t="shared" si="1"/>
        <v>40950</v>
      </c>
      <c r="M15" s="115">
        <f t="shared" si="2"/>
        <v>0</v>
      </c>
      <c r="N15" s="115">
        <f t="shared" si="3"/>
        <v>40950</v>
      </c>
    </row>
    <row r="16" spans="1:20" ht="36" x14ac:dyDescent="0.25">
      <c r="A16" s="10"/>
      <c r="B16" s="32">
        <v>3.4</v>
      </c>
      <c r="C16" s="5" t="s">
        <v>32</v>
      </c>
      <c r="D16" s="11" t="s">
        <v>6</v>
      </c>
      <c r="E16" s="7">
        <v>4</v>
      </c>
      <c r="F16" s="115">
        <v>11550</v>
      </c>
      <c r="G16" s="115">
        <v>1050</v>
      </c>
      <c r="H16" s="115">
        <f t="shared" si="0"/>
        <v>50400</v>
      </c>
      <c r="I16" s="115"/>
      <c r="J16" s="115"/>
      <c r="K16" s="115">
        <f t="shared" si="4"/>
        <v>0</v>
      </c>
      <c r="L16" s="115">
        <f t="shared" si="1"/>
        <v>0</v>
      </c>
      <c r="M16" s="115">
        <f t="shared" si="2"/>
        <v>0</v>
      </c>
      <c r="N16" s="115">
        <f t="shared" si="3"/>
        <v>0</v>
      </c>
    </row>
    <row r="17" spans="1:20" ht="54" x14ac:dyDescent="0.25">
      <c r="A17" s="10"/>
      <c r="B17" s="32">
        <v>3.5</v>
      </c>
      <c r="C17" s="5" t="s">
        <v>67</v>
      </c>
      <c r="D17" s="11" t="s">
        <v>6</v>
      </c>
      <c r="E17" s="7">
        <v>4</v>
      </c>
      <c r="F17" s="115">
        <v>9975</v>
      </c>
      <c r="G17" s="115">
        <v>1050</v>
      </c>
      <c r="H17" s="115">
        <f t="shared" si="0"/>
        <v>44100</v>
      </c>
      <c r="I17" s="115"/>
      <c r="J17" s="115"/>
      <c r="K17" s="115">
        <f t="shared" si="4"/>
        <v>0</v>
      </c>
      <c r="L17" s="115">
        <f t="shared" si="1"/>
        <v>0</v>
      </c>
      <c r="M17" s="115">
        <f t="shared" si="2"/>
        <v>0</v>
      </c>
      <c r="N17" s="115">
        <f t="shared" si="3"/>
        <v>0</v>
      </c>
    </row>
    <row r="18" spans="1:20" ht="36" x14ac:dyDescent="0.25">
      <c r="A18" s="10"/>
      <c r="B18" s="32">
        <v>3.6</v>
      </c>
      <c r="C18" s="5" t="s">
        <v>33</v>
      </c>
      <c r="D18" s="14"/>
      <c r="E18" s="14"/>
      <c r="F18" s="118"/>
      <c r="G18" s="119"/>
      <c r="H18" s="115">
        <f t="shared" si="0"/>
        <v>0</v>
      </c>
      <c r="I18" s="119"/>
      <c r="J18" s="119"/>
      <c r="K18" s="115">
        <f t="shared" si="4"/>
        <v>0</v>
      </c>
      <c r="L18" s="115">
        <f t="shared" si="1"/>
        <v>0</v>
      </c>
      <c r="M18" s="115">
        <f t="shared" si="2"/>
        <v>0</v>
      </c>
      <c r="N18" s="115">
        <f t="shared" si="3"/>
        <v>0</v>
      </c>
    </row>
    <row r="19" spans="1:20" ht="18.75" customHeight="1" x14ac:dyDescent="0.25">
      <c r="A19" s="10"/>
      <c r="B19" s="31"/>
      <c r="C19" s="3" t="s">
        <v>8</v>
      </c>
      <c r="D19" s="11" t="s">
        <v>6</v>
      </c>
      <c r="E19" s="16">
        <v>2</v>
      </c>
      <c r="F19" s="115">
        <v>92400</v>
      </c>
      <c r="G19" s="115">
        <v>1050</v>
      </c>
      <c r="H19" s="115">
        <f t="shared" si="0"/>
        <v>186900</v>
      </c>
      <c r="I19" s="115">
        <v>1</v>
      </c>
      <c r="J19" s="121">
        <v>1</v>
      </c>
      <c r="K19" s="115">
        <f t="shared" si="4"/>
        <v>2</v>
      </c>
      <c r="L19" s="115">
        <f t="shared" si="1"/>
        <v>93450</v>
      </c>
      <c r="M19" s="115">
        <f t="shared" si="2"/>
        <v>93450</v>
      </c>
      <c r="N19" s="115">
        <f t="shared" si="3"/>
        <v>186900</v>
      </c>
    </row>
    <row r="20" spans="1:20" ht="42.75" customHeight="1" x14ac:dyDescent="0.25">
      <c r="A20" s="10"/>
      <c r="B20" s="32">
        <v>3.7</v>
      </c>
      <c r="C20" s="5" t="s">
        <v>34</v>
      </c>
      <c r="D20" s="11" t="s">
        <v>6</v>
      </c>
      <c r="E20" s="17">
        <v>2</v>
      </c>
      <c r="F20" s="119">
        <v>57750</v>
      </c>
      <c r="G20" s="115">
        <v>1050</v>
      </c>
      <c r="H20" s="115">
        <f t="shared" si="0"/>
        <v>117600</v>
      </c>
      <c r="I20" s="115">
        <v>2</v>
      </c>
      <c r="J20" s="115">
        <v>0</v>
      </c>
      <c r="K20" s="115">
        <f t="shared" si="4"/>
        <v>2</v>
      </c>
      <c r="L20" s="115">
        <f t="shared" si="1"/>
        <v>117600</v>
      </c>
      <c r="M20" s="115">
        <f t="shared" si="2"/>
        <v>0</v>
      </c>
      <c r="N20" s="115">
        <f t="shared" si="3"/>
        <v>117600</v>
      </c>
    </row>
    <row r="21" spans="1:20" ht="54" x14ac:dyDescent="0.25">
      <c r="A21" s="10"/>
      <c r="B21" s="32">
        <v>3.8</v>
      </c>
      <c r="C21" s="5" t="s">
        <v>35</v>
      </c>
      <c r="D21" s="11" t="s">
        <v>20</v>
      </c>
      <c r="E21" s="7">
        <v>2</v>
      </c>
      <c r="F21" s="115">
        <v>21000</v>
      </c>
      <c r="G21" s="115">
        <v>3150</v>
      </c>
      <c r="H21" s="115">
        <f t="shared" si="0"/>
        <v>48300</v>
      </c>
      <c r="I21" s="115">
        <v>2</v>
      </c>
      <c r="J21" s="115">
        <v>0</v>
      </c>
      <c r="K21" s="115">
        <f t="shared" si="4"/>
        <v>2</v>
      </c>
      <c r="L21" s="115">
        <f t="shared" si="1"/>
        <v>48300</v>
      </c>
      <c r="M21" s="115">
        <f t="shared" si="2"/>
        <v>0</v>
      </c>
      <c r="N21" s="115">
        <f t="shared" si="3"/>
        <v>48300</v>
      </c>
    </row>
    <row r="22" spans="1:20" ht="232.5" customHeight="1" x14ac:dyDescent="0.25">
      <c r="A22" s="23">
        <v>4</v>
      </c>
      <c r="B22" s="30"/>
      <c r="C22" s="5" t="s">
        <v>58</v>
      </c>
      <c r="D22" s="14"/>
      <c r="E22" s="14"/>
      <c r="F22" s="118">
        <v>0</v>
      </c>
      <c r="G22" s="119">
        <v>0</v>
      </c>
      <c r="H22" s="115">
        <f t="shared" si="0"/>
        <v>0</v>
      </c>
      <c r="I22" s="119"/>
      <c r="J22" s="119"/>
      <c r="K22" s="119"/>
      <c r="L22" s="115">
        <f t="shared" si="1"/>
        <v>0</v>
      </c>
      <c r="M22" s="115">
        <f t="shared" si="2"/>
        <v>0</v>
      </c>
      <c r="N22" s="115">
        <f t="shared" si="3"/>
        <v>0</v>
      </c>
    </row>
    <row r="23" spans="1:20" ht="21" x14ac:dyDescent="0.25">
      <c r="A23" s="10"/>
      <c r="B23" s="32">
        <v>4.0999999999999996</v>
      </c>
      <c r="C23" s="5" t="s">
        <v>8</v>
      </c>
      <c r="D23" s="11" t="s">
        <v>9</v>
      </c>
      <c r="E23" s="7">
        <v>30</v>
      </c>
      <c r="F23" s="122">
        <v>3045</v>
      </c>
      <c r="G23" s="122">
        <v>735</v>
      </c>
      <c r="H23" s="115">
        <f t="shared" si="0"/>
        <v>113400</v>
      </c>
      <c r="I23" s="123">
        <v>43.29</v>
      </c>
      <c r="J23" s="123"/>
      <c r="K23" s="124">
        <f t="shared" si="4"/>
        <v>43.29</v>
      </c>
      <c r="L23" s="115">
        <f t="shared" si="1"/>
        <v>163636.19999999998</v>
      </c>
      <c r="M23" s="115">
        <f t="shared" si="2"/>
        <v>0</v>
      </c>
      <c r="N23" s="115">
        <f t="shared" si="3"/>
        <v>163636.19999999998</v>
      </c>
    </row>
    <row r="24" spans="1:20" ht="20.25" customHeight="1" x14ac:dyDescent="0.25">
      <c r="A24" s="10"/>
      <c r="B24" s="32">
        <v>4.2</v>
      </c>
      <c r="C24" s="3" t="s">
        <v>21</v>
      </c>
      <c r="D24" s="11" t="s">
        <v>22</v>
      </c>
      <c r="E24" s="7">
        <v>15</v>
      </c>
      <c r="F24" s="122">
        <v>3675</v>
      </c>
      <c r="G24" s="122">
        <v>840</v>
      </c>
      <c r="H24" s="115">
        <f t="shared" si="0"/>
        <v>67725</v>
      </c>
      <c r="I24" s="123">
        <v>15.55</v>
      </c>
      <c r="J24" s="123"/>
      <c r="K24" s="124">
        <f t="shared" si="4"/>
        <v>15.55</v>
      </c>
      <c r="L24" s="115">
        <f t="shared" si="1"/>
        <v>70208.25</v>
      </c>
      <c r="M24" s="115">
        <f t="shared" si="2"/>
        <v>0</v>
      </c>
      <c r="N24" s="115">
        <f t="shared" si="3"/>
        <v>70208.25</v>
      </c>
    </row>
    <row r="25" spans="1:20" ht="141" customHeight="1" x14ac:dyDescent="0.25">
      <c r="A25" s="10">
        <v>5</v>
      </c>
      <c r="B25" s="30"/>
      <c r="C25" s="5" t="s">
        <v>48</v>
      </c>
      <c r="D25" s="14"/>
      <c r="E25" s="14"/>
      <c r="F25" s="118">
        <v>0</v>
      </c>
      <c r="G25" s="119">
        <v>0</v>
      </c>
      <c r="H25" s="115">
        <f t="shared" si="0"/>
        <v>0</v>
      </c>
      <c r="I25" s="119"/>
      <c r="J25" s="119"/>
      <c r="K25" s="119"/>
      <c r="L25" s="115">
        <f t="shared" si="1"/>
        <v>0</v>
      </c>
      <c r="M25" s="115">
        <f t="shared" si="2"/>
        <v>0</v>
      </c>
      <c r="N25" s="115">
        <f t="shared" si="3"/>
        <v>0</v>
      </c>
    </row>
    <row r="26" spans="1:20" ht="21" x14ac:dyDescent="0.25">
      <c r="A26" s="10"/>
      <c r="B26" s="32">
        <v>5.0999999999999996</v>
      </c>
      <c r="C26" s="5" t="s">
        <v>8</v>
      </c>
      <c r="D26" s="11" t="s">
        <v>9</v>
      </c>
      <c r="E26" s="11">
        <v>30</v>
      </c>
      <c r="F26" s="122">
        <v>2835</v>
      </c>
      <c r="G26" s="122">
        <v>210</v>
      </c>
      <c r="H26" s="115">
        <f t="shared" si="0"/>
        <v>91350</v>
      </c>
      <c r="I26" s="123">
        <v>43.29</v>
      </c>
      <c r="J26" s="123"/>
      <c r="K26" s="124">
        <f t="shared" si="4"/>
        <v>43.29</v>
      </c>
      <c r="L26" s="115">
        <f t="shared" si="1"/>
        <v>131818.04999999999</v>
      </c>
      <c r="M26" s="115">
        <f t="shared" si="2"/>
        <v>0</v>
      </c>
      <c r="N26" s="115">
        <f t="shared" si="3"/>
        <v>131818.04999999999</v>
      </c>
    </row>
    <row r="27" spans="1:20" ht="17.850000000000001" customHeight="1" x14ac:dyDescent="0.25">
      <c r="A27" s="10"/>
      <c r="B27" s="32">
        <v>5.2</v>
      </c>
      <c r="C27" s="5" t="s">
        <v>38</v>
      </c>
      <c r="D27" s="11" t="s">
        <v>9</v>
      </c>
      <c r="E27" s="7">
        <v>15</v>
      </c>
      <c r="F27" s="122">
        <v>3990</v>
      </c>
      <c r="G27" s="122">
        <v>315</v>
      </c>
      <c r="H27" s="115">
        <f t="shared" si="0"/>
        <v>64575</v>
      </c>
      <c r="I27" s="123">
        <v>15.55</v>
      </c>
      <c r="J27" s="123"/>
      <c r="K27" s="124">
        <f t="shared" si="4"/>
        <v>15.55</v>
      </c>
      <c r="L27" s="115">
        <f t="shared" si="1"/>
        <v>66942.75</v>
      </c>
      <c r="M27" s="115">
        <f t="shared" si="2"/>
        <v>0</v>
      </c>
      <c r="N27" s="115">
        <f t="shared" si="3"/>
        <v>66942.75</v>
      </c>
    </row>
    <row r="28" spans="1:20" s="138" customFormat="1" ht="176.25" customHeight="1" x14ac:dyDescent="0.4">
      <c r="A28" s="136">
        <v>6</v>
      </c>
      <c r="B28" s="140">
        <v>6.1</v>
      </c>
      <c r="C28" s="136" t="s">
        <v>49</v>
      </c>
      <c r="D28" s="9" t="s">
        <v>9</v>
      </c>
      <c r="E28" s="13">
        <v>20</v>
      </c>
      <c r="F28" s="125">
        <v>1680</v>
      </c>
      <c r="G28" s="125">
        <v>315</v>
      </c>
      <c r="H28" s="117">
        <f t="shared" si="0"/>
        <v>39900</v>
      </c>
      <c r="I28" s="125">
        <v>18</v>
      </c>
      <c r="J28" s="126"/>
      <c r="K28" s="117">
        <f t="shared" si="4"/>
        <v>18</v>
      </c>
      <c r="L28" s="117">
        <f t="shared" si="1"/>
        <v>35910</v>
      </c>
      <c r="M28" s="117">
        <f t="shared" si="2"/>
        <v>0</v>
      </c>
      <c r="N28" s="117">
        <f t="shared" si="3"/>
        <v>35910</v>
      </c>
      <c r="O28" s="139"/>
      <c r="P28" s="139"/>
      <c r="Q28" s="139"/>
      <c r="R28" s="139"/>
      <c r="S28" s="139"/>
      <c r="T28" s="139"/>
    </row>
    <row r="29" spans="1:20" ht="193.5" customHeight="1" x14ac:dyDescent="0.25">
      <c r="A29" s="23">
        <v>7</v>
      </c>
      <c r="B29" s="30"/>
      <c r="C29" s="5" t="s">
        <v>59</v>
      </c>
      <c r="D29" s="14"/>
      <c r="E29" s="14"/>
      <c r="F29" s="115">
        <v>0</v>
      </c>
      <c r="G29" s="115">
        <v>0</v>
      </c>
      <c r="H29" s="115">
        <f t="shared" si="0"/>
        <v>0</v>
      </c>
      <c r="I29" s="115"/>
      <c r="J29" s="115"/>
      <c r="K29" s="115"/>
      <c r="L29" s="115">
        <f t="shared" si="1"/>
        <v>0</v>
      </c>
      <c r="M29" s="115">
        <f t="shared" si="2"/>
        <v>0</v>
      </c>
      <c r="N29" s="115">
        <f t="shared" si="3"/>
        <v>0</v>
      </c>
    </row>
    <row r="30" spans="1:20" ht="21" x14ac:dyDescent="0.25">
      <c r="A30" s="10"/>
      <c r="B30" s="32"/>
      <c r="C30" s="5" t="s">
        <v>50</v>
      </c>
      <c r="D30" s="11" t="s">
        <v>23</v>
      </c>
      <c r="E30" s="7">
        <v>1</v>
      </c>
      <c r="F30" s="128">
        <v>295470</v>
      </c>
      <c r="G30" s="122">
        <v>3150</v>
      </c>
      <c r="H30" s="115">
        <f t="shared" si="0"/>
        <v>298620</v>
      </c>
      <c r="I30" s="122">
        <v>1</v>
      </c>
      <c r="J30" s="122"/>
      <c r="K30" s="115">
        <f t="shared" si="4"/>
        <v>1</v>
      </c>
      <c r="L30" s="115">
        <f t="shared" si="1"/>
        <v>298620</v>
      </c>
      <c r="M30" s="115">
        <f t="shared" si="2"/>
        <v>0</v>
      </c>
      <c r="N30" s="115">
        <f t="shared" si="3"/>
        <v>298620</v>
      </c>
    </row>
    <row r="31" spans="1:20" ht="19.5" customHeight="1" x14ac:dyDescent="0.25">
      <c r="A31" s="10"/>
      <c r="B31" s="34"/>
      <c r="C31" s="3" t="s">
        <v>10</v>
      </c>
      <c r="D31" s="11" t="s">
        <v>23</v>
      </c>
      <c r="E31" s="14">
        <v>1</v>
      </c>
      <c r="F31" s="128">
        <v>308700</v>
      </c>
      <c r="G31" s="122">
        <v>3150</v>
      </c>
      <c r="H31" s="115">
        <f t="shared" si="0"/>
        <v>311850</v>
      </c>
      <c r="I31" s="122">
        <v>1</v>
      </c>
      <c r="J31" s="122"/>
      <c r="K31" s="115">
        <f t="shared" si="4"/>
        <v>1</v>
      </c>
      <c r="L31" s="115">
        <f t="shared" si="1"/>
        <v>311850</v>
      </c>
      <c r="M31" s="115">
        <f t="shared" si="2"/>
        <v>0</v>
      </c>
      <c r="N31" s="115">
        <f t="shared" si="3"/>
        <v>311850</v>
      </c>
    </row>
    <row r="32" spans="1:20" ht="18" customHeight="1" x14ac:dyDescent="0.25">
      <c r="A32" s="10"/>
      <c r="B32" s="32"/>
      <c r="C32" s="3" t="s">
        <v>11</v>
      </c>
      <c r="D32" s="11" t="s">
        <v>6</v>
      </c>
      <c r="E32" s="14">
        <v>1</v>
      </c>
      <c r="F32" s="128">
        <v>285180</v>
      </c>
      <c r="G32" s="122">
        <v>3150</v>
      </c>
      <c r="H32" s="115">
        <f t="shared" si="0"/>
        <v>288330</v>
      </c>
      <c r="I32" s="122">
        <v>2</v>
      </c>
      <c r="J32" s="122"/>
      <c r="K32" s="115">
        <f t="shared" si="4"/>
        <v>2</v>
      </c>
      <c r="L32" s="115">
        <f t="shared" si="1"/>
        <v>576660</v>
      </c>
      <c r="M32" s="115">
        <f t="shared" si="2"/>
        <v>0</v>
      </c>
      <c r="N32" s="115">
        <f t="shared" si="3"/>
        <v>576660</v>
      </c>
    </row>
    <row r="33" spans="1:14" ht="21.9" customHeight="1" x14ac:dyDescent="0.25">
      <c r="A33" s="10"/>
      <c r="B33" s="35"/>
      <c r="C33" s="3" t="s">
        <v>12</v>
      </c>
      <c r="D33" s="11" t="s">
        <v>1</v>
      </c>
      <c r="E33" s="20">
        <v>1</v>
      </c>
      <c r="F33" s="128">
        <v>296205</v>
      </c>
      <c r="G33" s="122">
        <v>3150</v>
      </c>
      <c r="H33" s="115">
        <f t="shared" si="0"/>
        <v>299355</v>
      </c>
      <c r="I33" s="122">
        <v>1</v>
      </c>
      <c r="J33" s="122"/>
      <c r="K33" s="115">
        <f t="shared" si="4"/>
        <v>1</v>
      </c>
      <c r="L33" s="115">
        <f t="shared" si="1"/>
        <v>299355</v>
      </c>
      <c r="M33" s="115">
        <f t="shared" si="2"/>
        <v>0</v>
      </c>
      <c r="N33" s="115">
        <f t="shared" si="3"/>
        <v>299355</v>
      </c>
    </row>
    <row r="34" spans="1:14" ht="21.9" customHeight="1" x14ac:dyDescent="0.25">
      <c r="A34" s="10"/>
      <c r="B34" s="32"/>
      <c r="C34" s="5" t="s">
        <v>68</v>
      </c>
      <c r="D34" s="11" t="s">
        <v>6</v>
      </c>
      <c r="E34" s="20">
        <v>3</v>
      </c>
      <c r="F34" s="128">
        <v>308700</v>
      </c>
      <c r="G34" s="122">
        <v>3150</v>
      </c>
      <c r="H34" s="115">
        <f t="shared" si="0"/>
        <v>935550</v>
      </c>
      <c r="I34" s="122">
        <v>3</v>
      </c>
      <c r="J34" s="122"/>
      <c r="K34" s="115">
        <f t="shared" si="4"/>
        <v>3</v>
      </c>
      <c r="L34" s="115">
        <f t="shared" si="1"/>
        <v>935550</v>
      </c>
      <c r="M34" s="115">
        <f t="shared" si="2"/>
        <v>0</v>
      </c>
      <c r="N34" s="115">
        <f t="shared" si="3"/>
        <v>935550</v>
      </c>
    </row>
    <row r="35" spans="1:14" ht="21.9" customHeight="1" x14ac:dyDescent="0.25">
      <c r="A35" s="10"/>
      <c r="B35" s="35"/>
      <c r="C35" s="3" t="s">
        <v>69</v>
      </c>
      <c r="D35" s="11" t="s">
        <v>6</v>
      </c>
      <c r="E35" s="20">
        <v>1</v>
      </c>
      <c r="F35" s="128">
        <v>308700</v>
      </c>
      <c r="G35" s="122">
        <v>3150</v>
      </c>
      <c r="H35" s="115">
        <f t="shared" si="0"/>
        <v>311850</v>
      </c>
      <c r="I35" s="122">
        <v>1</v>
      </c>
      <c r="J35" s="122"/>
      <c r="K35" s="115">
        <f t="shared" si="4"/>
        <v>1</v>
      </c>
      <c r="L35" s="115">
        <f t="shared" si="1"/>
        <v>311850</v>
      </c>
      <c r="M35" s="115">
        <f t="shared" si="2"/>
        <v>0</v>
      </c>
      <c r="N35" s="115">
        <f t="shared" si="3"/>
        <v>311850</v>
      </c>
    </row>
    <row r="36" spans="1:14" ht="21.9" customHeight="1" x14ac:dyDescent="0.25">
      <c r="A36" s="10"/>
      <c r="B36" s="35"/>
      <c r="C36" s="3" t="s">
        <v>70</v>
      </c>
      <c r="D36" s="11" t="s">
        <v>1</v>
      </c>
      <c r="E36" s="20">
        <v>1</v>
      </c>
      <c r="F36" s="128">
        <v>285180</v>
      </c>
      <c r="G36" s="122">
        <v>3150</v>
      </c>
      <c r="H36" s="115">
        <f t="shared" si="0"/>
        <v>288330</v>
      </c>
      <c r="I36" s="122">
        <v>1</v>
      </c>
      <c r="J36" s="122"/>
      <c r="K36" s="115">
        <f t="shared" si="4"/>
        <v>1</v>
      </c>
      <c r="L36" s="115">
        <f t="shared" si="1"/>
        <v>288330</v>
      </c>
      <c r="M36" s="115">
        <f t="shared" si="2"/>
        <v>0</v>
      </c>
      <c r="N36" s="115">
        <f t="shared" si="3"/>
        <v>288330</v>
      </c>
    </row>
    <row r="37" spans="1:14" ht="21.9" customHeight="1" x14ac:dyDescent="0.25">
      <c r="A37" s="10"/>
      <c r="B37" s="35"/>
      <c r="C37" s="3" t="s">
        <v>71</v>
      </c>
      <c r="D37" s="11" t="s">
        <v>1</v>
      </c>
      <c r="E37" s="20">
        <v>1</v>
      </c>
      <c r="F37" s="128">
        <v>295470</v>
      </c>
      <c r="G37" s="122">
        <v>3150</v>
      </c>
      <c r="H37" s="115">
        <f t="shared" si="0"/>
        <v>298620</v>
      </c>
      <c r="I37" s="122">
        <v>1</v>
      </c>
      <c r="J37" s="122"/>
      <c r="K37" s="115">
        <f t="shared" si="4"/>
        <v>1</v>
      </c>
      <c r="L37" s="115">
        <f t="shared" si="1"/>
        <v>298620</v>
      </c>
      <c r="M37" s="115">
        <f t="shared" si="2"/>
        <v>0</v>
      </c>
      <c r="N37" s="115">
        <f t="shared" si="3"/>
        <v>298620</v>
      </c>
    </row>
    <row r="38" spans="1:14" ht="21.9" customHeight="1" x14ac:dyDescent="0.25">
      <c r="A38" s="10"/>
      <c r="B38" s="35"/>
      <c r="C38" s="5" t="s">
        <v>72</v>
      </c>
      <c r="D38" s="11" t="s">
        <v>1</v>
      </c>
      <c r="E38" s="20">
        <v>2</v>
      </c>
      <c r="F38" s="128">
        <v>295470</v>
      </c>
      <c r="G38" s="122">
        <v>3150</v>
      </c>
      <c r="H38" s="115">
        <f t="shared" si="0"/>
        <v>597240</v>
      </c>
      <c r="I38" s="122">
        <v>2</v>
      </c>
      <c r="J38" s="122"/>
      <c r="K38" s="115">
        <f t="shared" si="4"/>
        <v>2</v>
      </c>
      <c r="L38" s="115">
        <f t="shared" si="1"/>
        <v>597240</v>
      </c>
      <c r="M38" s="115">
        <f t="shared" si="2"/>
        <v>0</v>
      </c>
      <c r="N38" s="115">
        <f t="shared" si="3"/>
        <v>597240</v>
      </c>
    </row>
    <row r="39" spans="1:14" ht="21.9" customHeight="1" x14ac:dyDescent="0.25">
      <c r="A39" s="10"/>
      <c r="B39" s="35"/>
      <c r="C39" s="3" t="s">
        <v>73</v>
      </c>
      <c r="D39" s="11" t="s">
        <v>1</v>
      </c>
      <c r="E39" s="20">
        <v>1</v>
      </c>
      <c r="F39" s="128">
        <v>277463</v>
      </c>
      <c r="G39" s="122">
        <v>3150</v>
      </c>
      <c r="H39" s="115">
        <f t="shared" si="0"/>
        <v>280613</v>
      </c>
      <c r="I39" s="122">
        <v>1</v>
      </c>
      <c r="J39" s="122"/>
      <c r="K39" s="115">
        <f t="shared" si="4"/>
        <v>1</v>
      </c>
      <c r="L39" s="115">
        <f t="shared" si="1"/>
        <v>280613</v>
      </c>
      <c r="M39" s="115">
        <f t="shared" si="2"/>
        <v>0</v>
      </c>
      <c r="N39" s="115">
        <f t="shared" si="3"/>
        <v>280613</v>
      </c>
    </row>
    <row r="40" spans="1:14" ht="21.9" customHeight="1" x14ac:dyDescent="0.25">
      <c r="A40" s="10"/>
      <c r="B40" s="35"/>
      <c r="C40" s="3" t="s">
        <v>74</v>
      </c>
      <c r="D40" s="11" t="s">
        <v>1</v>
      </c>
      <c r="E40" s="20">
        <v>2</v>
      </c>
      <c r="F40" s="128">
        <v>295470</v>
      </c>
      <c r="G40" s="122">
        <v>3150</v>
      </c>
      <c r="H40" s="115">
        <f t="shared" si="0"/>
        <v>597240</v>
      </c>
      <c r="I40" s="122">
        <v>2</v>
      </c>
      <c r="J40" s="122"/>
      <c r="K40" s="115">
        <f t="shared" si="4"/>
        <v>2</v>
      </c>
      <c r="L40" s="115">
        <f t="shared" si="1"/>
        <v>597240</v>
      </c>
      <c r="M40" s="115">
        <f t="shared" si="2"/>
        <v>0</v>
      </c>
      <c r="N40" s="115">
        <f t="shared" si="3"/>
        <v>597240</v>
      </c>
    </row>
    <row r="41" spans="1:14" ht="21.9" customHeight="1" x14ac:dyDescent="0.25">
      <c r="A41" s="10"/>
      <c r="B41" s="35"/>
      <c r="C41" s="3" t="s">
        <v>75</v>
      </c>
      <c r="D41" s="11" t="s">
        <v>1</v>
      </c>
      <c r="E41" s="20">
        <v>1</v>
      </c>
      <c r="F41" s="128">
        <v>277463</v>
      </c>
      <c r="G41" s="122">
        <v>3150</v>
      </c>
      <c r="H41" s="115">
        <f t="shared" si="0"/>
        <v>280613</v>
      </c>
      <c r="I41" s="122">
        <v>1</v>
      </c>
      <c r="J41" s="122"/>
      <c r="K41" s="115">
        <f t="shared" si="4"/>
        <v>1</v>
      </c>
      <c r="L41" s="115">
        <f t="shared" si="1"/>
        <v>280613</v>
      </c>
      <c r="M41" s="115">
        <f t="shared" si="2"/>
        <v>0</v>
      </c>
      <c r="N41" s="115">
        <f t="shared" si="3"/>
        <v>280613</v>
      </c>
    </row>
    <row r="42" spans="1:14" ht="196.5" customHeight="1" x14ac:dyDescent="0.25">
      <c r="A42" s="10">
        <v>8</v>
      </c>
      <c r="B42" s="35"/>
      <c r="C42" s="5" t="s">
        <v>51</v>
      </c>
      <c r="D42" s="11"/>
      <c r="E42" s="7"/>
      <c r="F42" s="129">
        <v>0</v>
      </c>
      <c r="G42" s="120">
        <v>0</v>
      </c>
      <c r="H42" s="115">
        <f t="shared" si="0"/>
        <v>0</v>
      </c>
      <c r="I42" s="120"/>
      <c r="J42" s="120"/>
      <c r="K42" s="120"/>
      <c r="L42" s="115">
        <f t="shared" si="1"/>
        <v>0</v>
      </c>
      <c r="M42" s="115">
        <f t="shared" si="2"/>
        <v>0</v>
      </c>
      <c r="N42" s="115">
        <f t="shared" si="3"/>
        <v>0</v>
      </c>
    </row>
    <row r="43" spans="1:14" ht="21" x14ac:dyDescent="0.25">
      <c r="A43" s="22">
        <v>8.1</v>
      </c>
      <c r="B43" s="32">
        <v>8.1</v>
      </c>
      <c r="C43" s="5" t="s">
        <v>52</v>
      </c>
      <c r="D43" s="11" t="s">
        <v>6</v>
      </c>
      <c r="E43" s="14">
        <v>1</v>
      </c>
      <c r="F43" s="122">
        <v>25200</v>
      </c>
      <c r="G43" s="122">
        <v>3150</v>
      </c>
      <c r="H43" s="115">
        <f t="shared" si="0"/>
        <v>28350</v>
      </c>
      <c r="I43" s="122">
        <v>1</v>
      </c>
      <c r="J43" s="122"/>
      <c r="K43" s="115">
        <f t="shared" si="4"/>
        <v>1</v>
      </c>
      <c r="L43" s="115">
        <f t="shared" si="1"/>
        <v>28350</v>
      </c>
      <c r="M43" s="115">
        <f t="shared" si="2"/>
        <v>0</v>
      </c>
      <c r="N43" s="115">
        <f t="shared" si="3"/>
        <v>28350</v>
      </c>
    </row>
    <row r="44" spans="1:14" ht="19.649999999999999" customHeight="1" x14ac:dyDescent="0.25">
      <c r="A44" s="22">
        <v>8.1999999999999993</v>
      </c>
      <c r="B44" s="32">
        <v>8.1999999999999993</v>
      </c>
      <c r="C44" s="5" t="s">
        <v>53</v>
      </c>
      <c r="D44" s="11" t="s">
        <v>6</v>
      </c>
      <c r="E44" s="7">
        <v>2</v>
      </c>
      <c r="F44" s="122">
        <v>65625</v>
      </c>
      <c r="G44" s="122">
        <v>3150</v>
      </c>
      <c r="H44" s="115">
        <f t="shared" si="0"/>
        <v>137550</v>
      </c>
      <c r="I44" s="122">
        <v>2</v>
      </c>
      <c r="J44" s="122"/>
      <c r="K44" s="115">
        <f t="shared" si="4"/>
        <v>2</v>
      </c>
      <c r="L44" s="115">
        <f t="shared" si="1"/>
        <v>137550</v>
      </c>
      <c r="M44" s="115">
        <f t="shared" si="2"/>
        <v>0</v>
      </c>
      <c r="N44" s="115">
        <f t="shared" si="3"/>
        <v>137550</v>
      </c>
    </row>
    <row r="45" spans="1:14" ht="19.649999999999999" customHeight="1" x14ac:dyDescent="0.25">
      <c r="A45" s="22"/>
      <c r="B45" s="32">
        <v>8.3000000000000007</v>
      </c>
      <c r="C45" s="5" t="s">
        <v>54</v>
      </c>
      <c r="D45" s="11" t="s">
        <v>6</v>
      </c>
      <c r="E45" s="7">
        <v>1</v>
      </c>
      <c r="F45" s="122">
        <v>72450</v>
      </c>
      <c r="G45" s="122">
        <v>3150</v>
      </c>
      <c r="H45" s="115">
        <f t="shared" si="0"/>
        <v>75600</v>
      </c>
      <c r="I45" s="122">
        <v>1</v>
      </c>
      <c r="J45" s="122"/>
      <c r="K45" s="115">
        <f t="shared" si="4"/>
        <v>1</v>
      </c>
      <c r="L45" s="115">
        <f t="shared" si="1"/>
        <v>75600</v>
      </c>
      <c r="M45" s="115">
        <f t="shared" si="2"/>
        <v>0</v>
      </c>
      <c r="N45" s="115">
        <f t="shared" si="3"/>
        <v>75600</v>
      </c>
    </row>
    <row r="46" spans="1:14" ht="19.649999999999999" customHeight="1" x14ac:dyDescent="0.25">
      <c r="A46" s="22"/>
      <c r="B46" s="32">
        <v>8.4</v>
      </c>
      <c r="C46" s="5" t="s">
        <v>85</v>
      </c>
      <c r="D46" s="11" t="s">
        <v>6</v>
      </c>
      <c r="E46" s="7">
        <v>2</v>
      </c>
      <c r="F46" s="122">
        <v>72450</v>
      </c>
      <c r="G46" s="122">
        <v>3150</v>
      </c>
      <c r="H46" s="115">
        <f t="shared" si="0"/>
        <v>151200</v>
      </c>
      <c r="I46" s="122">
        <v>2</v>
      </c>
      <c r="J46" s="122"/>
      <c r="K46" s="115">
        <f t="shared" si="4"/>
        <v>2</v>
      </c>
      <c r="L46" s="115">
        <f t="shared" si="1"/>
        <v>151200</v>
      </c>
      <c r="M46" s="115">
        <f t="shared" si="2"/>
        <v>0</v>
      </c>
      <c r="N46" s="115">
        <f t="shared" si="3"/>
        <v>151200</v>
      </c>
    </row>
    <row r="47" spans="1:14" ht="19.649999999999999" customHeight="1" x14ac:dyDescent="0.25">
      <c r="A47" s="22"/>
      <c r="B47" s="32">
        <v>8.5</v>
      </c>
      <c r="C47" s="5" t="s">
        <v>86</v>
      </c>
      <c r="D47" s="11" t="s">
        <v>6</v>
      </c>
      <c r="E47" s="7">
        <v>1</v>
      </c>
      <c r="F47" s="122">
        <v>82950</v>
      </c>
      <c r="G47" s="122">
        <v>3150</v>
      </c>
      <c r="H47" s="115">
        <f t="shared" si="0"/>
        <v>86100</v>
      </c>
      <c r="I47" s="122">
        <v>1</v>
      </c>
      <c r="J47" s="122"/>
      <c r="K47" s="115">
        <f t="shared" si="4"/>
        <v>1</v>
      </c>
      <c r="L47" s="115">
        <f t="shared" si="1"/>
        <v>86100</v>
      </c>
      <c r="M47" s="115">
        <f t="shared" si="2"/>
        <v>0</v>
      </c>
      <c r="N47" s="115">
        <f t="shared" si="3"/>
        <v>86100</v>
      </c>
    </row>
    <row r="48" spans="1:14" ht="162" x14ac:dyDescent="0.25">
      <c r="A48" s="23">
        <v>9</v>
      </c>
      <c r="B48" s="34"/>
      <c r="C48" s="5" t="s">
        <v>81</v>
      </c>
      <c r="D48" s="11" t="s">
        <v>13</v>
      </c>
      <c r="E48" s="7">
        <v>1000</v>
      </c>
      <c r="F48" s="122">
        <v>5775</v>
      </c>
      <c r="G48" s="122">
        <v>693</v>
      </c>
      <c r="H48" s="115">
        <f t="shared" si="0"/>
        <v>6468000</v>
      </c>
      <c r="I48" s="123">
        <v>624</v>
      </c>
      <c r="J48" s="130"/>
      <c r="K48" s="124">
        <f t="shared" si="4"/>
        <v>624</v>
      </c>
      <c r="L48" s="115">
        <f>SUM(F48)*624+SUM(G48)*662</f>
        <v>4062366</v>
      </c>
      <c r="M48" s="115">
        <f t="shared" si="2"/>
        <v>0</v>
      </c>
      <c r="N48" s="115">
        <f t="shared" si="3"/>
        <v>4062366</v>
      </c>
    </row>
    <row r="49" spans="1:14" ht="135.75" customHeight="1" x14ac:dyDescent="0.25">
      <c r="A49" s="23">
        <v>10</v>
      </c>
      <c r="B49" s="32"/>
      <c r="C49" s="5" t="s">
        <v>60</v>
      </c>
      <c r="D49" s="11" t="s">
        <v>13</v>
      </c>
      <c r="E49" s="7">
        <v>1000</v>
      </c>
      <c r="F49" s="122">
        <v>6038</v>
      </c>
      <c r="G49" s="122">
        <v>578</v>
      </c>
      <c r="H49" s="115">
        <f t="shared" si="0"/>
        <v>6616000</v>
      </c>
      <c r="I49" s="123">
        <v>624.4</v>
      </c>
      <c r="J49" s="130"/>
      <c r="K49" s="124">
        <f t="shared" si="4"/>
        <v>624.4</v>
      </c>
      <c r="L49" s="115">
        <f t="shared" si="1"/>
        <v>4131030.4</v>
      </c>
      <c r="M49" s="115">
        <f t="shared" si="2"/>
        <v>0</v>
      </c>
      <c r="N49" s="115">
        <f t="shared" si="3"/>
        <v>4131030.4</v>
      </c>
    </row>
    <row r="50" spans="1:14" ht="99.75" customHeight="1" x14ac:dyDescent="0.25">
      <c r="A50" s="23">
        <v>11</v>
      </c>
      <c r="B50" s="34"/>
      <c r="C50" s="5" t="s">
        <v>61</v>
      </c>
      <c r="D50" s="11" t="s">
        <v>13</v>
      </c>
      <c r="E50" s="7">
        <v>60</v>
      </c>
      <c r="F50" s="122">
        <v>5723</v>
      </c>
      <c r="G50" s="122">
        <v>578</v>
      </c>
      <c r="H50" s="115">
        <f t="shared" si="0"/>
        <v>378060</v>
      </c>
      <c r="I50" s="123">
        <v>25.25</v>
      </c>
      <c r="J50" s="131">
        <v>10</v>
      </c>
      <c r="K50" s="124">
        <f t="shared" si="4"/>
        <v>35.25</v>
      </c>
      <c r="L50" s="115">
        <f t="shared" si="1"/>
        <v>159100.25</v>
      </c>
      <c r="M50" s="115">
        <f t="shared" si="2"/>
        <v>63010</v>
      </c>
      <c r="N50" s="115">
        <f t="shared" si="3"/>
        <v>222110.25</v>
      </c>
    </row>
    <row r="51" spans="1:14" ht="175.5" customHeight="1" x14ac:dyDescent="0.25">
      <c r="A51" s="23">
        <v>12</v>
      </c>
      <c r="B51" s="34"/>
      <c r="C51" s="6" t="s">
        <v>24</v>
      </c>
      <c r="D51" s="14"/>
      <c r="E51" s="14"/>
      <c r="F51" s="118">
        <v>0</v>
      </c>
      <c r="G51" s="119">
        <v>0</v>
      </c>
      <c r="H51" s="115">
        <f t="shared" si="0"/>
        <v>0</v>
      </c>
      <c r="I51" s="119"/>
      <c r="J51" s="119"/>
      <c r="K51" s="119"/>
      <c r="L51" s="115">
        <f t="shared" si="1"/>
        <v>0</v>
      </c>
      <c r="M51" s="115">
        <f t="shared" si="2"/>
        <v>0</v>
      </c>
      <c r="N51" s="115">
        <f t="shared" si="3"/>
        <v>0</v>
      </c>
    </row>
    <row r="52" spans="1:14" ht="21" x14ac:dyDescent="0.25">
      <c r="A52" s="22"/>
      <c r="B52" s="34"/>
      <c r="C52" s="3" t="s">
        <v>14</v>
      </c>
      <c r="D52" s="14"/>
      <c r="E52" s="14"/>
      <c r="F52" s="118">
        <v>0</v>
      </c>
      <c r="G52" s="119">
        <v>0</v>
      </c>
      <c r="H52" s="115">
        <f t="shared" si="0"/>
        <v>0</v>
      </c>
      <c r="I52" s="119"/>
      <c r="J52" s="119"/>
      <c r="K52" s="119"/>
      <c r="L52" s="115">
        <f t="shared" si="1"/>
        <v>0</v>
      </c>
      <c r="M52" s="115">
        <f t="shared" si="2"/>
        <v>0</v>
      </c>
      <c r="N52" s="115">
        <f t="shared" si="3"/>
        <v>0</v>
      </c>
    </row>
    <row r="53" spans="1:14" ht="20.399999999999999" customHeight="1" x14ac:dyDescent="0.25">
      <c r="A53" s="10"/>
      <c r="B53" s="31">
        <v>12.1</v>
      </c>
      <c r="C53" s="3" t="s">
        <v>25</v>
      </c>
      <c r="D53" s="11" t="s">
        <v>6</v>
      </c>
      <c r="E53" s="18">
        <v>6</v>
      </c>
      <c r="F53" s="122">
        <v>4200</v>
      </c>
      <c r="G53" s="122">
        <v>735</v>
      </c>
      <c r="H53" s="115">
        <f t="shared" si="0"/>
        <v>29610</v>
      </c>
      <c r="I53" s="122">
        <v>6</v>
      </c>
      <c r="J53" s="122">
        <v>16</v>
      </c>
      <c r="K53" s="124">
        <f t="shared" ref="K53:K60" si="5">J53+I53</f>
        <v>22</v>
      </c>
      <c r="L53" s="115">
        <f t="shared" si="1"/>
        <v>29610</v>
      </c>
      <c r="M53" s="115">
        <f t="shared" si="2"/>
        <v>78960</v>
      </c>
      <c r="N53" s="115">
        <f t="shared" si="3"/>
        <v>108570</v>
      </c>
    </row>
    <row r="54" spans="1:14" ht="20.399999999999999" customHeight="1" x14ac:dyDescent="0.25">
      <c r="A54" s="10"/>
      <c r="B54" s="31"/>
      <c r="C54" s="3" t="s">
        <v>87</v>
      </c>
      <c r="D54" s="11" t="s">
        <v>6</v>
      </c>
      <c r="E54" s="18">
        <v>2</v>
      </c>
      <c r="F54" s="122">
        <v>6038</v>
      </c>
      <c r="G54" s="122">
        <v>735</v>
      </c>
      <c r="H54" s="115">
        <f t="shared" si="0"/>
        <v>13546</v>
      </c>
      <c r="I54" s="122">
        <v>2</v>
      </c>
      <c r="J54" s="122">
        <v>2</v>
      </c>
      <c r="K54" s="124">
        <f t="shared" si="5"/>
        <v>4</v>
      </c>
      <c r="L54" s="115">
        <f t="shared" si="1"/>
        <v>13546</v>
      </c>
      <c r="M54" s="115">
        <f t="shared" si="2"/>
        <v>13546</v>
      </c>
      <c r="N54" s="115">
        <f t="shared" si="3"/>
        <v>27092</v>
      </c>
    </row>
    <row r="55" spans="1:14" ht="19.5" customHeight="1" x14ac:dyDescent="0.25">
      <c r="A55" s="10"/>
      <c r="B55" s="31">
        <v>12.2</v>
      </c>
      <c r="C55" s="3" t="s">
        <v>15</v>
      </c>
      <c r="D55" s="11" t="s">
        <v>6</v>
      </c>
      <c r="E55" s="7">
        <v>4</v>
      </c>
      <c r="F55" s="122">
        <v>9450</v>
      </c>
      <c r="G55" s="122">
        <v>1050</v>
      </c>
      <c r="H55" s="115">
        <f t="shared" si="0"/>
        <v>42000</v>
      </c>
      <c r="I55" s="122"/>
      <c r="J55" s="122"/>
      <c r="K55" s="124">
        <f t="shared" si="5"/>
        <v>0</v>
      </c>
      <c r="L55" s="115">
        <f t="shared" si="1"/>
        <v>0</v>
      </c>
      <c r="M55" s="115">
        <f t="shared" si="2"/>
        <v>0</v>
      </c>
      <c r="N55" s="115">
        <f t="shared" si="3"/>
        <v>0</v>
      </c>
    </row>
    <row r="56" spans="1:14" ht="18.75" customHeight="1" x14ac:dyDescent="0.25">
      <c r="A56" s="25"/>
      <c r="B56" s="39"/>
      <c r="C56" s="3" t="s">
        <v>26</v>
      </c>
      <c r="D56" s="14"/>
      <c r="E56" s="14"/>
      <c r="F56" s="118">
        <v>0</v>
      </c>
      <c r="G56" s="119">
        <v>0</v>
      </c>
      <c r="H56" s="115">
        <f t="shared" si="0"/>
        <v>0</v>
      </c>
      <c r="I56" s="119"/>
      <c r="J56" s="119"/>
      <c r="K56" s="124">
        <f t="shared" si="5"/>
        <v>0</v>
      </c>
      <c r="L56" s="115">
        <f t="shared" si="1"/>
        <v>0</v>
      </c>
      <c r="M56" s="115">
        <f t="shared" si="2"/>
        <v>0</v>
      </c>
      <c r="N56" s="115">
        <f t="shared" si="3"/>
        <v>0</v>
      </c>
    </row>
    <row r="57" spans="1:14" ht="19.5" customHeight="1" x14ac:dyDescent="0.25">
      <c r="A57" s="10"/>
      <c r="B57" s="31">
        <v>12.3</v>
      </c>
      <c r="C57" s="3" t="s">
        <v>27</v>
      </c>
      <c r="D57" s="11" t="s">
        <v>6</v>
      </c>
      <c r="E57" s="7">
        <v>2</v>
      </c>
      <c r="F57" s="122">
        <v>4725</v>
      </c>
      <c r="G57" s="122">
        <v>735</v>
      </c>
      <c r="H57" s="115">
        <f t="shared" si="0"/>
        <v>10920</v>
      </c>
      <c r="I57" s="122"/>
      <c r="J57" s="122"/>
      <c r="K57" s="124">
        <f t="shared" si="5"/>
        <v>0</v>
      </c>
      <c r="L57" s="115">
        <f t="shared" si="1"/>
        <v>0</v>
      </c>
      <c r="M57" s="115">
        <f t="shared" si="2"/>
        <v>0</v>
      </c>
      <c r="N57" s="115">
        <f t="shared" si="3"/>
        <v>0</v>
      </c>
    </row>
    <row r="58" spans="1:14" ht="19.5" customHeight="1" x14ac:dyDescent="0.25">
      <c r="A58" s="22"/>
      <c r="B58" s="31">
        <v>12.4</v>
      </c>
      <c r="C58" s="3" t="s">
        <v>62</v>
      </c>
      <c r="D58" s="11" t="s">
        <v>28</v>
      </c>
      <c r="E58" s="7">
        <v>3</v>
      </c>
      <c r="F58" s="122">
        <v>3150</v>
      </c>
      <c r="G58" s="122">
        <v>525</v>
      </c>
      <c r="H58" s="115">
        <f t="shared" si="0"/>
        <v>11025</v>
      </c>
      <c r="I58" s="122">
        <v>3</v>
      </c>
      <c r="J58" s="122"/>
      <c r="K58" s="124">
        <f t="shared" si="5"/>
        <v>3</v>
      </c>
      <c r="L58" s="115">
        <f t="shared" si="1"/>
        <v>11025</v>
      </c>
      <c r="M58" s="115">
        <f t="shared" si="2"/>
        <v>0</v>
      </c>
      <c r="N58" s="115">
        <f t="shared" si="3"/>
        <v>11025</v>
      </c>
    </row>
    <row r="59" spans="1:14" ht="18.899999999999999" customHeight="1" x14ac:dyDescent="0.25">
      <c r="A59" s="26"/>
      <c r="B59" s="40"/>
      <c r="C59" s="3" t="s">
        <v>82</v>
      </c>
      <c r="D59" s="14"/>
      <c r="E59" s="14"/>
      <c r="F59" s="118">
        <v>0</v>
      </c>
      <c r="G59" s="119">
        <v>0</v>
      </c>
      <c r="H59" s="115">
        <f t="shared" si="0"/>
        <v>0</v>
      </c>
      <c r="I59" s="119"/>
      <c r="J59" s="119"/>
      <c r="K59" s="124">
        <f t="shared" si="5"/>
        <v>0</v>
      </c>
      <c r="L59" s="115">
        <f t="shared" si="1"/>
        <v>0</v>
      </c>
      <c r="M59" s="115">
        <f t="shared" si="2"/>
        <v>0</v>
      </c>
      <c r="N59" s="115">
        <f t="shared" si="3"/>
        <v>0</v>
      </c>
    </row>
    <row r="60" spans="1:14" ht="18.149999999999999" customHeight="1" x14ac:dyDescent="0.25">
      <c r="A60" s="10"/>
      <c r="B60" s="31">
        <v>12.5</v>
      </c>
      <c r="C60" s="3" t="s">
        <v>16</v>
      </c>
      <c r="D60" s="11" t="s">
        <v>29</v>
      </c>
      <c r="E60" s="7">
        <v>110</v>
      </c>
      <c r="F60" s="122">
        <v>4725</v>
      </c>
      <c r="G60" s="122">
        <v>735</v>
      </c>
      <c r="H60" s="115">
        <f t="shared" si="0"/>
        <v>600600</v>
      </c>
      <c r="I60" s="122">
        <v>100</v>
      </c>
      <c r="J60" s="132">
        <v>10</v>
      </c>
      <c r="K60" s="124">
        <f t="shared" si="5"/>
        <v>110</v>
      </c>
      <c r="L60" s="115">
        <f t="shared" si="1"/>
        <v>546000</v>
      </c>
      <c r="M60" s="115">
        <f t="shared" si="2"/>
        <v>54600</v>
      </c>
      <c r="N60" s="115">
        <f t="shared" si="3"/>
        <v>600600</v>
      </c>
    </row>
    <row r="61" spans="1:14" ht="79.5" customHeight="1" x14ac:dyDescent="0.25">
      <c r="A61" s="21">
        <v>13</v>
      </c>
      <c r="B61" s="37"/>
      <c r="C61" s="3" t="s">
        <v>30</v>
      </c>
      <c r="D61" s="14"/>
      <c r="E61" s="14"/>
      <c r="F61" s="118">
        <v>0</v>
      </c>
      <c r="G61" s="119">
        <v>0</v>
      </c>
      <c r="H61" s="115">
        <f t="shared" si="0"/>
        <v>0</v>
      </c>
      <c r="I61" s="119"/>
      <c r="J61" s="119"/>
      <c r="K61" s="119"/>
      <c r="L61" s="115">
        <f t="shared" si="1"/>
        <v>0</v>
      </c>
      <c r="M61" s="115">
        <f t="shared" si="2"/>
        <v>0</v>
      </c>
      <c r="N61" s="115">
        <f t="shared" si="3"/>
        <v>0</v>
      </c>
    </row>
    <row r="62" spans="1:14" ht="21" customHeight="1" x14ac:dyDescent="0.25">
      <c r="A62" s="22"/>
      <c r="B62" s="32">
        <v>13.1</v>
      </c>
      <c r="C62" s="3" t="s">
        <v>17</v>
      </c>
      <c r="D62" s="11" t="s">
        <v>9</v>
      </c>
      <c r="E62" s="7">
        <v>110</v>
      </c>
      <c r="F62" s="122">
        <v>1523</v>
      </c>
      <c r="G62" s="122">
        <v>315</v>
      </c>
      <c r="H62" s="115">
        <f t="shared" si="0"/>
        <v>202180</v>
      </c>
      <c r="I62" s="122">
        <v>90</v>
      </c>
      <c r="J62" s="133">
        <v>20</v>
      </c>
      <c r="K62" s="124">
        <f t="shared" ref="K62" si="6">J62+I62</f>
        <v>110</v>
      </c>
      <c r="L62" s="115">
        <f t="shared" si="1"/>
        <v>165420</v>
      </c>
      <c r="M62" s="115">
        <f t="shared" si="2"/>
        <v>36760</v>
      </c>
      <c r="N62" s="115">
        <f t="shared" si="3"/>
        <v>202180</v>
      </c>
    </row>
    <row r="63" spans="1:14" ht="96" customHeight="1" x14ac:dyDescent="0.25">
      <c r="A63" s="23">
        <v>14</v>
      </c>
      <c r="B63" s="34"/>
      <c r="C63" s="6" t="s">
        <v>63</v>
      </c>
      <c r="D63" s="14"/>
      <c r="E63" s="14"/>
      <c r="F63" s="118">
        <v>0</v>
      </c>
      <c r="G63" s="119">
        <v>0</v>
      </c>
      <c r="H63" s="115">
        <f t="shared" si="0"/>
        <v>0</v>
      </c>
      <c r="I63" s="119"/>
      <c r="J63" s="134"/>
      <c r="K63" s="119"/>
      <c r="L63" s="115">
        <f t="shared" si="1"/>
        <v>0</v>
      </c>
      <c r="M63" s="115">
        <f t="shared" si="2"/>
        <v>0</v>
      </c>
      <c r="N63" s="115">
        <f t="shared" si="3"/>
        <v>0</v>
      </c>
    </row>
    <row r="64" spans="1:14" ht="19.350000000000001" customHeight="1" x14ac:dyDescent="0.25">
      <c r="A64" s="22"/>
      <c r="B64" s="32">
        <v>14.1</v>
      </c>
      <c r="C64" s="3" t="s">
        <v>17</v>
      </c>
      <c r="D64" s="11" t="s">
        <v>6</v>
      </c>
      <c r="E64" s="7">
        <v>105</v>
      </c>
      <c r="F64" s="122">
        <v>2888</v>
      </c>
      <c r="G64" s="122">
        <v>263</v>
      </c>
      <c r="H64" s="115">
        <f t="shared" si="0"/>
        <v>330855</v>
      </c>
      <c r="I64" s="122">
        <v>105</v>
      </c>
      <c r="J64" s="133"/>
      <c r="K64" s="124">
        <f t="shared" ref="K64:K67" si="7">J64+I64</f>
        <v>105</v>
      </c>
      <c r="L64" s="115">
        <f t="shared" si="1"/>
        <v>330855</v>
      </c>
      <c r="M64" s="115">
        <f t="shared" si="2"/>
        <v>0</v>
      </c>
      <c r="N64" s="115">
        <f t="shared" si="3"/>
        <v>330855</v>
      </c>
    </row>
    <row r="65" spans="1:18" ht="114" customHeight="1" x14ac:dyDescent="0.25">
      <c r="A65" s="23">
        <v>15</v>
      </c>
      <c r="B65" s="34"/>
      <c r="C65" s="5" t="s">
        <v>64</v>
      </c>
      <c r="D65" s="11" t="s">
        <v>28</v>
      </c>
      <c r="E65" s="14">
        <v>6</v>
      </c>
      <c r="F65" s="122">
        <v>47775</v>
      </c>
      <c r="G65" s="122">
        <v>5250</v>
      </c>
      <c r="H65" s="115">
        <f t="shared" si="0"/>
        <v>318150</v>
      </c>
      <c r="I65" s="122">
        <v>2</v>
      </c>
      <c r="J65" s="133"/>
      <c r="K65" s="115">
        <f t="shared" si="7"/>
        <v>2</v>
      </c>
      <c r="L65" s="115">
        <f t="shared" si="1"/>
        <v>106050</v>
      </c>
      <c r="M65" s="115">
        <f t="shared" si="2"/>
        <v>0</v>
      </c>
      <c r="N65" s="115">
        <f t="shared" si="3"/>
        <v>106050</v>
      </c>
    </row>
    <row r="66" spans="1:18" ht="157.5" customHeight="1" x14ac:dyDescent="0.25">
      <c r="A66" s="23">
        <v>16</v>
      </c>
      <c r="B66" s="34"/>
      <c r="C66" s="5" t="s">
        <v>65</v>
      </c>
      <c r="D66" s="11" t="s">
        <v>18</v>
      </c>
      <c r="E66" s="14">
        <v>1</v>
      </c>
      <c r="F66" s="122">
        <v>21000</v>
      </c>
      <c r="G66" s="122">
        <v>15750</v>
      </c>
      <c r="H66" s="115">
        <f t="shared" si="0"/>
        <v>36750</v>
      </c>
      <c r="I66" s="130">
        <v>1</v>
      </c>
      <c r="J66" s="132"/>
      <c r="K66" s="130">
        <f t="shared" si="7"/>
        <v>1</v>
      </c>
      <c r="L66" s="115">
        <f t="shared" si="1"/>
        <v>36750</v>
      </c>
      <c r="M66" s="115">
        <f t="shared" si="2"/>
        <v>0</v>
      </c>
      <c r="N66" s="115">
        <f t="shared" si="3"/>
        <v>36750</v>
      </c>
    </row>
    <row r="67" spans="1:18" ht="153.75" customHeight="1" x14ac:dyDescent="0.25">
      <c r="A67" s="23">
        <v>17</v>
      </c>
      <c r="B67" s="34"/>
      <c r="C67" s="5" t="s">
        <v>83</v>
      </c>
      <c r="D67" s="11" t="s">
        <v>31</v>
      </c>
      <c r="E67" s="12">
        <v>1</v>
      </c>
      <c r="F67" s="122"/>
      <c r="G67" s="122">
        <v>52500</v>
      </c>
      <c r="H67" s="115">
        <f t="shared" si="0"/>
        <v>52500</v>
      </c>
      <c r="I67" s="122">
        <v>0</v>
      </c>
      <c r="J67" s="122">
        <v>1</v>
      </c>
      <c r="K67" s="115">
        <f t="shared" si="7"/>
        <v>1</v>
      </c>
      <c r="L67" s="115">
        <f t="shared" si="1"/>
        <v>0</v>
      </c>
      <c r="M67" s="115">
        <f t="shared" si="2"/>
        <v>52500</v>
      </c>
      <c r="N67" s="115">
        <f t="shared" si="3"/>
        <v>52500</v>
      </c>
    </row>
    <row r="68" spans="1:18" ht="108" x14ac:dyDescent="0.25">
      <c r="A68" s="23">
        <v>18</v>
      </c>
      <c r="B68" s="34"/>
      <c r="C68" s="8" t="s">
        <v>84</v>
      </c>
      <c r="D68" s="11" t="s">
        <v>31</v>
      </c>
      <c r="E68" s="12">
        <v>1</v>
      </c>
      <c r="F68" s="122">
        <v>10500</v>
      </c>
      <c r="G68" s="122">
        <v>15750</v>
      </c>
      <c r="H68" s="115">
        <f t="shared" si="0"/>
        <v>26250</v>
      </c>
      <c r="I68" s="130">
        <v>1</v>
      </c>
      <c r="J68" s="130"/>
      <c r="K68" s="130">
        <f t="shared" ref="K68" si="8">J68+I68</f>
        <v>1</v>
      </c>
      <c r="L68" s="115">
        <f t="shared" si="1"/>
        <v>26250</v>
      </c>
      <c r="M68" s="115">
        <f t="shared" si="2"/>
        <v>0</v>
      </c>
      <c r="N68" s="115">
        <f t="shared" si="3"/>
        <v>26250</v>
      </c>
    </row>
    <row r="69" spans="1:18" ht="39" customHeight="1" x14ac:dyDescent="0.25">
      <c r="A69" s="10"/>
      <c r="B69" s="30"/>
      <c r="C69" s="48" t="s">
        <v>101</v>
      </c>
      <c r="D69" s="14"/>
      <c r="E69" s="14"/>
      <c r="F69" s="119"/>
      <c r="G69" s="135"/>
      <c r="H69" s="135">
        <f t="shared" ref="H69" si="9">SUM(H5:H68)</f>
        <v>21480027</v>
      </c>
      <c r="I69" s="135"/>
      <c r="J69" s="135"/>
      <c r="K69" s="135"/>
      <c r="L69" s="135">
        <f>SUM(L5:L68)</f>
        <v>16114256.9</v>
      </c>
      <c r="M69" s="135">
        <f>SUM(M5:M68)</f>
        <v>392826</v>
      </c>
      <c r="N69" s="135">
        <f>SUM(N5:N68)</f>
        <v>16507082.9</v>
      </c>
      <c r="P69" s="49"/>
      <c r="Q69" s="49"/>
      <c r="R69" s="49"/>
    </row>
  </sheetData>
  <mergeCells count="12">
    <mergeCell ref="L2:N2"/>
    <mergeCell ref="A1:F1"/>
    <mergeCell ref="G1:N1"/>
    <mergeCell ref="A2:G2"/>
    <mergeCell ref="A3:A4"/>
    <mergeCell ref="B3:B4"/>
    <mergeCell ref="C3:C4"/>
    <mergeCell ref="D3:D4"/>
    <mergeCell ref="E3:E4"/>
    <mergeCell ref="F3:F4"/>
    <mergeCell ref="G3:G4"/>
    <mergeCell ref="I2:K2"/>
  </mergeCells>
  <phoneticPr fontId="43"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0"/>
  <sheetViews>
    <sheetView topLeftCell="D67" zoomScale="80" zoomScaleNormal="80" workbookViewId="0">
      <selection activeCell="O69" sqref="O69"/>
    </sheetView>
  </sheetViews>
  <sheetFormatPr defaultColWidth="9.33203125" defaultRowHeight="18" x14ac:dyDescent="0.25"/>
  <cols>
    <col min="1" max="1" width="5.77734375" style="27" customWidth="1"/>
    <col min="2" max="2" width="7.33203125" style="38" customWidth="1"/>
    <col min="3" max="3" width="67.33203125" style="1" customWidth="1"/>
    <col min="4" max="4" width="7.77734375" style="19" customWidth="1"/>
    <col min="5" max="5" width="9.44140625" style="19" customWidth="1"/>
    <col min="6" max="6" width="15.77734375" style="1" customWidth="1"/>
    <col min="7" max="7" width="16.77734375" style="1" customWidth="1"/>
    <col min="8" max="8" width="20.6640625" style="1" customWidth="1"/>
    <col min="9" max="11" width="16.77734375" style="1" customWidth="1"/>
    <col min="12" max="12" width="24.6640625" style="1" customWidth="1"/>
    <col min="13" max="13" width="21.6640625" style="1" customWidth="1"/>
    <col min="14" max="14" width="22.6640625" style="1" customWidth="1"/>
    <col min="15" max="16" width="18.6640625" style="1" customWidth="1"/>
    <col min="17" max="17" width="16.77734375" style="1" customWidth="1"/>
    <col min="18" max="16384" width="9.33203125" style="1"/>
  </cols>
  <sheetData>
    <row r="1" spans="1:19" ht="78" customHeight="1" x14ac:dyDescent="0.25">
      <c r="A1" s="187" t="s">
        <v>19</v>
      </c>
      <c r="B1" s="187"/>
      <c r="C1" s="187"/>
      <c r="D1" s="187"/>
      <c r="E1" s="187"/>
      <c r="F1" s="187"/>
      <c r="G1" s="198"/>
      <c r="H1" s="198"/>
      <c r="I1" s="198"/>
      <c r="J1" s="198"/>
      <c r="K1" s="198"/>
      <c r="L1" s="198"/>
      <c r="M1" s="198"/>
      <c r="N1" s="198"/>
    </row>
    <row r="2" spans="1:19" ht="23.25" customHeight="1" x14ac:dyDescent="0.25">
      <c r="A2" s="189" t="s">
        <v>113</v>
      </c>
      <c r="B2" s="189"/>
      <c r="C2" s="189"/>
      <c r="D2" s="189"/>
      <c r="E2" s="189"/>
      <c r="F2" s="189"/>
      <c r="G2" s="189"/>
      <c r="H2" s="109"/>
      <c r="I2" s="199" t="s">
        <v>133</v>
      </c>
      <c r="J2" s="199"/>
      <c r="K2" s="199"/>
      <c r="L2" s="199" t="s">
        <v>90</v>
      </c>
      <c r="M2" s="199"/>
      <c r="N2" s="199"/>
      <c r="O2" s="100"/>
      <c r="P2" s="100"/>
      <c r="Q2" s="100"/>
      <c r="R2" s="100"/>
      <c r="S2" s="100"/>
    </row>
    <row r="3" spans="1:19" ht="36.75" customHeight="1" x14ac:dyDescent="0.25">
      <c r="A3" s="82" t="s">
        <v>0</v>
      </c>
      <c r="B3" s="83" t="s">
        <v>1</v>
      </c>
      <c r="C3" s="82" t="s">
        <v>2</v>
      </c>
      <c r="D3" s="82" t="s">
        <v>3</v>
      </c>
      <c r="E3" s="82" t="s">
        <v>114</v>
      </c>
      <c r="F3" s="144" t="s">
        <v>115</v>
      </c>
      <c r="G3" s="144" t="s">
        <v>116</v>
      </c>
      <c r="H3" s="82" t="s">
        <v>132</v>
      </c>
      <c r="I3" s="82" t="s">
        <v>136</v>
      </c>
      <c r="J3" s="82" t="s">
        <v>137</v>
      </c>
      <c r="K3" s="82" t="s">
        <v>132</v>
      </c>
      <c r="L3" s="82" t="s">
        <v>136</v>
      </c>
      <c r="M3" s="82" t="s">
        <v>137</v>
      </c>
      <c r="N3" s="82" t="s">
        <v>132</v>
      </c>
      <c r="O3" s="100"/>
      <c r="P3" s="100"/>
      <c r="Q3" s="100"/>
      <c r="R3" s="100"/>
      <c r="S3" s="100"/>
    </row>
    <row r="4" spans="1:19" ht="73.5" customHeight="1" x14ac:dyDescent="0.25">
      <c r="A4" s="145"/>
      <c r="B4" s="141"/>
      <c r="C4" s="142" t="s">
        <v>4</v>
      </c>
      <c r="D4" s="143"/>
      <c r="E4" s="143"/>
      <c r="F4" s="146"/>
      <c r="G4" s="146"/>
      <c r="H4" s="146"/>
      <c r="I4" s="146"/>
      <c r="J4" s="146"/>
      <c r="K4" s="147"/>
      <c r="L4" s="147"/>
      <c r="M4" s="147"/>
      <c r="N4" s="147"/>
    </row>
    <row r="5" spans="1:19" ht="108" x14ac:dyDescent="0.25">
      <c r="A5" s="10"/>
      <c r="B5" s="30"/>
      <c r="C5" s="6" t="s">
        <v>55</v>
      </c>
      <c r="D5" s="14"/>
      <c r="E5" s="30"/>
      <c r="F5" s="112"/>
      <c r="G5" s="112"/>
      <c r="H5" s="112"/>
      <c r="I5" s="112"/>
      <c r="J5" s="112"/>
      <c r="K5" s="112"/>
      <c r="L5" s="112"/>
      <c r="M5" s="112"/>
      <c r="N5" s="112"/>
    </row>
    <row r="6" spans="1:19" ht="36" x14ac:dyDescent="0.25">
      <c r="A6" s="10">
        <v>1</v>
      </c>
      <c r="B6" s="30"/>
      <c r="C6" s="6" t="s">
        <v>56</v>
      </c>
      <c r="D6" s="11" t="s">
        <v>5</v>
      </c>
      <c r="E6" s="50">
        <v>1</v>
      </c>
      <c r="F6" s="122">
        <v>0</v>
      </c>
      <c r="G6" s="122">
        <v>105000</v>
      </c>
      <c r="H6" s="122">
        <f>G6+F6</f>
        <v>105000</v>
      </c>
      <c r="I6" s="130">
        <v>1</v>
      </c>
      <c r="J6" s="130">
        <v>0</v>
      </c>
      <c r="K6" s="116">
        <f>J6+I6</f>
        <v>1</v>
      </c>
      <c r="L6" s="115">
        <f>SUM(F6+G6)*I6</f>
        <v>105000</v>
      </c>
      <c r="M6" s="115">
        <f>SUM(G6+F6)*J6</f>
        <v>0</v>
      </c>
      <c r="N6" s="115">
        <f>M6+L6</f>
        <v>105000</v>
      </c>
      <c r="O6" s="100"/>
      <c r="P6" s="100"/>
      <c r="Q6" s="100"/>
    </row>
    <row r="7" spans="1:19" ht="305.25" customHeight="1" x14ac:dyDescent="0.25">
      <c r="A7" s="10">
        <v>2</v>
      </c>
      <c r="B7" s="30"/>
      <c r="C7" s="6" t="s">
        <v>66</v>
      </c>
      <c r="D7" s="11" t="s">
        <v>40</v>
      </c>
      <c r="E7" s="34">
        <v>2</v>
      </c>
      <c r="F7" s="122">
        <v>0</v>
      </c>
      <c r="G7" s="122">
        <v>5250</v>
      </c>
      <c r="H7" s="122">
        <f t="shared" ref="H7:H69" si="0">G7+F7</f>
        <v>5250</v>
      </c>
      <c r="I7" s="130">
        <v>2</v>
      </c>
      <c r="J7" s="130">
        <v>0</v>
      </c>
      <c r="K7" s="116">
        <f t="shared" ref="K7:K69" si="1">J7+I7</f>
        <v>2</v>
      </c>
      <c r="L7" s="115">
        <f t="shared" ref="L7:L69" si="2">SUM(F7+G7)*I7</f>
        <v>10500</v>
      </c>
      <c r="M7" s="115">
        <f t="shared" ref="M7:M69" si="3">SUM(G7+F7)*J7</f>
        <v>0</v>
      </c>
      <c r="N7" s="115">
        <f t="shared" ref="N7:N69" si="4">M7+L7</f>
        <v>10500</v>
      </c>
      <c r="O7" s="100"/>
      <c r="P7" s="100"/>
      <c r="Q7" s="100"/>
    </row>
    <row r="8" spans="1:19" ht="113.25" customHeight="1" x14ac:dyDescent="0.25">
      <c r="A8" s="10">
        <v>3</v>
      </c>
      <c r="B8" s="30"/>
      <c r="C8" s="5" t="s">
        <v>57</v>
      </c>
      <c r="D8" s="11"/>
      <c r="E8" s="51"/>
      <c r="F8" s="112"/>
      <c r="G8" s="112"/>
      <c r="H8" s="122">
        <f t="shared" si="0"/>
        <v>0</v>
      </c>
      <c r="I8" s="149"/>
      <c r="J8" s="149"/>
      <c r="K8" s="116">
        <f t="shared" si="1"/>
        <v>0</v>
      </c>
      <c r="L8" s="115">
        <f t="shared" si="2"/>
        <v>0</v>
      </c>
      <c r="M8" s="115">
        <f t="shared" si="3"/>
        <v>0</v>
      </c>
      <c r="N8" s="115">
        <f t="shared" si="4"/>
        <v>0</v>
      </c>
      <c r="O8" s="100"/>
      <c r="P8" s="100"/>
      <c r="Q8" s="100"/>
    </row>
    <row r="9" spans="1:19" ht="21" x14ac:dyDescent="0.25">
      <c r="A9" s="10"/>
      <c r="B9" s="30"/>
      <c r="C9" s="5" t="s">
        <v>37</v>
      </c>
      <c r="D9" s="11"/>
      <c r="E9" s="34"/>
      <c r="F9" s="112"/>
      <c r="G9" s="112"/>
      <c r="H9" s="122">
        <f t="shared" si="0"/>
        <v>0</v>
      </c>
      <c r="I9" s="149"/>
      <c r="J9" s="149"/>
      <c r="K9" s="116">
        <f t="shared" si="1"/>
        <v>0</v>
      </c>
      <c r="L9" s="115">
        <f t="shared" si="2"/>
        <v>0</v>
      </c>
      <c r="M9" s="115">
        <f t="shared" si="3"/>
        <v>0</v>
      </c>
      <c r="N9" s="115">
        <f t="shared" si="4"/>
        <v>0</v>
      </c>
      <c r="O9" s="100"/>
      <c r="P9" s="100"/>
      <c r="Q9" s="100"/>
    </row>
    <row r="10" spans="1:19" ht="21" x14ac:dyDescent="0.25">
      <c r="A10" s="24"/>
      <c r="B10" s="31">
        <v>3.1</v>
      </c>
      <c r="C10" s="5" t="s">
        <v>8</v>
      </c>
      <c r="D10" s="11" t="s">
        <v>40</v>
      </c>
      <c r="E10" s="34">
        <v>8</v>
      </c>
      <c r="F10" s="122">
        <v>8768</v>
      </c>
      <c r="G10" s="122">
        <v>1050</v>
      </c>
      <c r="H10" s="122">
        <f t="shared" si="0"/>
        <v>9818</v>
      </c>
      <c r="I10" s="130">
        <v>4</v>
      </c>
      <c r="J10" s="130"/>
      <c r="K10" s="116">
        <f t="shared" si="1"/>
        <v>4</v>
      </c>
      <c r="L10" s="115">
        <f t="shared" si="2"/>
        <v>39272</v>
      </c>
      <c r="M10" s="115">
        <f t="shared" si="3"/>
        <v>0</v>
      </c>
      <c r="N10" s="115">
        <f t="shared" si="4"/>
        <v>39272</v>
      </c>
      <c r="O10" s="100"/>
      <c r="P10" s="100"/>
      <c r="Q10" s="100"/>
    </row>
    <row r="11" spans="1:19" ht="23.25" customHeight="1" x14ac:dyDescent="0.25">
      <c r="A11" s="21"/>
      <c r="B11" s="32"/>
      <c r="C11" s="3" t="s">
        <v>7</v>
      </c>
      <c r="D11" s="11"/>
      <c r="E11" s="34"/>
      <c r="F11" s="112"/>
      <c r="G11" s="112"/>
      <c r="H11" s="122">
        <f t="shared" si="0"/>
        <v>0</v>
      </c>
      <c r="I11" s="149"/>
      <c r="J11" s="149"/>
      <c r="K11" s="116">
        <f t="shared" si="1"/>
        <v>0</v>
      </c>
      <c r="L11" s="115">
        <f t="shared" si="2"/>
        <v>0</v>
      </c>
      <c r="M11" s="115">
        <f t="shared" si="3"/>
        <v>0</v>
      </c>
      <c r="N11" s="115">
        <f t="shared" si="4"/>
        <v>0</v>
      </c>
      <c r="O11" s="100"/>
      <c r="P11" s="100"/>
      <c r="Q11" s="100"/>
    </row>
    <row r="12" spans="1:19" ht="21" x14ac:dyDescent="0.25">
      <c r="A12" s="10"/>
      <c r="B12" s="32">
        <v>3.1</v>
      </c>
      <c r="C12" s="3" t="s">
        <v>8</v>
      </c>
      <c r="D12" s="11" t="s">
        <v>40</v>
      </c>
      <c r="E12" s="34">
        <v>2</v>
      </c>
      <c r="F12" s="122">
        <v>7613</v>
      </c>
      <c r="G12" s="122">
        <v>1050</v>
      </c>
      <c r="H12" s="122">
        <f t="shared" si="0"/>
        <v>8663</v>
      </c>
      <c r="I12" s="130">
        <v>2</v>
      </c>
      <c r="J12" s="130"/>
      <c r="K12" s="116">
        <f t="shared" si="1"/>
        <v>2</v>
      </c>
      <c r="L12" s="115">
        <f t="shared" si="2"/>
        <v>17326</v>
      </c>
      <c r="M12" s="115">
        <f t="shared" si="3"/>
        <v>0</v>
      </c>
      <c r="N12" s="115">
        <f t="shared" si="4"/>
        <v>17326</v>
      </c>
      <c r="O12" s="100"/>
      <c r="P12" s="100"/>
      <c r="Q12" s="100"/>
    </row>
    <row r="13" spans="1:19" ht="21" x14ac:dyDescent="0.25">
      <c r="A13" s="10"/>
      <c r="B13" s="32">
        <v>3.3</v>
      </c>
      <c r="C13" s="8" t="s">
        <v>36</v>
      </c>
      <c r="D13" s="14"/>
      <c r="E13" s="30"/>
      <c r="F13" s="112"/>
      <c r="G13" s="112"/>
      <c r="H13" s="122">
        <f t="shared" si="0"/>
        <v>0</v>
      </c>
      <c r="I13" s="149"/>
      <c r="J13" s="149"/>
      <c r="K13" s="116">
        <f t="shared" si="1"/>
        <v>0</v>
      </c>
      <c r="L13" s="115">
        <f t="shared" si="2"/>
        <v>0</v>
      </c>
      <c r="M13" s="115">
        <f t="shared" si="3"/>
        <v>0</v>
      </c>
      <c r="N13" s="115">
        <f t="shared" si="4"/>
        <v>0</v>
      </c>
      <c r="O13" s="100"/>
      <c r="P13" s="100"/>
      <c r="Q13" s="100"/>
    </row>
    <row r="14" spans="1:19" ht="20.25" customHeight="1" x14ac:dyDescent="0.25">
      <c r="A14" s="10"/>
      <c r="B14" s="31"/>
      <c r="C14" s="5" t="s">
        <v>8</v>
      </c>
      <c r="D14" s="11" t="s">
        <v>6</v>
      </c>
      <c r="E14" s="51">
        <v>2</v>
      </c>
      <c r="F14" s="122">
        <v>19425</v>
      </c>
      <c r="G14" s="122">
        <v>1050</v>
      </c>
      <c r="H14" s="122">
        <f t="shared" si="0"/>
        <v>20475</v>
      </c>
      <c r="I14" s="130">
        <v>2</v>
      </c>
      <c r="J14" s="130"/>
      <c r="K14" s="116">
        <f t="shared" si="1"/>
        <v>2</v>
      </c>
      <c r="L14" s="115">
        <f t="shared" si="2"/>
        <v>40950</v>
      </c>
      <c r="M14" s="115">
        <f t="shared" si="3"/>
        <v>0</v>
      </c>
      <c r="N14" s="115">
        <f t="shared" si="4"/>
        <v>40950</v>
      </c>
      <c r="O14" s="100"/>
      <c r="P14" s="100"/>
      <c r="Q14" s="100"/>
    </row>
    <row r="15" spans="1:19" ht="36" x14ac:dyDescent="0.25">
      <c r="A15" s="10"/>
      <c r="B15" s="32">
        <v>3.4</v>
      </c>
      <c r="C15" s="5" t="s">
        <v>32</v>
      </c>
      <c r="D15" s="11" t="s">
        <v>6</v>
      </c>
      <c r="E15" s="34">
        <v>4</v>
      </c>
      <c r="F15" s="122">
        <v>11550</v>
      </c>
      <c r="G15" s="122">
        <v>1050</v>
      </c>
      <c r="H15" s="122">
        <f t="shared" si="0"/>
        <v>12600</v>
      </c>
      <c r="I15" s="130">
        <v>0</v>
      </c>
      <c r="J15" s="130"/>
      <c r="K15" s="116">
        <f t="shared" si="1"/>
        <v>0</v>
      </c>
      <c r="L15" s="115">
        <f t="shared" si="2"/>
        <v>0</v>
      </c>
      <c r="M15" s="115">
        <f t="shared" si="3"/>
        <v>0</v>
      </c>
      <c r="N15" s="115">
        <f t="shared" si="4"/>
        <v>0</v>
      </c>
      <c r="O15" s="100"/>
      <c r="P15" s="100"/>
      <c r="Q15" s="100"/>
    </row>
    <row r="16" spans="1:19" ht="54" x14ac:dyDescent="0.25">
      <c r="A16" s="10"/>
      <c r="B16" s="32">
        <v>3.5</v>
      </c>
      <c r="C16" s="5" t="s">
        <v>67</v>
      </c>
      <c r="D16" s="11" t="s">
        <v>6</v>
      </c>
      <c r="E16" s="34">
        <v>4</v>
      </c>
      <c r="F16" s="122">
        <v>9975</v>
      </c>
      <c r="G16" s="122">
        <v>1050</v>
      </c>
      <c r="H16" s="122">
        <f t="shared" si="0"/>
        <v>11025</v>
      </c>
      <c r="I16" s="130">
        <v>0</v>
      </c>
      <c r="J16" s="130"/>
      <c r="K16" s="116">
        <f t="shared" si="1"/>
        <v>0</v>
      </c>
      <c r="L16" s="115">
        <f t="shared" si="2"/>
        <v>0</v>
      </c>
      <c r="M16" s="115">
        <f t="shared" si="3"/>
        <v>0</v>
      </c>
      <c r="N16" s="115">
        <f t="shared" si="4"/>
        <v>0</v>
      </c>
      <c r="O16" s="100"/>
      <c r="P16" s="100"/>
      <c r="Q16" s="100"/>
    </row>
    <row r="17" spans="1:17" ht="21" x14ac:dyDescent="0.25">
      <c r="A17" s="10"/>
      <c r="B17" s="32">
        <v>3.6</v>
      </c>
      <c r="C17" s="5" t="s">
        <v>33</v>
      </c>
      <c r="D17" s="14"/>
      <c r="E17" s="30"/>
      <c r="F17" s="112"/>
      <c r="G17" s="112"/>
      <c r="H17" s="122">
        <f t="shared" si="0"/>
        <v>0</v>
      </c>
      <c r="I17" s="149"/>
      <c r="J17" s="149"/>
      <c r="K17" s="116">
        <f t="shared" si="1"/>
        <v>0</v>
      </c>
      <c r="L17" s="115">
        <f t="shared" si="2"/>
        <v>0</v>
      </c>
      <c r="M17" s="115">
        <f t="shared" si="3"/>
        <v>0</v>
      </c>
      <c r="N17" s="115">
        <f t="shared" si="4"/>
        <v>0</v>
      </c>
      <c r="O17" s="100"/>
      <c r="P17" s="100"/>
      <c r="Q17" s="100"/>
    </row>
    <row r="18" spans="1:17" ht="18.75" customHeight="1" x14ac:dyDescent="0.25">
      <c r="A18" s="10"/>
      <c r="B18" s="31"/>
      <c r="C18" s="3" t="s">
        <v>8</v>
      </c>
      <c r="D18" s="11" t="s">
        <v>6</v>
      </c>
      <c r="E18" s="52">
        <v>2</v>
      </c>
      <c r="F18" s="122">
        <v>92400</v>
      </c>
      <c r="G18" s="122">
        <v>1050</v>
      </c>
      <c r="H18" s="122">
        <f t="shared" si="0"/>
        <v>93450</v>
      </c>
      <c r="I18" s="130">
        <v>1</v>
      </c>
      <c r="J18" s="130">
        <v>1</v>
      </c>
      <c r="K18" s="116">
        <f t="shared" si="1"/>
        <v>2</v>
      </c>
      <c r="L18" s="115">
        <f t="shared" si="2"/>
        <v>93450</v>
      </c>
      <c r="M18" s="115">
        <f t="shared" si="3"/>
        <v>93450</v>
      </c>
      <c r="N18" s="115">
        <f t="shared" si="4"/>
        <v>186900</v>
      </c>
      <c r="O18" s="100"/>
      <c r="P18" s="100"/>
      <c r="Q18" s="100"/>
    </row>
    <row r="19" spans="1:17" ht="36" x14ac:dyDescent="0.25">
      <c r="A19" s="10"/>
      <c r="B19" s="32">
        <v>3.7</v>
      </c>
      <c r="C19" s="5" t="s">
        <v>34</v>
      </c>
      <c r="D19" s="11" t="s">
        <v>6</v>
      </c>
      <c r="E19" s="53">
        <v>2</v>
      </c>
      <c r="F19" s="133">
        <v>57750</v>
      </c>
      <c r="G19" s="122">
        <v>1050</v>
      </c>
      <c r="H19" s="122">
        <f t="shared" si="0"/>
        <v>58800</v>
      </c>
      <c r="I19" s="130">
        <v>2</v>
      </c>
      <c r="J19" s="130">
        <v>0</v>
      </c>
      <c r="K19" s="116">
        <f t="shared" si="1"/>
        <v>2</v>
      </c>
      <c r="L19" s="115">
        <f t="shared" si="2"/>
        <v>117600</v>
      </c>
      <c r="M19" s="115">
        <f t="shared" si="3"/>
        <v>0</v>
      </c>
      <c r="N19" s="115">
        <f t="shared" si="4"/>
        <v>117600</v>
      </c>
      <c r="O19" s="100"/>
      <c r="P19" s="100"/>
      <c r="Q19" s="100"/>
    </row>
    <row r="20" spans="1:17" ht="54" x14ac:dyDescent="0.25">
      <c r="A20" s="10"/>
      <c r="B20" s="32">
        <v>3.8</v>
      </c>
      <c r="C20" s="5" t="s">
        <v>35</v>
      </c>
      <c r="D20" s="11" t="s">
        <v>20</v>
      </c>
      <c r="E20" s="34">
        <v>2</v>
      </c>
      <c r="F20" s="122">
        <v>21000</v>
      </c>
      <c r="G20" s="122">
        <v>1050</v>
      </c>
      <c r="H20" s="122">
        <f t="shared" si="0"/>
        <v>22050</v>
      </c>
      <c r="I20" s="130">
        <v>2</v>
      </c>
      <c r="J20" s="130">
        <v>0</v>
      </c>
      <c r="K20" s="116">
        <f t="shared" si="1"/>
        <v>2</v>
      </c>
      <c r="L20" s="115">
        <f t="shared" si="2"/>
        <v>44100</v>
      </c>
      <c r="M20" s="115">
        <f t="shared" si="3"/>
        <v>0</v>
      </c>
      <c r="N20" s="115">
        <f t="shared" si="4"/>
        <v>44100</v>
      </c>
      <c r="O20" s="100"/>
      <c r="P20" s="100"/>
      <c r="Q20" s="100"/>
    </row>
    <row r="21" spans="1:17" ht="232.5" customHeight="1" x14ac:dyDescent="0.25">
      <c r="A21" s="23">
        <v>4</v>
      </c>
      <c r="B21" s="30"/>
      <c r="C21" s="5" t="s">
        <v>58</v>
      </c>
      <c r="D21" s="14"/>
      <c r="E21" s="30"/>
      <c r="F21" s="112"/>
      <c r="G21" s="112"/>
      <c r="H21" s="122">
        <f t="shared" si="0"/>
        <v>0</v>
      </c>
      <c r="I21" s="149"/>
      <c r="J21" s="149"/>
      <c r="K21" s="116">
        <f t="shared" si="1"/>
        <v>0</v>
      </c>
      <c r="L21" s="115">
        <f t="shared" si="2"/>
        <v>0</v>
      </c>
      <c r="M21" s="115">
        <f t="shared" si="3"/>
        <v>0</v>
      </c>
      <c r="N21" s="115">
        <f t="shared" si="4"/>
        <v>0</v>
      </c>
      <c r="O21" s="100"/>
      <c r="P21" s="100"/>
      <c r="Q21" s="100"/>
    </row>
    <row r="22" spans="1:17" ht="21" x14ac:dyDescent="0.25">
      <c r="A22" s="10"/>
      <c r="B22" s="32">
        <v>4.0999999999999996</v>
      </c>
      <c r="C22" s="5" t="s">
        <v>8</v>
      </c>
      <c r="D22" s="11" t="s">
        <v>9</v>
      </c>
      <c r="E22" s="34">
        <v>25</v>
      </c>
      <c r="F22" s="122">
        <v>3045</v>
      </c>
      <c r="G22" s="122">
        <v>735</v>
      </c>
      <c r="H22" s="122">
        <f t="shared" si="0"/>
        <v>3780</v>
      </c>
      <c r="I22" s="130">
        <v>43.29</v>
      </c>
      <c r="J22" s="123"/>
      <c r="K22" s="116">
        <f t="shared" si="1"/>
        <v>43.29</v>
      </c>
      <c r="L22" s="115">
        <f t="shared" si="2"/>
        <v>163636.19999999998</v>
      </c>
      <c r="M22" s="115">
        <f t="shared" si="3"/>
        <v>0</v>
      </c>
      <c r="N22" s="115">
        <f t="shared" si="4"/>
        <v>163636.19999999998</v>
      </c>
      <c r="O22" s="100"/>
      <c r="P22" s="100"/>
      <c r="Q22" s="100"/>
    </row>
    <row r="23" spans="1:17" ht="20.25" customHeight="1" x14ac:dyDescent="0.25">
      <c r="A23" s="10"/>
      <c r="B23" s="32">
        <v>4.2</v>
      </c>
      <c r="C23" s="3" t="s">
        <v>21</v>
      </c>
      <c r="D23" s="11" t="s">
        <v>22</v>
      </c>
      <c r="E23" s="34">
        <v>15</v>
      </c>
      <c r="F23" s="122">
        <v>3675</v>
      </c>
      <c r="G23" s="122">
        <v>840</v>
      </c>
      <c r="H23" s="122">
        <f t="shared" si="0"/>
        <v>4515</v>
      </c>
      <c r="I23" s="130">
        <v>15.55</v>
      </c>
      <c r="J23" s="130"/>
      <c r="K23" s="116">
        <f t="shared" si="1"/>
        <v>15.55</v>
      </c>
      <c r="L23" s="115">
        <f t="shared" si="2"/>
        <v>70208.25</v>
      </c>
      <c r="M23" s="115">
        <f t="shared" si="3"/>
        <v>0</v>
      </c>
      <c r="N23" s="115">
        <f t="shared" si="4"/>
        <v>70208.25</v>
      </c>
      <c r="O23" s="100"/>
      <c r="P23" s="100"/>
      <c r="Q23" s="100"/>
    </row>
    <row r="24" spans="1:17" ht="156" customHeight="1" x14ac:dyDescent="0.25">
      <c r="A24" s="10">
        <v>5</v>
      </c>
      <c r="B24" s="30"/>
      <c r="C24" s="5" t="s">
        <v>48</v>
      </c>
      <c r="D24" s="14"/>
      <c r="E24" s="30"/>
      <c r="F24" s="112"/>
      <c r="G24" s="112"/>
      <c r="H24" s="122">
        <f t="shared" si="0"/>
        <v>0</v>
      </c>
      <c r="I24" s="149"/>
      <c r="J24" s="149"/>
      <c r="K24" s="116">
        <f t="shared" si="1"/>
        <v>0</v>
      </c>
      <c r="L24" s="115">
        <f t="shared" si="2"/>
        <v>0</v>
      </c>
      <c r="M24" s="115">
        <f t="shared" si="3"/>
        <v>0</v>
      </c>
      <c r="N24" s="115">
        <f t="shared" si="4"/>
        <v>0</v>
      </c>
      <c r="O24" s="100"/>
      <c r="P24" s="100"/>
      <c r="Q24" s="100"/>
    </row>
    <row r="25" spans="1:17" ht="21" x14ac:dyDescent="0.25">
      <c r="A25" s="10"/>
      <c r="B25" s="32">
        <v>5.0999999999999996</v>
      </c>
      <c r="C25" s="5" t="s">
        <v>8</v>
      </c>
      <c r="D25" s="11" t="s">
        <v>9</v>
      </c>
      <c r="E25" s="29">
        <v>25</v>
      </c>
      <c r="F25" s="122">
        <v>2835</v>
      </c>
      <c r="G25" s="122">
        <v>210</v>
      </c>
      <c r="H25" s="122">
        <f t="shared" si="0"/>
        <v>3045</v>
      </c>
      <c r="I25" s="130">
        <v>43.29</v>
      </c>
      <c r="J25" s="123"/>
      <c r="K25" s="116">
        <f t="shared" si="1"/>
        <v>43.29</v>
      </c>
      <c r="L25" s="115">
        <f t="shared" si="2"/>
        <v>131818.04999999999</v>
      </c>
      <c r="M25" s="115">
        <f t="shared" si="3"/>
        <v>0</v>
      </c>
      <c r="N25" s="115">
        <f t="shared" si="4"/>
        <v>131818.04999999999</v>
      </c>
      <c r="O25" s="100"/>
      <c r="P25" s="100"/>
      <c r="Q25" s="100"/>
    </row>
    <row r="26" spans="1:17" ht="17.850000000000001" customHeight="1" x14ac:dyDescent="0.25">
      <c r="A26" s="10"/>
      <c r="B26" s="32">
        <v>5.2</v>
      </c>
      <c r="C26" s="5" t="s">
        <v>38</v>
      </c>
      <c r="D26" s="11" t="s">
        <v>9</v>
      </c>
      <c r="E26" s="34">
        <v>15</v>
      </c>
      <c r="F26" s="122">
        <v>3990</v>
      </c>
      <c r="G26" s="122">
        <v>315</v>
      </c>
      <c r="H26" s="122">
        <f t="shared" si="0"/>
        <v>4305</v>
      </c>
      <c r="I26" s="130">
        <v>15.55</v>
      </c>
      <c r="J26" s="130"/>
      <c r="K26" s="116">
        <f t="shared" si="1"/>
        <v>15.55</v>
      </c>
      <c r="L26" s="115">
        <f t="shared" si="2"/>
        <v>66942.75</v>
      </c>
      <c r="M26" s="115">
        <f t="shared" si="3"/>
        <v>0</v>
      </c>
      <c r="N26" s="115">
        <f t="shared" si="4"/>
        <v>66942.75</v>
      </c>
      <c r="O26" s="100"/>
      <c r="P26" s="100"/>
      <c r="Q26" s="100"/>
    </row>
    <row r="27" spans="1:17" ht="176.25" customHeight="1" x14ac:dyDescent="0.4">
      <c r="A27" s="10">
        <v>6</v>
      </c>
      <c r="B27" s="33">
        <v>6.1</v>
      </c>
      <c r="C27" s="5" t="s">
        <v>49</v>
      </c>
      <c r="D27" s="9" t="s">
        <v>9</v>
      </c>
      <c r="E27" s="54">
        <v>20</v>
      </c>
      <c r="F27" s="125">
        <v>1680</v>
      </c>
      <c r="G27" s="125">
        <v>315</v>
      </c>
      <c r="H27" s="125">
        <f t="shared" si="0"/>
        <v>1995</v>
      </c>
      <c r="I27" s="150">
        <v>17</v>
      </c>
      <c r="J27" s="151"/>
      <c r="K27" s="127">
        <f t="shared" si="1"/>
        <v>17</v>
      </c>
      <c r="L27" s="117">
        <f t="shared" si="2"/>
        <v>33915</v>
      </c>
      <c r="M27" s="117">
        <f t="shared" si="3"/>
        <v>0</v>
      </c>
      <c r="N27" s="117">
        <f t="shared" si="4"/>
        <v>33915</v>
      </c>
      <c r="O27" s="100"/>
      <c r="P27" s="100"/>
      <c r="Q27" s="100"/>
    </row>
    <row r="28" spans="1:17" ht="193.5" customHeight="1" x14ac:dyDescent="0.25">
      <c r="A28" s="23">
        <v>7</v>
      </c>
      <c r="B28" s="30"/>
      <c r="C28" s="5" t="s">
        <v>59</v>
      </c>
      <c r="D28" s="14"/>
      <c r="E28" s="30"/>
      <c r="F28" s="115">
        <v>0</v>
      </c>
      <c r="G28" s="115">
        <v>0</v>
      </c>
      <c r="H28" s="122">
        <f t="shared" si="0"/>
        <v>0</v>
      </c>
      <c r="I28" s="116"/>
      <c r="J28" s="116"/>
      <c r="K28" s="116">
        <f t="shared" si="1"/>
        <v>0</v>
      </c>
      <c r="L28" s="115">
        <f t="shared" si="2"/>
        <v>0</v>
      </c>
      <c r="M28" s="115">
        <f t="shared" si="3"/>
        <v>0</v>
      </c>
      <c r="N28" s="115">
        <f t="shared" si="4"/>
        <v>0</v>
      </c>
      <c r="O28" s="100"/>
      <c r="P28" s="100"/>
      <c r="Q28" s="100"/>
    </row>
    <row r="29" spans="1:17" ht="21" x14ac:dyDescent="0.25">
      <c r="A29" s="10"/>
      <c r="B29" s="32"/>
      <c r="C29" s="5" t="s">
        <v>50</v>
      </c>
      <c r="D29" s="11" t="s">
        <v>23</v>
      </c>
      <c r="E29" s="34">
        <v>1</v>
      </c>
      <c r="F29" s="128">
        <v>270480</v>
      </c>
      <c r="G29" s="122">
        <v>3150</v>
      </c>
      <c r="H29" s="122">
        <f t="shared" si="0"/>
        <v>273630</v>
      </c>
      <c r="I29" s="130">
        <v>1</v>
      </c>
      <c r="J29" s="130"/>
      <c r="K29" s="116">
        <f t="shared" si="1"/>
        <v>1</v>
      </c>
      <c r="L29" s="115">
        <f t="shared" si="2"/>
        <v>273630</v>
      </c>
      <c r="M29" s="115">
        <f t="shared" si="3"/>
        <v>0</v>
      </c>
      <c r="N29" s="115">
        <f t="shared" si="4"/>
        <v>273630</v>
      </c>
      <c r="O29" s="100"/>
      <c r="P29" s="100"/>
      <c r="Q29" s="100"/>
    </row>
    <row r="30" spans="1:17" ht="19.5" customHeight="1" x14ac:dyDescent="0.25">
      <c r="A30" s="10"/>
      <c r="B30" s="34"/>
      <c r="C30" s="3" t="s">
        <v>10</v>
      </c>
      <c r="D30" s="11" t="s">
        <v>23</v>
      </c>
      <c r="E30" s="30">
        <v>1</v>
      </c>
      <c r="F30" s="128">
        <v>277463</v>
      </c>
      <c r="G30" s="122">
        <v>3150</v>
      </c>
      <c r="H30" s="122">
        <f t="shared" si="0"/>
        <v>280613</v>
      </c>
      <c r="I30" s="130">
        <v>1</v>
      </c>
      <c r="J30" s="130"/>
      <c r="K30" s="116">
        <f t="shared" si="1"/>
        <v>1</v>
      </c>
      <c r="L30" s="115">
        <f t="shared" si="2"/>
        <v>280613</v>
      </c>
      <c r="M30" s="115">
        <f t="shared" si="3"/>
        <v>0</v>
      </c>
      <c r="N30" s="115">
        <f t="shared" si="4"/>
        <v>280613</v>
      </c>
      <c r="O30" s="100"/>
      <c r="P30" s="100"/>
      <c r="Q30" s="100"/>
    </row>
    <row r="31" spans="1:17" ht="18" customHeight="1" x14ac:dyDescent="0.25">
      <c r="A31" s="10"/>
      <c r="B31" s="32"/>
      <c r="C31" s="3" t="s">
        <v>11</v>
      </c>
      <c r="D31" s="11" t="s">
        <v>6</v>
      </c>
      <c r="E31" s="55">
        <v>2</v>
      </c>
      <c r="F31" s="128">
        <v>310170</v>
      </c>
      <c r="G31" s="122">
        <v>3150</v>
      </c>
      <c r="H31" s="122">
        <f t="shared" si="0"/>
        <v>313320</v>
      </c>
      <c r="I31" s="130">
        <v>2</v>
      </c>
      <c r="J31" s="130"/>
      <c r="K31" s="116">
        <f t="shared" si="1"/>
        <v>2</v>
      </c>
      <c r="L31" s="115">
        <f t="shared" si="2"/>
        <v>626640</v>
      </c>
      <c r="M31" s="115">
        <f t="shared" si="3"/>
        <v>0</v>
      </c>
      <c r="N31" s="115">
        <f t="shared" si="4"/>
        <v>626640</v>
      </c>
      <c r="O31" s="100"/>
      <c r="P31" s="100"/>
      <c r="Q31" s="100"/>
    </row>
    <row r="32" spans="1:17" ht="21.9" customHeight="1" x14ac:dyDescent="0.25">
      <c r="A32" s="10"/>
      <c r="B32" s="35"/>
      <c r="C32" s="3" t="s">
        <v>12</v>
      </c>
      <c r="D32" s="11" t="s">
        <v>1</v>
      </c>
      <c r="E32" s="55">
        <v>1</v>
      </c>
      <c r="F32" s="128">
        <v>295470</v>
      </c>
      <c r="G32" s="122">
        <v>3150</v>
      </c>
      <c r="H32" s="122">
        <f t="shared" si="0"/>
        <v>298620</v>
      </c>
      <c r="I32" s="130">
        <v>1</v>
      </c>
      <c r="J32" s="130"/>
      <c r="K32" s="116">
        <f t="shared" si="1"/>
        <v>1</v>
      </c>
      <c r="L32" s="115">
        <f t="shared" si="2"/>
        <v>298620</v>
      </c>
      <c r="M32" s="115">
        <f t="shared" si="3"/>
        <v>0</v>
      </c>
      <c r="N32" s="115">
        <f t="shared" si="4"/>
        <v>298620</v>
      </c>
      <c r="O32" s="100"/>
      <c r="P32" s="100"/>
      <c r="Q32" s="100"/>
    </row>
    <row r="33" spans="1:17" ht="21.9" customHeight="1" x14ac:dyDescent="0.25">
      <c r="A33" s="10"/>
      <c r="B33" s="32"/>
      <c r="C33" s="5" t="s">
        <v>68</v>
      </c>
      <c r="D33" s="11" t="s">
        <v>6</v>
      </c>
      <c r="E33" s="55">
        <v>2</v>
      </c>
      <c r="F33" s="128">
        <v>285180</v>
      </c>
      <c r="G33" s="122">
        <v>3150</v>
      </c>
      <c r="H33" s="122">
        <f t="shared" si="0"/>
        <v>288330</v>
      </c>
      <c r="I33" s="130">
        <v>2</v>
      </c>
      <c r="J33" s="130"/>
      <c r="K33" s="116">
        <f t="shared" si="1"/>
        <v>2</v>
      </c>
      <c r="L33" s="115">
        <f t="shared" si="2"/>
        <v>576660</v>
      </c>
      <c r="M33" s="115">
        <f t="shared" si="3"/>
        <v>0</v>
      </c>
      <c r="N33" s="115">
        <f t="shared" si="4"/>
        <v>576660</v>
      </c>
      <c r="O33" s="100"/>
      <c r="P33" s="100"/>
      <c r="Q33" s="100"/>
    </row>
    <row r="34" spans="1:17" ht="21.9" customHeight="1" x14ac:dyDescent="0.25">
      <c r="A34" s="10"/>
      <c r="B34" s="35"/>
      <c r="C34" s="3" t="s">
        <v>69</v>
      </c>
      <c r="D34" s="11" t="s">
        <v>6</v>
      </c>
      <c r="E34" s="55">
        <v>2</v>
      </c>
      <c r="F34" s="128">
        <v>295470</v>
      </c>
      <c r="G34" s="122">
        <v>3150</v>
      </c>
      <c r="H34" s="122">
        <f t="shared" si="0"/>
        <v>298620</v>
      </c>
      <c r="I34" s="130">
        <v>2</v>
      </c>
      <c r="J34" s="130"/>
      <c r="K34" s="116">
        <f t="shared" si="1"/>
        <v>2</v>
      </c>
      <c r="L34" s="115">
        <f t="shared" si="2"/>
        <v>597240</v>
      </c>
      <c r="M34" s="115">
        <f t="shared" si="3"/>
        <v>0</v>
      </c>
      <c r="N34" s="115">
        <f t="shared" si="4"/>
        <v>597240</v>
      </c>
      <c r="O34" s="100"/>
      <c r="P34" s="100"/>
      <c r="Q34" s="100"/>
    </row>
    <row r="35" spans="1:17" ht="21.9" customHeight="1" x14ac:dyDescent="0.25">
      <c r="A35" s="10"/>
      <c r="B35" s="35"/>
      <c r="C35" s="3" t="s">
        <v>70</v>
      </c>
      <c r="D35" s="11" t="s">
        <v>1</v>
      </c>
      <c r="E35" s="55">
        <v>1</v>
      </c>
      <c r="F35" s="128">
        <v>308700</v>
      </c>
      <c r="G35" s="122">
        <v>3150</v>
      </c>
      <c r="H35" s="122">
        <f t="shared" si="0"/>
        <v>311850</v>
      </c>
      <c r="I35" s="130">
        <v>1</v>
      </c>
      <c r="J35" s="130"/>
      <c r="K35" s="116">
        <f t="shared" si="1"/>
        <v>1</v>
      </c>
      <c r="L35" s="115">
        <f t="shared" si="2"/>
        <v>311850</v>
      </c>
      <c r="M35" s="115">
        <f t="shared" si="3"/>
        <v>0</v>
      </c>
      <c r="N35" s="115">
        <f t="shared" si="4"/>
        <v>311850</v>
      </c>
      <c r="O35" s="100"/>
      <c r="P35" s="100"/>
      <c r="Q35" s="100"/>
    </row>
    <row r="36" spans="1:17" ht="21.9" customHeight="1" x14ac:dyDescent="0.25">
      <c r="A36" s="10"/>
      <c r="B36" s="35"/>
      <c r="C36" s="3" t="s">
        <v>71</v>
      </c>
      <c r="D36" s="11" t="s">
        <v>1</v>
      </c>
      <c r="E36" s="55">
        <v>1</v>
      </c>
      <c r="F36" s="128">
        <v>295470</v>
      </c>
      <c r="G36" s="122">
        <v>3150</v>
      </c>
      <c r="H36" s="122">
        <f t="shared" si="0"/>
        <v>298620</v>
      </c>
      <c r="I36" s="130">
        <v>1</v>
      </c>
      <c r="J36" s="130"/>
      <c r="K36" s="116">
        <f t="shared" si="1"/>
        <v>1</v>
      </c>
      <c r="L36" s="115">
        <f t="shared" si="2"/>
        <v>298620</v>
      </c>
      <c r="M36" s="115">
        <f t="shared" si="3"/>
        <v>0</v>
      </c>
      <c r="N36" s="115">
        <f t="shared" si="4"/>
        <v>298620</v>
      </c>
      <c r="O36" s="100"/>
      <c r="P36" s="100"/>
      <c r="Q36" s="100"/>
    </row>
    <row r="37" spans="1:17" ht="21.9" customHeight="1" x14ac:dyDescent="0.25">
      <c r="A37" s="10"/>
      <c r="B37" s="35"/>
      <c r="C37" s="5" t="s">
        <v>72</v>
      </c>
      <c r="D37" s="11" t="s">
        <v>1</v>
      </c>
      <c r="E37" s="55">
        <v>1</v>
      </c>
      <c r="F37" s="128">
        <v>285180</v>
      </c>
      <c r="G37" s="122">
        <v>3150</v>
      </c>
      <c r="H37" s="122">
        <f t="shared" si="0"/>
        <v>288330</v>
      </c>
      <c r="I37" s="130">
        <v>1</v>
      </c>
      <c r="J37" s="130"/>
      <c r="K37" s="116">
        <f t="shared" si="1"/>
        <v>1</v>
      </c>
      <c r="L37" s="115">
        <f t="shared" si="2"/>
        <v>288330</v>
      </c>
      <c r="M37" s="115">
        <f t="shared" si="3"/>
        <v>0</v>
      </c>
      <c r="N37" s="115">
        <f t="shared" si="4"/>
        <v>288330</v>
      </c>
      <c r="O37" s="100"/>
      <c r="P37" s="100"/>
      <c r="Q37" s="100"/>
    </row>
    <row r="38" spans="1:17" ht="21.9" customHeight="1" x14ac:dyDescent="0.25">
      <c r="A38" s="10"/>
      <c r="B38" s="35"/>
      <c r="C38" s="3" t="s">
        <v>73</v>
      </c>
      <c r="D38" s="11" t="s">
        <v>1</v>
      </c>
      <c r="E38" s="55">
        <v>1</v>
      </c>
      <c r="F38" s="128">
        <v>295470</v>
      </c>
      <c r="G38" s="122">
        <v>3150</v>
      </c>
      <c r="H38" s="122">
        <f t="shared" si="0"/>
        <v>298620</v>
      </c>
      <c r="I38" s="130">
        <v>1</v>
      </c>
      <c r="J38" s="130"/>
      <c r="K38" s="116">
        <f t="shared" si="1"/>
        <v>1</v>
      </c>
      <c r="L38" s="115">
        <f t="shared" si="2"/>
        <v>298620</v>
      </c>
      <c r="M38" s="115">
        <f t="shared" si="3"/>
        <v>0</v>
      </c>
      <c r="N38" s="115">
        <f t="shared" si="4"/>
        <v>298620</v>
      </c>
      <c r="O38" s="100"/>
      <c r="P38" s="100"/>
      <c r="Q38" s="100"/>
    </row>
    <row r="39" spans="1:17" ht="21.9" customHeight="1" x14ac:dyDescent="0.25">
      <c r="A39" s="10"/>
      <c r="B39" s="35"/>
      <c r="C39" s="3" t="s">
        <v>74</v>
      </c>
      <c r="D39" s="11" t="s">
        <v>1</v>
      </c>
      <c r="E39" s="55">
        <v>1</v>
      </c>
      <c r="F39" s="128">
        <v>285180</v>
      </c>
      <c r="G39" s="122">
        <v>3150</v>
      </c>
      <c r="H39" s="122">
        <f t="shared" si="0"/>
        <v>288330</v>
      </c>
      <c r="I39" s="130">
        <v>1</v>
      </c>
      <c r="J39" s="130"/>
      <c r="K39" s="116">
        <f t="shared" si="1"/>
        <v>1</v>
      </c>
      <c r="L39" s="115">
        <f t="shared" si="2"/>
        <v>288330</v>
      </c>
      <c r="M39" s="115">
        <f t="shared" si="3"/>
        <v>0</v>
      </c>
      <c r="N39" s="115">
        <f t="shared" si="4"/>
        <v>288330</v>
      </c>
      <c r="O39" s="100"/>
      <c r="P39" s="100"/>
      <c r="Q39" s="100"/>
    </row>
    <row r="40" spans="1:17" ht="21.9" customHeight="1" x14ac:dyDescent="0.25">
      <c r="A40" s="10"/>
      <c r="B40" s="35"/>
      <c r="C40" s="3" t="s">
        <v>75</v>
      </c>
      <c r="D40" s="11" t="s">
        <v>1</v>
      </c>
      <c r="E40" s="55">
        <v>1</v>
      </c>
      <c r="F40" s="128">
        <v>285180</v>
      </c>
      <c r="G40" s="122">
        <v>3150</v>
      </c>
      <c r="H40" s="122">
        <f t="shared" si="0"/>
        <v>288330</v>
      </c>
      <c r="I40" s="130">
        <v>1</v>
      </c>
      <c r="J40" s="130"/>
      <c r="K40" s="116">
        <f t="shared" si="1"/>
        <v>1</v>
      </c>
      <c r="L40" s="115">
        <f t="shared" si="2"/>
        <v>288330</v>
      </c>
      <c r="M40" s="115">
        <f t="shared" si="3"/>
        <v>0</v>
      </c>
      <c r="N40" s="115">
        <f t="shared" si="4"/>
        <v>288330</v>
      </c>
      <c r="O40" s="100"/>
      <c r="P40" s="100"/>
      <c r="Q40" s="100"/>
    </row>
    <row r="41" spans="1:17" ht="21.9" customHeight="1" x14ac:dyDescent="0.25">
      <c r="A41" s="10"/>
      <c r="B41" s="35"/>
      <c r="C41" s="5" t="s">
        <v>76</v>
      </c>
      <c r="D41" s="11" t="s">
        <v>1</v>
      </c>
      <c r="E41" s="55">
        <v>1</v>
      </c>
      <c r="F41" s="128">
        <v>285170</v>
      </c>
      <c r="G41" s="122">
        <v>3150</v>
      </c>
      <c r="H41" s="122">
        <f t="shared" si="0"/>
        <v>288320</v>
      </c>
      <c r="I41" s="130">
        <v>1</v>
      </c>
      <c r="J41" s="130"/>
      <c r="K41" s="116">
        <f t="shared" si="1"/>
        <v>1</v>
      </c>
      <c r="L41" s="115">
        <f t="shared" si="2"/>
        <v>288320</v>
      </c>
      <c r="M41" s="115">
        <f t="shared" si="3"/>
        <v>0</v>
      </c>
      <c r="N41" s="115">
        <f t="shared" si="4"/>
        <v>288320</v>
      </c>
      <c r="O41" s="100"/>
      <c r="P41" s="100"/>
      <c r="Q41" s="100"/>
    </row>
    <row r="42" spans="1:17" ht="21.9" customHeight="1" x14ac:dyDescent="0.25">
      <c r="A42" s="10"/>
      <c r="B42" s="35"/>
      <c r="C42" s="3" t="s">
        <v>77</v>
      </c>
      <c r="D42" s="11" t="s">
        <v>1</v>
      </c>
      <c r="E42" s="55">
        <v>1</v>
      </c>
      <c r="F42" s="128">
        <v>296205</v>
      </c>
      <c r="G42" s="122">
        <v>3150</v>
      </c>
      <c r="H42" s="122">
        <f t="shared" si="0"/>
        <v>299355</v>
      </c>
      <c r="I42" s="130">
        <v>1</v>
      </c>
      <c r="J42" s="130"/>
      <c r="K42" s="116">
        <f t="shared" si="1"/>
        <v>1</v>
      </c>
      <c r="L42" s="115">
        <f t="shared" si="2"/>
        <v>299355</v>
      </c>
      <c r="M42" s="115">
        <f t="shared" si="3"/>
        <v>0</v>
      </c>
      <c r="N42" s="115">
        <f t="shared" si="4"/>
        <v>299355</v>
      </c>
      <c r="O42" s="100"/>
      <c r="P42" s="100"/>
      <c r="Q42" s="100"/>
    </row>
    <row r="43" spans="1:17" ht="21.9" customHeight="1" x14ac:dyDescent="0.25">
      <c r="A43" s="10"/>
      <c r="B43" s="35"/>
      <c r="C43" s="3" t="s">
        <v>78</v>
      </c>
      <c r="D43" s="11" t="s">
        <v>1</v>
      </c>
      <c r="E43" s="55">
        <v>1</v>
      </c>
      <c r="F43" s="128">
        <v>285180</v>
      </c>
      <c r="G43" s="122">
        <v>3150</v>
      </c>
      <c r="H43" s="122">
        <f t="shared" si="0"/>
        <v>288330</v>
      </c>
      <c r="I43" s="130">
        <v>1</v>
      </c>
      <c r="J43" s="130"/>
      <c r="K43" s="116">
        <f t="shared" si="1"/>
        <v>1</v>
      </c>
      <c r="L43" s="115">
        <f t="shared" si="2"/>
        <v>288330</v>
      </c>
      <c r="M43" s="115">
        <f t="shared" si="3"/>
        <v>0</v>
      </c>
      <c r="N43" s="115">
        <f t="shared" si="4"/>
        <v>288330</v>
      </c>
      <c r="O43" s="100"/>
      <c r="P43" s="100"/>
      <c r="Q43" s="100"/>
    </row>
    <row r="44" spans="1:17" ht="21.9" customHeight="1" x14ac:dyDescent="0.25">
      <c r="A44" s="10"/>
      <c r="B44" s="35"/>
      <c r="C44" s="3" t="s">
        <v>79</v>
      </c>
      <c r="D44" s="11" t="s">
        <v>1</v>
      </c>
      <c r="E44" s="55">
        <v>1</v>
      </c>
      <c r="F44" s="128">
        <v>277463</v>
      </c>
      <c r="G44" s="122">
        <v>3150</v>
      </c>
      <c r="H44" s="122">
        <f t="shared" si="0"/>
        <v>280613</v>
      </c>
      <c r="I44" s="130">
        <v>1</v>
      </c>
      <c r="J44" s="130"/>
      <c r="K44" s="116">
        <f t="shared" si="1"/>
        <v>1</v>
      </c>
      <c r="L44" s="115">
        <f t="shared" si="2"/>
        <v>280613</v>
      </c>
      <c r="M44" s="115">
        <f t="shared" si="3"/>
        <v>0</v>
      </c>
      <c r="N44" s="115">
        <f t="shared" si="4"/>
        <v>280613</v>
      </c>
      <c r="O44" s="100"/>
      <c r="P44" s="100"/>
      <c r="Q44" s="100"/>
    </row>
    <row r="45" spans="1:17" ht="21.9" customHeight="1" x14ac:dyDescent="0.25">
      <c r="A45" s="10"/>
      <c r="B45" s="35"/>
      <c r="C45" s="5" t="s">
        <v>80</v>
      </c>
      <c r="D45" s="11" t="s">
        <v>1</v>
      </c>
      <c r="E45" s="55">
        <v>1</v>
      </c>
      <c r="F45" s="122">
        <v>285180</v>
      </c>
      <c r="G45" s="122">
        <v>3150</v>
      </c>
      <c r="H45" s="122">
        <f t="shared" si="0"/>
        <v>288330</v>
      </c>
      <c r="I45" s="130">
        <v>1</v>
      </c>
      <c r="J45" s="130"/>
      <c r="K45" s="116">
        <f t="shared" si="1"/>
        <v>1</v>
      </c>
      <c r="L45" s="115">
        <f t="shared" si="2"/>
        <v>288330</v>
      </c>
      <c r="M45" s="115">
        <f t="shared" si="3"/>
        <v>0</v>
      </c>
      <c r="N45" s="115">
        <f t="shared" si="4"/>
        <v>288330</v>
      </c>
      <c r="O45" s="100"/>
      <c r="P45" s="100"/>
      <c r="Q45" s="100"/>
    </row>
    <row r="46" spans="1:17" ht="196.5" customHeight="1" x14ac:dyDescent="0.25">
      <c r="A46" s="10">
        <v>8</v>
      </c>
      <c r="B46" s="35"/>
      <c r="C46" s="5" t="s">
        <v>51</v>
      </c>
      <c r="D46" s="11"/>
      <c r="E46" s="34"/>
      <c r="F46" s="148"/>
      <c r="G46" s="114"/>
      <c r="H46" s="122">
        <f t="shared" si="0"/>
        <v>0</v>
      </c>
      <c r="I46" s="152"/>
      <c r="J46" s="152"/>
      <c r="K46" s="116">
        <f t="shared" si="1"/>
        <v>0</v>
      </c>
      <c r="L46" s="115">
        <f t="shared" si="2"/>
        <v>0</v>
      </c>
      <c r="M46" s="115">
        <f t="shared" si="3"/>
        <v>0</v>
      </c>
      <c r="N46" s="115">
        <f t="shared" si="4"/>
        <v>0</v>
      </c>
      <c r="O46" s="100"/>
      <c r="P46" s="100"/>
      <c r="Q46" s="100"/>
    </row>
    <row r="47" spans="1:17" ht="21" x14ac:dyDescent="0.25">
      <c r="A47" s="22">
        <v>8.1</v>
      </c>
      <c r="B47" s="36">
        <v>8.1</v>
      </c>
      <c r="C47" s="5" t="s">
        <v>52</v>
      </c>
      <c r="D47" s="11" t="s">
        <v>6</v>
      </c>
      <c r="E47" s="30">
        <v>1</v>
      </c>
      <c r="F47" s="122">
        <v>24675</v>
      </c>
      <c r="G47" s="122">
        <v>3150</v>
      </c>
      <c r="H47" s="122">
        <f t="shared" si="0"/>
        <v>27825</v>
      </c>
      <c r="I47" s="130">
        <v>1</v>
      </c>
      <c r="J47" s="130"/>
      <c r="K47" s="116">
        <f t="shared" si="1"/>
        <v>1</v>
      </c>
      <c r="L47" s="115">
        <f t="shared" si="2"/>
        <v>27825</v>
      </c>
      <c r="M47" s="115">
        <f t="shared" si="3"/>
        <v>0</v>
      </c>
      <c r="N47" s="115">
        <f t="shared" si="4"/>
        <v>27825</v>
      </c>
      <c r="O47" s="100"/>
      <c r="P47" s="100"/>
      <c r="Q47" s="100"/>
    </row>
    <row r="48" spans="1:17" ht="19.649999999999999" customHeight="1" x14ac:dyDescent="0.25">
      <c r="A48" s="22">
        <v>8.1999999999999993</v>
      </c>
      <c r="B48" s="36">
        <v>8.1999999999999993</v>
      </c>
      <c r="C48" s="5" t="s">
        <v>53</v>
      </c>
      <c r="D48" s="11" t="s">
        <v>6</v>
      </c>
      <c r="E48" s="34">
        <v>2</v>
      </c>
      <c r="F48" s="122">
        <v>59850</v>
      </c>
      <c r="G48" s="122">
        <v>3150</v>
      </c>
      <c r="H48" s="122">
        <f t="shared" si="0"/>
        <v>63000</v>
      </c>
      <c r="I48" s="130">
        <v>2</v>
      </c>
      <c r="J48" s="130"/>
      <c r="K48" s="116">
        <f t="shared" si="1"/>
        <v>2</v>
      </c>
      <c r="L48" s="115">
        <f t="shared" si="2"/>
        <v>126000</v>
      </c>
      <c r="M48" s="115">
        <f t="shared" si="3"/>
        <v>0</v>
      </c>
      <c r="N48" s="115">
        <f t="shared" si="4"/>
        <v>126000</v>
      </c>
      <c r="O48" s="100"/>
      <c r="P48" s="100"/>
      <c r="Q48" s="100"/>
    </row>
    <row r="49" spans="1:17" ht="19.649999999999999" customHeight="1" x14ac:dyDescent="0.25">
      <c r="A49" s="22"/>
      <c r="B49" s="32">
        <v>8.3000000000000007</v>
      </c>
      <c r="C49" s="5" t="s">
        <v>54</v>
      </c>
      <c r="D49" s="11" t="s">
        <v>6</v>
      </c>
      <c r="E49" s="34">
        <v>2</v>
      </c>
      <c r="F49" s="122">
        <v>67725</v>
      </c>
      <c r="G49" s="122">
        <v>3150</v>
      </c>
      <c r="H49" s="122">
        <f t="shared" si="0"/>
        <v>70875</v>
      </c>
      <c r="I49" s="130">
        <v>2</v>
      </c>
      <c r="J49" s="130"/>
      <c r="K49" s="116">
        <f t="shared" si="1"/>
        <v>2</v>
      </c>
      <c r="L49" s="115">
        <f t="shared" si="2"/>
        <v>141750</v>
      </c>
      <c r="M49" s="115">
        <f t="shared" si="3"/>
        <v>0</v>
      </c>
      <c r="N49" s="115">
        <f t="shared" si="4"/>
        <v>141750</v>
      </c>
      <c r="O49" s="100"/>
      <c r="P49" s="100"/>
      <c r="Q49" s="100"/>
    </row>
    <row r="50" spans="1:17" ht="144" x14ac:dyDescent="0.25">
      <c r="A50" s="23">
        <v>9</v>
      </c>
      <c r="B50" s="34"/>
      <c r="C50" s="5" t="s">
        <v>81</v>
      </c>
      <c r="D50" s="11" t="s">
        <v>13</v>
      </c>
      <c r="E50" s="34">
        <v>900</v>
      </c>
      <c r="F50" s="122">
        <v>5775</v>
      </c>
      <c r="G50" s="122">
        <v>693</v>
      </c>
      <c r="H50" s="122">
        <f t="shared" si="0"/>
        <v>6468</v>
      </c>
      <c r="I50" s="130">
        <v>606.1</v>
      </c>
      <c r="J50" s="130"/>
      <c r="K50" s="116">
        <f t="shared" si="1"/>
        <v>606.1</v>
      </c>
      <c r="L50" s="115">
        <f t="shared" si="2"/>
        <v>3920254.8000000003</v>
      </c>
      <c r="M50" s="115">
        <f t="shared" si="3"/>
        <v>0</v>
      </c>
      <c r="N50" s="115">
        <f t="shared" si="4"/>
        <v>3920254.8000000003</v>
      </c>
      <c r="O50" s="100"/>
      <c r="P50" s="100"/>
      <c r="Q50" s="100"/>
    </row>
    <row r="51" spans="1:17" ht="135.75" customHeight="1" x14ac:dyDescent="0.25">
      <c r="A51" s="23">
        <v>10</v>
      </c>
      <c r="B51" s="32"/>
      <c r="C51" s="5" t="s">
        <v>60</v>
      </c>
      <c r="D51" s="11" t="s">
        <v>13</v>
      </c>
      <c r="E51" s="34">
        <v>900</v>
      </c>
      <c r="F51" s="122">
        <v>6038</v>
      </c>
      <c r="G51" s="122">
        <v>578</v>
      </c>
      <c r="H51" s="122">
        <f t="shared" si="0"/>
        <v>6616</v>
      </c>
      <c r="I51" s="130">
        <v>606.1</v>
      </c>
      <c r="J51" s="130"/>
      <c r="K51" s="116">
        <f t="shared" si="1"/>
        <v>606.1</v>
      </c>
      <c r="L51" s="115">
        <f t="shared" si="2"/>
        <v>4009957.6</v>
      </c>
      <c r="M51" s="115">
        <f t="shared" si="3"/>
        <v>0</v>
      </c>
      <c r="N51" s="115">
        <f t="shared" si="4"/>
        <v>4009957.6</v>
      </c>
      <c r="O51" s="100"/>
      <c r="P51" s="100"/>
      <c r="Q51" s="100"/>
    </row>
    <row r="52" spans="1:17" ht="123" customHeight="1" x14ac:dyDescent="0.25">
      <c r="A52" s="23">
        <v>11</v>
      </c>
      <c r="B52" s="34"/>
      <c r="C52" s="5" t="s">
        <v>61</v>
      </c>
      <c r="D52" s="11" t="s">
        <v>13</v>
      </c>
      <c r="E52" s="34">
        <v>60</v>
      </c>
      <c r="F52" s="122">
        <v>5723</v>
      </c>
      <c r="G52" s="122">
        <v>578</v>
      </c>
      <c r="H52" s="122">
        <f t="shared" si="0"/>
        <v>6301</v>
      </c>
      <c r="I52" s="130">
        <v>32</v>
      </c>
      <c r="J52" s="132"/>
      <c r="K52" s="116">
        <f t="shared" si="1"/>
        <v>32</v>
      </c>
      <c r="L52" s="115">
        <f t="shared" si="2"/>
        <v>201632</v>
      </c>
      <c r="M52" s="115">
        <f t="shared" si="3"/>
        <v>0</v>
      </c>
      <c r="N52" s="115">
        <f t="shared" si="4"/>
        <v>201632</v>
      </c>
      <c r="O52" s="100"/>
      <c r="P52" s="100"/>
      <c r="Q52" s="100"/>
    </row>
    <row r="53" spans="1:17" ht="175.5" customHeight="1" x14ac:dyDescent="0.25">
      <c r="A53" s="23">
        <v>12</v>
      </c>
      <c r="B53" s="34"/>
      <c r="C53" s="6" t="s">
        <v>24</v>
      </c>
      <c r="D53" s="14"/>
      <c r="E53" s="30"/>
      <c r="F53" s="112"/>
      <c r="G53" s="112"/>
      <c r="H53" s="122">
        <f t="shared" si="0"/>
        <v>0</v>
      </c>
      <c r="I53" s="149"/>
      <c r="J53" s="149"/>
      <c r="K53" s="116">
        <f t="shared" si="1"/>
        <v>0</v>
      </c>
      <c r="L53" s="115">
        <f t="shared" si="2"/>
        <v>0</v>
      </c>
      <c r="M53" s="115">
        <f t="shared" si="3"/>
        <v>0</v>
      </c>
      <c r="N53" s="115">
        <f t="shared" si="4"/>
        <v>0</v>
      </c>
      <c r="O53" s="100"/>
      <c r="P53" s="100"/>
      <c r="Q53" s="100"/>
    </row>
    <row r="54" spans="1:17" ht="21" x14ac:dyDescent="0.25">
      <c r="A54" s="22"/>
      <c r="B54" s="34"/>
      <c r="C54" s="3" t="s">
        <v>14</v>
      </c>
      <c r="D54" s="14"/>
      <c r="E54" s="30"/>
      <c r="F54" s="112"/>
      <c r="G54" s="112"/>
      <c r="H54" s="122">
        <f t="shared" si="0"/>
        <v>0</v>
      </c>
      <c r="I54" s="149"/>
      <c r="J54" s="149"/>
      <c r="K54" s="116">
        <f t="shared" si="1"/>
        <v>0</v>
      </c>
      <c r="L54" s="115">
        <f t="shared" si="2"/>
        <v>0</v>
      </c>
      <c r="M54" s="115">
        <f t="shared" si="3"/>
        <v>0</v>
      </c>
      <c r="N54" s="115">
        <f t="shared" si="4"/>
        <v>0</v>
      </c>
      <c r="O54" s="100"/>
      <c r="P54" s="100"/>
      <c r="Q54" s="100"/>
    </row>
    <row r="55" spans="1:17" ht="20.399999999999999" customHeight="1" x14ac:dyDescent="0.25">
      <c r="A55" s="10"/>
      <c r="B55" s="31">
        <v>12.1</v>
      </c>
      <c r="C55" s="3" t="s">
        <v>25</v>
      </c>
      <c r="D55" s="11" t="s">
        <v>6</v>
      </c>
      <c r="E55" s="56">
        <v>15</v>
      </c>
      <c r="F55" s="122">
        <v>4200</v>
      </c>
      <c r="G55" s="122">
        <v>735</v>
      </c>
      <c r="H55" s="122">
        <f t="shared" si="0"/>
        <v>4935</v>
      </c>
      <c r="I55" s="130">
        <v>15</v>
      </c>
      <c r="J55" s="130"/>
      <c r="K55" s="116">
        <f t="shared" si="1"/>
        <v>15</v>
      </c>
      <c r="L55" s="115">
        <f t="shared" si="2"/>
        <v>74025</v>
      </c>
      <c r="M55" s="115">
        <f t="shared" si="3"/>
        <v>0</v>
      </c>
      <c r="N55" s="115">
        <f t="shared" si="4"/>
        <v>74025</v>
      </c>
      <c r="O55" s="100"/>
      <c r="P55" s="100"/>
      <c r="Q55" s="100"/>
    </row>
    <row r="56" spans="1:17" ht="19.5" customHeight="1" x14ac:dyDescent="0.25">
      <c r="A56" s="10"/>
      <c r="B56" s="31">
        <v>12.2</v>
      </c>
      <c r="C56" s="3" t="s">
        <v>15</v>
      </c>
      <c r="D56" s="11" t="s">
        <v>6</v>
      </c>
      <c r="E56" s="34">
        <v>4</v>
      </c>
      <c r="F56" s="122">
        <v>9450</v>
      </c>
      <c r="G56" s="122">
        <v>1050</v>
      </c>
      <c r="H56" s="122">
        <f t="shared" si="0"/>
        <v>10500</v>
      </c>
      <c r="I56" s="130">
        <v>0</v>
      </c>
      <c r="J56" s="130">
        <v>4</v>
      </c>
      <c r="K56" s="116">
        <f t="shared" si="1"/>
        <v>4</v>
      </c>
      <c r="L56" s="115">
        <f t="shared" si="2"/>
        <v>0</v>
      </c>
      <c r="M56" s="115">
        <f t="shared" si="3"/>
        <v>42000</v>
      </c>
      <c r="N56" s="115">
        <f t="shared" si="4"/>
        <v>42000</v>
      </c>
      <c r="O56" s="100"/>
      <c r="P56" s="100"/>
      <c r="Q56" s="100"/>
    </row>
    <row r="57" spans="1:17" ht="18.75" customHeight="1" x14ac:dyDescent="0.25">
      <c r="A57" s="25"/>
      <c r="B57" s="39"/>
      <c r="C57" s="3" t="s">
        <v>26</v>
      </c>
      <c r="D57" s="14"/>
      <c r="E57" s="30"/>
      <c r="F57" s="112"/>
      <c r="G57" s="112"/>
      <c r="H57" s="122">
        <f t="shared" si="0"/>
        <v>0</v>
      </c>
      <c r="I57" s="149"/>
      <c r="J57" s="149"/>
      <c r="K57" s="116">
        <f t="shared" si="1"/>
        <v>0</v>
      </c>
      <c r="L57" s="115">
        <f t="shared" si="2"/>
        <v>0</v>
      </c>
      <c r="M57" s="115">
        <f t="shared" si="3"/>
        <v>0</v>
      </c>
      <c r="N57" s="115">
        <f t="shared" si="4"/>
        <v>0</v>
      </c>
      <c r="O57" s="100"/>
      <c r="P57" s="100"/>
      <c r="Q57" s="100"/>
    </row>
    <row r="58" spans="1:17" ht="19.5" customHeight="1" x14ac:dyDescent="0.25">
      <c r="A58" s="10"/>
      <c r="B58" s="31">
        <v>12.3</v>
      </c>
      <c r="C58" s="3" t="s">
        <v>27</v>
      </c>
      <c r="D58" s="11" t="s">
        <v>6</v>
      </c>
      <c r="E58" s="34">
        <v>2</v>
      </c>
      <c r="F58" s="122">
        <v>4725</v>
      </c>
      <c r="G58" s="122">
        <v>735</v>
      </c>
      <c r="H58" s="122">
        <f t="shared" si="0"/>
        <v>5460</v>
      </c>
      <c r="I58" s="130">
        <v>0</v>
      </c>
      <c r="J58" s="130"/>
      <c r="K58" s="116">
        <f t="shared" si="1"/>
        <v>0</v>
      </c>
      <c r="L58" s="115">
        <f t="shared" si="2"/>
        <v>0</v>
      </c>
      <c r="M58" s="115">
        <f t="shared" si="3"/>
        <v>0</v>
      </c>
      <c r="N58" s="115">
        <f t="shared" si="4"/>
        <v>0</v>
      </c>
      <c r="O58" s="100"/>
      <c r="P58" s="100"/>
      <c r="Q58" s="100"/>
    </row>
    <row r="59" spans="1:17" ht="19.5" customHeight="1" x14ac:dyDescent="0.25">
      <c r="A59" s="22"/>
      <c r="B59" s="31">
        <v>12.4</v>
      </c>
      <c r="C59" s="3" t="s">
        <v>62</v>
      </c>
      <c r="D59" s="11" t="s">
        <v>28</v>
      </c>
      <c r="E59" s="34">
        <v>2</v>
      </c>
      <c r="F59" s="122">
        <v>3150</v>
      </c>
      <c r="G59" s="122">
        <v>525</v>
      </c>
      <c r="H59" s="122">
        <f t="shared" si="0"/>
        <v>3675</v>
      </c>
      <c r="I59" s="130">
        <v>2</v>
      </c>
      <c r="J59" s="130"/>
      <c r="K59" s="116">
        <f t="shared" si="1"/>
        <v>2</v>
      </c>
      <c r="L59" s="115">
        <f t="shared" si="2"/>
        <v>7350</v>
      </c>
      <c r="M59" s="115">
        <f t="shared" si="3"/>
        <v>0</v>
      </c>
      <c r="N59" s="115">
        <f t="shared" si="4"/>
        <v>7350</v>
      </c>
      <c r="O59" s="100"/>
      <c r="P59" s="100"/>
      <c r="Q59" s="100"/>
    </row>
    <row r="60" spans="1:17" ht="18.899999999999999" customHeight="1" x14ac:dyDescent="0.25">
      <c r="A60" s="26"/>
      <c r="B60" s="40"/>
      <c r="C60" s="3" t="s">
        <v>82</v>
      </c>
      <c r="D60" s="14"/>
      <c r="E60" s="30"/>
      <c r="F60" s="112"/>
      <c r="G60" s="112"/>
      <c r="H60" s="122">
        <f t="shared" si="0"/>
        <v>0</v>
      </c>
      <c r="I60" s="149"/>
      <c r="J60" s="149"/>
      <c r="K60" s="116">
        <f t="shared" si="1"/>
        <v>0</v>
      </c>
      <c r="L60" s="115">
        <f t="shared" si="2"/>
        <v>0</v>
      </c>
      <c r="M60" s="115">
        <f t="shared" si="3"/>
        <v>0</v>
      </c>
      <c r="N60" s="115">
        <f t="shared" si="4"/>
        <v>0</v>
      </c>
      <c r="O60" s="100"/>
      <c r="P60" s="100"/>
      <c r="Q60" s="100"/>
    </row>
    <row r="61" spans="1:17" ht="18.149999999999999" customHeight="1" x14ac:dyDescent="0.25">
      <c r="A61" s="10"/>
      <c r="B61" s="31">
        <v>12.5</v>
      </c>
      <c r="C61" s="3" t="s">
        <v>16</v>
      </c>
      <c r="D61" s="11" t="s">
        <v>29</v>
      </c>
      <c r="E61" s="34">
        <v>110</v>
      </c>
      <c r="F61" s="122">
        <v>4725</v>
      </c>
      <c r="G61" s="122">
        <v>735</v>
      </c>
      <c r="H61" s="122">
        <f t="shared" si="0"/>
        <v>5460</v>
      </c>
      <c r="I61" s="130">
        <v>100</v>
      </c>
      <c r="J61" s="130">
        <v>10</v>
      </c>
      <c r="K61" s="116">
        <f t="shared" si="1"/>
        <v>110</v>
      </c>
      <c r="L61" s="115">
        <f t="shared" si="2"/>
        <v>546000</v>
      </c>
      <c r="M61" s="115">
        <f t="shared" si="3"/>
        <v>54600</v>
      </c>
      <c r="N61" s="115">
        <f t="shared" si="4"/>
        <v>600600</v>
      </c>
      <c r="O61" s="100"/>
      <c r="P61" s="100"/>
      <c r="Q61" s="100"/>
    </row>
    <row r="62" spans="1:17" ht="79.5" customHeight="1" x14ac:dyDescent="0.25">
      <c r="A62" s="21">
        <v>13</v>
      </c>
      <c r="B62" s="37"/>
      <c r="C62" s="3" t="s">
        <v>30</v>
      </c>
      <c r="D62" s="14"/>
      <c r="E62" s="30"/>
      <c r="F62" s="112"/>
      <c r="G62" s="112"/>
      <c r="H62" s="122">
        <f t="shared" si="0"/>
        <v>0</v>
      </c>
      <c r="I62" s="149"/>
      <c r="J62" s="149"/>
      <c r="K62" s="116">
        <f t="shared" si="1"/>
        <v>0</v>
      </c>
      <c r="L62" s="115">
        <f t="shared" si="2"/>
        <v>0</v>
      </c>
      <c r="M62" s="115">
        <f t="shared" si="3"/>
        <v>0</v>
      </c>
      <c r="N62" s="115">
        <f t="shared" si="4"/>
        <v>0</v>
      </c>
      <c r="O62" s="100"/>
      <c r="P62" s="100"/>
      <c r="Q62" s="100"/>
    </row>
    <row r="63" spans="1:17" ht="21" customHeight="1" x14ac:dyDescent="0.25">
      <c r="A63" s="22"/>
      <c r="B63" s="32">
        <v>13.1</v>
      </c>
      <c r="C63" s="3" t="s">
        <v>17</v>
      </c>
      <c r="D63" s="11" t="s">
        <v>9</v>
      </c>
      <c r="E63" s="34">
        <v>120</v>
      </c>
      <c r="F63" s="122">
        <v>1523</v>
      </c>
      <c r="G63" s="122">
        <v>315</v>
      </c>
      <c r="H63" s="122">
        <f t="shared" si="0"/>
        <v>1838</v>
      </c>
      <c r="I63" s="130">
        <v>120</v>
      </c>
      <c r="J63" s="130"/>
      <c r="K63" s="116">
        <f t="shared" si="1"/>
        <v>120</v>
      </c>
      <c r="L63" s="115">
        <f t="shared" si="2"/>
        <v>220560</v>
      </c>
      <c r="M63" s="115">
        <f t="shared" si="3"/>
        <v>0</v>
      </c>
      <c r="N63" s="115">
        <f t="shared" si="4"/>
        <v>220560</v>
      </c>
      <c r="O63" s="100"/>
      <c r="P63" s="100"/>
      <c r="Q63" s="100"/>
    </row>
    <row r="64" spans="1:17" ht="96" customHeight="1" x14ac:dyDescent="0.25">
      <c r="A64" s="23">
        <v>14</v>
      </c>
      <c r="B64" s="34"/>
      <c r="C64" s="6" t="s">
        <v>63</v>
      </c>
      <c r="D64" s="14"/>
      <c r="E64" s="30"/>
      <c r="F64" s="112"/>
      <c r="G64" s="112"/>
      <c r="H64" s="122">
        <f t="shared" si="0"/>
        <v>0</v>
      </c>
      <c r="I64" s="149"/>
      <c r="J64" s="149"/>
      <c r="K64" s="116">
        <f t="shared" si="1"/>
        <v>0</v>
      </c>
      <c r="L64" s="115">
        <f t="shared" si="2"/>
        <v>0</v>
      </c>
      <c r="M64" s="115">
        <f t="shared" si="3"/>
        <v>0</v>
      </c>
      <c r="N64" s="115">
        <f t="shared" si="4"/>
        <v>0</v>
      </c>
      <c r="O64" s="100"/>
      <c r="P64" s="100"/>
      <c r="Q64" s="100"/>
    </row>
    <row r="65" spans="1:17" ht="19.350000000000001" customHeight="1" x14ac:dyDescent="0.25">
      <c r="A65" s="22"/>
      <c r="B65" s="32">
        <v>14.1</v>
      </c>
      <c r="C65" s="3" t="s">
        <v>17</v>
      </c>
      <c r="D65" s="11" t="s">
        <v>6</v>
      </c>
      <c r="E65" s="34">
        <v>120</v>
      </c>
      <c r="F65" s="122">
        <v>2888</v>
      </c>
      <c r="G65" s="122">
        <v>263</v>
      </c>
      <c r="H65" s="122">
        <f t="shared" si="0"/>
        <v>3151</v>
      </c>
      <c r="I65" s="130">
        <v>100</v>
      </c>
      <c r="J65" s="130">
        <v>17</v>
      </c>
      <c r="K65" s="116">
        <f t="shared" si="1"/>
        <v>117</v>
      </c>
      <c r="L65" s="115">
        <f t="shared" si="2"/>
        <v>315100</v>
      </c>
      <c r="M65" s="115">
        <f t="shared" si="3"/>
        <v>53567</v>
      </c>
      <c r="N65" s="115">
        <f t="shared" si="4"/>
        <v>368667</v>
      </c>
      <c r="O65" s="100"/>
      <c r="P65" s="100"/>
      <c r="Q65" s="100"/>
    </row>
    <row r="66" spans="1:17" ht="120" customHeight="1" x14ac:dyDescent="0.25">
      <c r="A66" s="23">
        <v>15</v>
      </c>
      <c r="B66" s="34"/>
      <c r="C66" s="5" t="s">
        <v>64</v>
      </c>
      <c r="D66" s="11" t="s">
        <v>28</v>
      </c>
      <c r="E66" s="30">
        <v>6</v>
      </c>
      <c r="F66" s="122">
        <v>47775</v>
      </c>
      <c r="G66" s="122">
        <v>5250</v>
      </c>
      <c r="H66" s="122">
        <f t="shared" si="0"/>
        <v>53025</v>
      </c>
      <c r="I66" s="130">
        <v>2</v>
      </c>
      <c r="J66" s="132"/>
      <c r="K66" s="116">
        <f t="shared" si="1"/>
        <v>2</v>
      </c>
      <c r="L66" s="115">
        <f t="shared" si="2"/>
        <v>106050</v>
      </c>
      <c r="M66" s="115">
        <f t="shared" si="3"/>
        <v>0</v>
      </c>
      <c r="N66" s="115">
        <f t="shared" si="4"/>
        <v>106050</v>
      </c>
      <c r="O66" s="100"/>
      <c r="P66" s="100"/>
      <c r="Q66" s="100"/>
    </row>
    <row r="67" spans="1:17" ht="157.5" customHeight="1" x14ac:dyDescent="0.25">
      <c r="A67" s="23">
        <v>16</v>
      </c>
      <c r="B67" s="34"/>
      <c r="C67" s="5" t="s">
        <v>65</v>
      </c>
      <c r="D67" s="11" t="s">
        <v>18</v>
      </c>
      <c r="E67" s="30">
        <v>1</v>
      </c>
      <c r="F67" s="122">
        <v>21000</v>
      </c>
      <c r="G67" s="122">
        <v>15750</v>
      </c>
      <c r="H67" s="122">
        <f t="shared" si="0"/>
        <v>36750</v>
      </c>
      <c r="I67" s="130">
        <v>1</v>
      </c>
      <c r="J67" s="130">
        <v>0</v>
      </c>
      <c r="K67" s="116">
        <f t="shared" si="1"/>
        <v>1</v>
      </c>
      <c r="L67" s="115">
        <f t="shared" si="2"/>
        <v>36750</v>
      </c>
      <c r="M67" s="115">
        <f t="shared" si="3"/>
        <v>0</v>
      </c>
      <c r="N67" s="115">
        <f t="shared" si="4"/>
        <v>36750</v>
      </c>
      <c r="O67" s="100"/>
      <c r="P67" s="100"/>
      <c r="Q67" s="100"/>
    </row>
    <row r="68" spans="1:17" ht="108" x14ac:dyDescent="0.25">
      <c r="A68" s="23">
        <v>17</v>
      </c>
      <c r="B68" s="34"/>
      <c r="C68" s="5" t="s">
        <v>83</v>
      </c>
      <c r="D68" s="11" t="s">
        <v>31</v>
      </c>
      <c r="E68" s="57">
        <v>1</v>
      </c>
      <c r="F68" s="122">
        <v>0</v>
      </c>
      <c r="G68" s="122">
        <v>52500</v>
      </c>
      <c r="H68" s="122">
        <f t="shared" si="0"/>
        <v>52500</v>
      </c>
      <c r="I68" s="130"/>
      <c r="J68" s="130">
        <v>1</v>
      </c>
      <c r="K68" s="116">
        <f t="shared" si="1"/>
        <v>1</v>
      </c>
      <c r="L68" s="115">
        <f t="shared" si="2"/>
        <v>0</v>
      </c>
      <c r="M68" s="115">
        <f t="shared" si="3"/>
        <v>52500</v>
      </c>
      <c r="N68" s="115">
        <f t="shared" si="4"/>
        <v>52500</v>
      </c>
      <c r="O68" s="100"/>
      <c r="P68" s="100"/>
      <c r="Q68" s="100"/>
    </row>
    <row r="69" spans="1:17" ht="108" x14ac:dyDescent="0.25">
      <c r="A69" s="23">
        <v>18</v>
      </c>
      <c r="B69" s="34"/>
      <c r="C69" s="8" t="s">
        <v>84</v>
      </c>
      <c r="D69" s="11" t="s">
        <v>31</v>
      </c>
      <c r="E69" s="57">
        <v>1</v>
      </c>
      <c r="F69" s="122">
        <v>10500</v>
      </c>
      <c r="G69" s="122">
        <v>15750</v>
      </c>
      <c r="H69" s="122">
        <f t="shared" si="0"/>
        <v>26250</v>
      </c>
      <c r="I69" s="130">
        <v>0.5</v>
      </c>
      <c r="J69" s="130">
        <v>0.5</v>
      </c>
      <c r="K69" s="116">
        <f t="shared" si="1"/>
        <v>1</v>
      </c>
      <c r="L69" s="115">
        <f t="shared" si="2"/>
        <v>13125</v>
      </c>
      <c r="M69" s="115">
        <f t="shared" si="3"/>
        <v>13125</v>
      </c>
      <c r="N69" s="115">
        <f t="shared" si="4"/>
        <v>26250</v>
      </c>
      <c r="O69" s="100"/>
      <c r="P69" s="100"/>
      <c r="Q69" s="100"/>
    </row>
    <row r="70" spans="1:17" s="159" customFormat="1" ht="41.25" customHeight="1" x14ac:dyDescent="0.25">
      <c r="A70" s="154"/>
      <c r="B70" s="155"/>
      <c r="C70" s="156" t="s">
        <v>138</v>
      </c>
      <c r="D70" s="155"/>
      <c r="E70" s="155"/>
      <c r="F70" s="154"/>
      <c r="G70" s="135"/>
      <c r="H70" s="135">
        <f t="shared" ref="H70" si="5">SUM(H6:H69)</f>
        <v>5721561</v>
      </c>
      <c r="I70" s="135"/>
      <c r="J70" s="135"/>
      <c r="K70" s="135"/>
      <c r="L70" s="135">
        <f>SUM(L6:L69)</f>
        <v>16553528.65</v>
      </c>
      <c r="M70" s="135">
        <f>SUM(M6:M69)</f>
        <v>309242</v>
      </c>
      <c r="N70" s="135">
        <f>SUM(N6:N69)</f>
        <v>16862770.649999999</v>
      </c>
      <c r="O70" s="157"/>
      <c r="P70" s="157"/>
      <c r="Q70" s="158"/>
    </row>
  </sheetData>
  <mergeCells count="5">
    <mergeCell ref="A1:F1"/>
    <mergeCell ref="G1:N1"/>
    <mergeCell ref="A2:G2"/>
    <mergeCell ref="I2:K2"/>
    <mergeCell ref="L2:N2"/>
  </mergeCells>
  <phoneticPr fontId="34"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4"/>
  <sheetViews>
    <sheetView zoomScale="90" zoomScaleNormal="90" workbookViewId="0">
      <pane ySplit="3" topLeftCell="A19" activePane="bottomLeft" state="frozen"/>
      <selection activeCell="B1" sqref="B1"/>
      <selection pane="bottomLeft" activeCell="J6" sqref="J6"/>
    </sheetView>
  </sheetViews>
  <sheetFormatPr defaultColWidth="9.33203125" defaultRowHeight="13.8" x14ac:dyDescent="0.25"/>
  <cols>
    <col min="1" max="1" width="10.77734375" style="43" customWidth="1"/>
    <col min="2" max="2" width="68.33203125" style="43" customWidth="1"/>
    <col min="3" max="3" width="8.44140625" style="44" customWidth="1"/>
    <col min="4" max="4" width="8.6640625" style="44" customWidth="1"/>
    <col min="5" max="5" width="12.44140625" style="43" customWidth="1"/>
    <col min="6" max="6" width="14.109375" style="43" customWidth="1"/>
    <col min="7" max="7" width="16.33203125" style="43" customWidth="1"/>
    <col min="8" max="10" width="14.109375" style="43" customWidth="1"/>
    <col min="11" max="13" width="17.33203125" style="43" customWidth="1"/>
    <col min="14" max="14" width="9.33203125" style="43"/>
    <col min="15" max="15" width="22.109375" style="43" customWidth="1"/>
    <col min="16" max="17" width="19.33203125" style="43" customWidth="1"/>
    <col min="18" max="18" width="24" style="43" customWidth="1"/>
    <col min="19" max="16384" width="9.33203125" style="43"/>
  </cols>
  <sheetData>
    <row r="1" spans="1:18" ht="78.75" customHeight="1" x14ac:dyDescent="0.25">
      <c r="A1" s="203" t="s">
        <v>120</v>
      </c>
      <c r="B1" s="203"/>
      <c r="C1" s="203"/>
      <c r="D1" s="203"/>
      <c r="E1" s="203"/>
      <c r="F1" s="204"/>
      <c r="G1" s="204"/>
      <c r="H1" s="204"/>
      <c r="I1" s="204"/>
      <c r="J1" s="204"/>
      <c r="K1" s="204"/>
      <c r="L1" s="204"/>
      <c r="M1" s="204"/>
    </row>
    <row r="2" spans="1:18" ht="28.5" customHeight="1" x14ac:dyDescent="0.25">
      <c r="A2" s="202" t="s">
        <v>113</v>
      </c>
      <c r="B2" s="202"/>
      <c r="C2" s="202"/>
      <c r="D2" s="202"/>
      <c r="E2" s="202"/>
      <c r="F2" s="202"/>
      <c r="G2" s="163"/>
      <c r="H2" s="199" t="s">
        <v>133</v>
      </c>
      <c r="I2" s="199"/>
      <c r="J2" s="199"/>
      <c r="K2" s="199" t="s">
        <v>90</v>
      </c>
      <c r="L2" s="199"/>
      <c r="M2" s="199"/>
    </row>
    <row r="3" spans="1:18" ht="31.2" x14ac:dyDescent="0.25">
      <c r="A3" s="164" t="s">
        <v>89</v>
      </c>
      <c r="B3" s="165" t="s">
        <v>39</v>
      </c>
      <c r="C3" s="164" t="s">
        <v>91</v>
      </c>
      <c r="D3" s="164" t="s">
        <v>92</v>
      </c>
      <c r="E3" s="166" t="s">
        <v>117</v>
      </c>
      <c r="F3" s="167" t="s">
        <v>118</v>
      </c>
      <c r="G3" s="167" t="s">
        <v>132</v>
      </c>
      <c r="H3" s="82" t="s">
        <v>136</v>
      </c>
      <c r="I3" s="82" t="s">
        <v>137</v>
      </c>
      <c r="J3" s="82" t="s">
        <v>132</v>
      </c>
      <c r="K3" s="82" t="s">
        <v>136</v>
      </c>
      <c r="L3" s="82" t="s">
        <v>137</v>
      </c>
      <c r="M3" s="82" t="s">
        <v>132</v>
      </c>
    </row>
    <row r="4" spans="1:18" s="2" customFormat="1" ht="144.75" customHeight="1" x14ac:dyDescent="0.4">
      <c r="A4" s="176">
        <v>1</v>
      </c>
      <c r="B4" s="6" t="s">
        <v>139</v>
      </c>
      <c r="C4" s="9" t="s">
        <v>5</v>
      </c>
      <c r="D4" s="13">
        <v>1</v>
      </c>
      <c r="E4" s="84"/>
      <c r="F4" s="84">
        <v>273000</v>
      </c>
      <c r="G4" s="161">
        <f>F4+E4</f>
        <v>273000</v>
      </c>
      <c r="H4" s="160"/>
      <c r="I4" s="162">
        <v>1</v>
      </c>
      <c r="J4" s="162"/>
      <c r="K4" s="162">
        <f>SUM(E4+F4)*H4</f>
        <v>0</v>
      </c>
      <c r="L4" s="162">
        <f>SUM(F4+E4)*I4</f>
        <v>273000</v>
      </c>
      <c r="M4" s="162">
        <f>L4+K4</f>
        <v>273000</v>
      </c>
    </row>
    <row r="5" spans="1:18" s="2" customFormat="1" ht="36" x14ac:dyDescent="0.4">
      <c r="A5" s="176">
        <v>1.1000000000000001</v>
      </c>
      <c r="B5" s="6" t="s">
        <v>140</v>
      </c>
      <c r="C5" s="9"/>
      <c r="D5" s="13"/>
      <c r="E5" s="5"/>
      <c r="F5" s="5"/>
      <c r="G5" s="125">
        <f t="shared" ref="G5:G21" si="0">F5+E5</f>
        <v>0</v>
      </c>
      <c r="H5" s="5"/>
      <c r="I5" s="112"/>
      <c r="J5" s="112"/>
      <c r="K5" s="115">
        <f t="shared" ref="K5:K21" si="1">SUM(E5+F5)*H5</f>
        <v>0</v>
      </c>
      <c r="L5" s="115">
        <f t="shared" ref="L5:L21" si="2">SUM(F5+E5)*I5</f>
        <v>0</v>
      </c>
      <c r="M5" s="115">
        <f t="shared" ref="M5:M21" si="3">L5+K5</f>
        <v>0</v>
      </c>
      <c r="O5" s="100"/>
      <c r="P5" s="100"/>
      <c r="Q5" s="100"/>
      <c r="R5" s="100"/>
    </row>
    <row r="6" spans="1:18" s="2" customFormat="1" ht="108" x14ac:dyDescent="0.4">
      <c r="A6" s="182">
        <v>2</v>
      </c>
      <c r="B6" s="6" t="s">
        <v>141</v>
      </c>
      <c r="C6" s="20"/>
      <c r="D6" s="20"/>
      <c r="E6" s="5"/>
      <c r="F6" s="5"/>
      <c r="G6" s="125">
        <f t="shared" si="0"/>
        <v>0</v>
      </c>
      <c r="H6" s="5"/>
      <c r="I6" s="112"/>
      <c r="J6" s="112"/>
      <c r="K6" s="115">
        <f t="shared" si="1"/>
        <v>0</v>
      </c>
      <c r="L6" s="115">
        <f t="shared" si="2"/>
        <v>0</v>
      </c>
      <c r="M6" s="115">
        <f t="shared" si="3"/>
        <v>0</v>
      </c>
      <c r="O6" s="100"/>
      <c r="P6" s="100"/>
      <c r="Q6" s="100"/>
      <c r="R6" s="100"/>
    </row>
    <row r="7" spans="1:18" s="2" customFormat="1" ht="21" x14ac:dyDescent="0.4">
      <c r="A7" s="176">
        <v>2.1</v>
      </c>
      <c r="B7" s="5" t="s">
        <v>42</v>
      </c>
      <c r="C7" s="20" t="s">
        <v>9</v>
      </c>
      <c r="D7" s="20">
        <v>250</v>
      </c>
      <c r="E7" s="42">
        <v>2636</v>
      </c>
      <c r="F7" s="42">
        <v>727</v>
      </c>
      <c r="G7" s="125">
        <f t="shared" si="0"/>
        <v>3363</v>
      </c>
      <c r="H7" s="85">
        <v>215.92</v>
      </c>
      <c r="I7" s="124">
        <v>42.67</v>
      </c>
      <c r="J7" s="124">
        <f>I7+H7</f>
        <v>258.58999999999997</v>
      </c>
      <c r="K7" s="115">
        <f t="shared" si="1"/>
        <v>726138.96</v>
      </c>
      <c r="L7" s="115">
        <f t="shared" si="2"/>
        <v>143499.21</v>
      </c>
      <c r="M7" s="115">
        <f t="shared" si="3"/>
        <v>869638.16999999993</v>
      </c>
      <c r="O7" s="100"/>
      <c r="P7" s="100"/>
      <c r="Q7" s="100"/>
      <c r="R7" s="100"/>
    </row>
    <row r="8" spans="1:18" s="2" customFormat="1" ht="21" x14ac:dyDescent="0.4">
      <c r="A8" s="176">
        <v>2.2000000000000002</v>
      </c>
      <c r="B8" s="5" t="s">
        <v>41</v>
      </c>
      <c r="C8" s="20" t="s">
        <v>9</v>
      </c>
      <c r="D8" s="20">
        <v>25</v>
      </c>
      <c r="E8" s="42">
        <v>3668</v>
      </c>
      <c r="F8" s="42">
        <v>882</v>
      </c>
      <c r="G8" s="125">
        <f t="shared" si="0"/>
        <v>4550</v>
      </c>
      <c r="H8" s="85">
        <v>23.45</v>
      </c>
      <c r="I8" s="124">
        <v>7.32</v>
      </c>
      <c r="J8" s="124">
        <f t="shared" ref="J8:J15" si="4">I8+H8</f>
        <v>30.77</v>
      </c>
      <c r="K8" s="115">
        <f t="shared" si="1"/>
        <v>106697.5</v>
      </c>
      <c r="L8" s="115">
        <f t="shared" si="2"/>
        <v>33306</v>
      </c>
      <c r="M8" s="115">
        <f t="shared" si="3"/>
        <v>140003.5</v>
      </c>
      <c r="O8" s="100"/>
      <c r="P8" s="100"/>
      <c r="Q8" s="100"/>
      <c r="R8" s="100"/>
    </row>
    <row r="9" spans="1:18" s="2" customFormat="1" ht="21" x14ac:dyDescent="0.4">
      <c r="A9" s="176">
        <v>2.2999999999999998</v>
      </c>
      <c r="B9" s="3" t="s">
        <v>43</v>
      </c>
      <c r="C9" s="20" t="s">
        <v>9</v>
      </c>
      <c r="D9" s="20">
        <v>30</v>
      </c>
      <c r="E9" s="42">
        <v>3906</v>
      </c>
      <c r="F9" s="42">
        <v>1113</v>
      </c>
      <c r="G9" s="125">
        <f t="shared" si="0"/>
        <v>5019</v>
      </c>
      <c r="H9" s="85">
        <v>10.66</v>
      </c>
      <c r="I9" s="124">
        <v>3.81</v>
      </c>
      <c r="J9" s="124">
        <f t="shared" si="4"/>
        <v>14.47</v>
      </c>
      <c r="K9" s="115">
        <f t="shared" si="1"/>
        <v>53502.54</v>
      </c>
      <c r="L9" s="115">
        <f t="shared" si="2"/>
        <v>19122.39</v>
      </c>
      <c r="M9" s="115">
        <f t="shared" si="3"/>
        <v>72624.929999999993</v>
      </c>
      <c r="O9" s="100"/>
      <c r="P9" s="100"/>
      <c r="Q9" s="100"/>
      <c r="R9" s="100"/>
    </row>
    <row r="10" spans="1:18" s="2" customFormat="1" ht="21" x14ac:dyDescent="0.4">
      <c r="A10" s="176">
        <v>2.4</v>
      </c>
      <c r="B10" s="3" t="s">
        <v>44</v>
      </c>
      <c r="C10" s="20" t="s">
        <v>9</v>
      </c>
      <c r="D10" s="20">
        <v>30</v>
      </c>
      <c r="E10" s="42">
        <v>7067</v>
      </c>
      <c r="F10" s="42">
        <v>1297</v>
      </c>
      <c r="G10" s="125">
        <f t="shared" si="0"/>
        <v>8364</v>
      </c>
      <c r="H10" s="85">
        <v>23.93</v>
      </c>
      <c r="I10" s="124">
        <v>3.85</v>
      </c>
      <c r="J10" s="124">
        <f t="shared" si="4"/>
        <v>27.78</v>
      </c>
      <c r="K10" s="115">
        <f t="shared" si="1"/>
        <v>200150.52</v>
      </c>
      <c r="L10" s="115">
        <f t="shared" si="2"/>
        <v>32201.4</v>
      </c>
      <c r="M10" s="115">
        <f t="shared" si="3"/>
        <v>232351.91999999998</v>
      </c>
      <c r="O10" s="100"/>
      <c r="P10" s="100"/>
      <c r="Q10" s="100"/>
      <c r="R10" s="100"/>
    </row>
    <row r="11" spans="1:18" s="2" customFormat="1" ht="21" x14ac:dyDescent="0.4">
      <c r="A11" s="176">
        <v>2.5</v>
      </c>
      <c r="B11" s="3" t="s">
        <v>46</v>
      </c>
      <c r="C11" s="20" t="s">
        <v>9</v>
      </c>
      <c r="D11" s="20">
        <v>30</v>
      </c>
      <c r="E11" s="42">
        <v>9406</v>
      </c>
      <c r="F11" s="42">
        <v>1565</v>
      </c>
      <c r="G11" s="125">
        <f t="shared" si="0"/>
        <v>10971</v>
      </c>
      <c r="H11" s="85">
        <v>49.72</v>
      </c>
      <c r="I11" s="115"/>
      <c r="J11" s="124">
        <f t="shared" si="4"/>
        <v>49.72</v>
      </c>
      <c r="K11" s="115">
        <f t="shared" si="1"/>
        <v>545478.12</v>
      </c>
      <c r="L11" s="115">
        <f t="shared" si="2"/>
        <v>0</v>
      </c>
      <c r="M11" s="115">
        <f t="shared" si="3"/>
        <v>545478.12</v>
      </c>
      <c r="O11" s="100"/>
      <c r="P11" s="100"/>
      <c r="Q11" s="100"/>
      <c r="R11" s="100"/>
    </row>
    <row r="12" spans="1:18" s="2" customFormat="1" ht="21" x14ac:dyDescent="0.4">
      <c r="A12" s="176">
        <v>2.6</v>
      </c>
      <c r="B12" s="3" t="s">
        <v>45</v>
      </c>
      <c r="C12" s="20" t="s">
        <v>9</v>
      </c>
      <c r="D12" s="20">
        <v>35</v>
      </c>
      <c r="E12" s="42">
        <v>10332</v>
      </c>
      <c r="F12" s="42">
        <v>1638</v>
      </c>
      <c r="G12" s="125">
        <f t="shared" si="0"/>
        <v>11970</v>
      </c>
      <c r="H12" s="85">
        <v>6.2</v>
      </c>
      <c r="I12" s="115"/>
      <c r="J12" s="124">
        <f t="shared" si="4"/>
        <v>6.2</v>
      </c>
      <c r="K12" s="115">
        <f t="shared" si="1"/>
        <v>74214</v>
      </c>
      <c r="L12" s="115">
        <f t="shared" si="2"/>
        <v>0</v>
      </c>
      <c r="M12" s="115">
        <f t="shared" si="3"/>
        <v>74214</v>
      </c>
      <c r="O12" s="100"/>
      <c r="P12" s="100"/>
      <c r="Q12" s="100"/>
      <c r="R12" s="100"/>
    </row>
    <row r="13" spans="1:18" s="2" customFormat="1" ht="21" x14ac:dyDescent="0.4">
      <c r="A13" s="176">
        <v>2.7</v>
      </c>
      <c r="B13" s="3" t="s">
        <v>93</v>
      </c>
      <c r="C13" s="20" t="s">
        <v>9</v>
      </c>
      <c r="D13" s="20">
        <v>2</v>
      </c>
      <c r="E13" s="42">
        <v>13466</v>
      </c>
      <c r="F13" s="42">
        <v>1911</v>
      </c>
      <c r="G13" s="125">
        <f t="shared" si="0"/>
        <v>15377</v>
      </c>
      <c r="H13" s="85">
        <v>8.2799999999999994</v>
      </c>
      <c r="I13" s="115"/>
      <c r="J13" s="124">
        <f t="shared" si="4"/>
        <v>8.2799999999999994</v>
      </c>
      <c r="K13" s="115">
        <f t="shared" si="1"/>
        <v>127321.55999999998</v>
      </c>
      <c r="L13" s="115">
        <f t="shared" si="2"/>
        <v>0</v>
      </c>
      <c r="M13" s="115">
        <f t="shared" si="3"/>
        <v>127321.55999999998</v>
      </c>
      <c r="O13" s="100"/>
      <c r="P13" s="100"/>
      <c r="Q13" s="100"/>
      <c r="R13" s="100"/>
    </row>
    <row r="14" spans="1:18" s="86" customFormat="1" ht="54" x14ac:dyDescent="0.25">
      <c r="A14" s="178">
        <v>3</v>
      </c>
      <c r="B14" s="10" t="s">
        <v>142</v>
      </c>
      <c r="C14" s="14" t="s">
        <v>99</v>
      </c>
      <c r="D14" s="14">
        <v>87</v>
      </c>
      <c r="E14" s="42">
        <v>8400</v>
      </c>
      <c r="F14" s="42">
        <v>1575</v>
      </c>
      <c r="G14" s="122">
        <f t="shared" si="0"/>
        <v>9975</v>
      </c>
      <c r="H14" s="85">
        <v>70</v>
      </c>
      <c r="I14" s="115">
        <v>17</v>
      </c>
      <c r="J14" s="124">
        <f t="shared" si="4"/>
        <v>87</v>
      </c>
      <c r="K14" s="115">
        <f t="shared" si="1"/>
        <v>698250</v>
      </c>
      <c r="L14" s="115">
        <f t="shared" si="2"/>
        <v>169575</v>
      </c>
      <c r="M14" s="115">
        <f t="shared" si="3"/>
        <v>867825</v>
      </c>
      <c r="O14" s="100"/>
      <c r="P14" s="100"/>
      <c r="Q14" s="100"/>
      <c r="R14" s="100"/>
    </row>
    <row r="15" spans="1:18" s="86" customFormat="1" ht="36" x14ac:dyDescent="0.25">
      <c r="A15" s="178">
        <v>3.1</v>
      </c>
      <c r="B15" s="10" t="s">
        <v>143</v>
      </c>
      <c r="C15" s="14" t="s">
        <v>99</v>
      </c>
      <c r="D15" s="14">
        <v>1</v>
      </c>
      <c r="E15" s="42">
        <v>36750</v>
      </c>
      <c r="F15" s="42">
        <v>2100</v>
      </c>
      <c r="G15" s="122">
        <f t="shared" si="0"/>
        <v>38850</v>
      </c>
      <c r="H15" s="85">
        <v>0</v>
      </c>
      <c r="I15" s="115">
        <v>1</v>
      </c>
      <c r="J15" s="124">
        <f t="shared" si="4"/>
        <v>1</v>
      </c>
      <c r="K15" s="115">
        <f t="shared" si="1"/>
        <v>0</v>
      </c>
      <c r="L15" s="115">
        <f t="shared" si="2"/>
        <v>38850</v>
      </c>
      <c r="M15" s="115">
        <f t="shared" si="3"/>
        <v>38850</v>
      </c>
      <c r="O15" s="100"/>
      <c r="P15" s="100"/>
      <c r="Q15" s="100"/>
      <c r="R15" s="100"/>
    </row>
    <row r="16" spans="1:18" s="86" customFormat="1" ht="36" x14ac:dyDescent="0.25">
      <c r="A16" s="178">
        <v>3.2</v>
      </c>
      <c r="B16" s="10" t="s">
        <v>94</v>
      </c>
      <c r="C16" s="14" t="s">
        <v>99</v>
      </c>
      <c r="D16" s="14">
        <v>1</v>
      </c>
      <c r="E16" s="42">
        <v>88200</v>
      </c>
      <c r="F16" s="42">
        <v>3675</v>
      </c>
      <c r="G16" s="122">
        <f t="shared" si="0"/>
        <v>91875</v>
      </c>
      <c r="H16" s="85">
        <v>0</v>
      </c>
      <c r="I16" s="115"/>
      <c r="J16" s="115">
        <v>0</v>
      </c>
      <c r="K16" s="115">
        <f t="shared" si="1"/>
        <v>0</v>
      </c>
      <c r="L16" s="115">
        <f t="shared" si="2"/>
        <v>0</v>
      </c>
      <c r="M16" s="115">
        <f t="shared" si="3"/>
        <v>0</v>
      </c>
      <c r="O16" s="100"/>
      <c r="P16" s="100"/>
      <c r="Q16" s="100"/>
      <c r="R16" s="100"/>
    </row>
    <row r="17" spans="1:18" s="86" customFormat="1" ht="90" x14ac:dyDescent="0.25">
      <c r="A17" s="178"/>
      <c r="B17" s="10" t="s">
        <v>100</v>
      </c>
      <c r="C17" s="14" t="s">
        <v>5</v>
      </c>
      <c r="D17" s="14">
        <v>1</v>
      </c>
      <c r="E17" s="42">
        <v>47250</v>
      </c>
      <c r="F17" s="42">
        <v>15750</v>
      </c>
      <c r="G17" s="122">
        <f t="shared" si="0"/>
        <v>63000</v>
      </c>
      <c r="H17" s="85">
        <v>0</v>
      </c>
      <c r="I17" s="115"/>
      <c r="J17" s="115">
        <v>0</v>
      </c>
      <c r="K17" s="115">
        <f t="shared" si="1"/>
        <v>0</v>
      </c>
      <c r="L17" s="115">
        <f t="shared" si="2"/>
        <v>0</v>
      </c>
      <c r="M17" s="115">
        <f t="shared" si="3"/>
        <v>0</v>
      </c>
      <c r="O17" s="100"/>
      <c r="P17" s="100"/>
      <c r="Q17" s="100"/>
      <c r="R17" s="100"/>
    </row>
    <row r="18" spans="1:18" s="86" customFormat="1" ht="54" x14ac:dyDescent="0.25">
      <c r="A18" s="178"/>
      <c r="B18" s="4" t="s">
        <v>144</v>
      </c>
      <c r="C18" s="14" t="s">
        <v>5</v>
      </c>
      <c r="D18" s="14">
        <v>1</v>
      </c>
      <c r="E18" s="42">
        <v>42000</v>
      </c>
      <c r="F18" s="42">
        <v>10500</v>
      </c>
      <c r="G18" s="122">
        <f t="shared" si="0"/>
        <v>52500</v>
      </c>
      <c r="H18" s="85">
        <v>0.5</v>
      </c>
      <c r="I18" s="116">
        <v>0.5</v>
      </c>
      <c r="J18" s="124">
        <f t="shared" ref="J18:J21" si="5">I18+H18</f>
        <v>1</v>
      </c>
      <c r="K18" s="115">
        <f t="shared" si="1"/>
        <v>26250</v>
      </c>
      <c r="L18" s="115">
        <f t="shared" si="2"/>
        <v>26250</v>
      </c>
      <c r="M18" s="115">
        <f t="shared" si="3"/>
        <v>52500</v>
      </c>
      <c r="O18" s="100"/>
      <c r="P18" s="100"/>
      <c r="Q18" s="100"/>
      <c r="R18" s="100"/>
    </row>
    <row r="19" spans="1:18" s="86" customFormat="1" ht="36" x14ac:dyDescent="0.25">
      <c r="A19" s="178"/>
      <c r="B19" s="4" t="s">
        <v>95</v>
      </c>
      <c r="C19" s="14" t="s">
        <v>5</v>
      </c>
      <c r="D19" s="14">
        <v>1</v>
      </c>
      <c r="E19" s="42">
        <v>63000</v>
      </c>
      <c r="F19" s="42">
        <v>21000</v>
      </c>
      <c r="G19" s="122">
        <f t="shared" si="0"/>
        <v>84000</v>
      </c>
      <c r="H19" s="85">
        <v>1</v>
      </c>
      <c r="I19" s="116"/>
      <c r="J19" s="124">
        <f t="shared" si="5"/>
        <v>1</v>
      </c>
      <c r="K19" s="115">
        <f t="shared" si="1"/>
        <v>84000</v>
      </c>
      <c r="L19" s="115">
        <f t="shared" si="2"/>
        <v>0</v>
      </c>
      <c r="M19" s="115">
        <f t="shared" si="3"/>
        <v>84000</v>
      </c>
      <c r="O19" s="100"/>
      <c r="P19" s="100"/>
      <c r="Q19" s="100"/>
      <c r="R19" s="100"/>
    </row>
    <row r="20" spans="1:18" s="86" customFormat="1" ht="42.75" customHeight="1" x14ac:dyDescent="0.25">
      <c r="A20" s="175"/>
      <c r="B20" s="180" t="s">
        <v>96</v>
      </c>
      <c r="C20" s="143" t="s">
        <v>5</v>
      </c>
      <c r="D20" s="143">
        <v>1</v>
      </c>
      <c r="E20" s="181">
        <v>36750</v>
      </c>
      <c r="F20" s="181">
        <v>21000</v>
      </c>
      <c r="G20" s="122">
        <f t="shared" si="0"/>
        <v>57750</v>
      </c>
      <c r="H20" s="85">
        <v>1</v>
      </c>
      <c r="I20" s="116"/>
      <c r="J20" s="124">
        <f t="shared" si="5"/>
        <v>1</v>
      </c>
      <c r="K20" s="115">
        <f t="shared" si="1"/>
        <v>57750</v>
      </c>
      <c r="L20" s="115">
        <f t="shared" si="2"/>
        <v>0</v>
      </c>
      <c r="M20" s="115">
        <f t="shared" si="3"/>
        <v>57750</v>
      </c>
      <c r="O20" s="100"/>
      <c r="P20" s="100"/>
      <c r="Q20" s="100"/>
      <c r="R20" s="100"/>
    </row>
    <row r="21" spans="1:18" s="86" customFormat="1" ht="36" x14ac:dyDescent="0.25">
      <c r="A21" s="175"/>
      <c r="B21" s="4" t="s">
        <v>97</v>
      </c>
      <c r="C21" s="14" t="s">
        <v>5</v>
      </c>
      <c r="D21" s="14">
        <v>1</v>
      </c>
      <c r="E21" s="42">
        <v>36750</v>
      </c>
      <c r="F21" s="42">
        <v>21000</v>
      </c>
      <c r="G21" s="122">
        <f t="shared" si="0"/>
        <v>57750</v>
      </c>
      <c r="H21" s="85">
        <v>1</v>
      </c>
      <c r="I21" s="116"/>
      <c r="J21" s="124">
        <f t="shared" si="5"/>
        <v>1</v>
      </c>
      <c r="K21" s="115">
        <f t="shared" si="1"/>
        <v>57750</v>
      </c>
      <c r="L21" s="115">
        <f t="shared" si="2"/>
        <v>0</v>
      </c>
      <c r="M21" s="115">
        <f t="shared" si="3"/>
        <v>57750</v>
      </c>
      <c r="O21" s="100"/>
      <c r="P21" s="100"/>
      <c r="Q21" s="100"/>
      <c r="R21" s="100"/>
    </row>
    <row r="22" spans="1:18" s="86" customFormat="1" ht="30.75" customHeight="1" x14ac:dyDescent="0.25">
      <c r="A22" s="171"/>
      <c r="B22" s="172" t="s">
        <v>98</v>
      </c>
      <c r="C22" s="58"/>
      <c r="D22" s="58"/>
      <c r="E22" s="58"/>
      <c r="F22" s="59"/>
      <c r="G22" s="59">
        <f t="shared" ref="G22" si="6">SUM(G4:G21)</f>
        <v>788314</v>
      </c>
      <c r="H22" s="59"/>
      <c r="I22" s="59"/>
      <c r="J22" s="59"/>
      <c r="K22" s="59">
        <f t="shared" ref="K22:L22" si="7">SUM(K4:K21)</f>
        <v>2757503.2</v>
      </c>
      <c r="L22" s="59">
        <f t="shared" si="7"/>
        <v>735804</v>
      </c>
      <c r="M22" s="59">
        <f>SUM(M4:M21)</f>
        <v>3493307.1999999997</v>
      </c>
      <c r="P22" s="100"/>
      <c r="Q22" s="100"/>
      <c r="R22" s="101"/>
    </row>
    <row r="23" spans="1:18" ht="13.5" customHeight="1" x14ac:dyDescent="0.25">
      <c r="A23" s="205"/>
      <c r="B23" s="205"/>
      <c r="C23" s="205"/>
      <c r="D23" s="205"/>
      <c r="E23" s="205"/>
      <c r="F23" s="206"/>
      <c r="G23" s="206"/>
      <c r="H23" s="206"/>
      <c r="I23" s="206"/>
      <c r="J23" s="206"/>
      <c r="K23" s="206"/>
      <c r="L23" s="206"/>
      <c r="M23" s="206"/>
    </row>
    <row r="24" spans="1:18" ht="14.4" x14ac:dyDescent="0.25">
      <c r="A24" s="200"/>
      <c r="B24" s="200"/>
      <c r="C24" s="200"/>
      <c r="D24" s="200"/>
      <c r="E24" s="200"/>
      <c r="F24" s="201"/>
      <c r="G24" s="201"/>
      <c r="H24" s="201"/>
      <c r="I24" s="201"/>
      <c r="J24" s="201"/>
      <c r="K24" s="201"/>
      <c r="L24" s="201"/>
      <c r="M24" s="201"/>
    </row>
  </sheetData>
  <mergeCells count="9">
    <mergeCell ref="A24:E24"/>
    <mergeCell ref="F24:M24"/>
    <mergeCell ref="A2:F2"/>
    <mergeCell ref="A1:E1"/>
    <mergeCell ref="F1:M1"/>
    <mergeCell ref="A23:E23"/>
    <mergeCell ref="F23:M23"/>
    <mergeCell ref="H2:J2"/>
    <mergeCell ref="K2:M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6"/>
  <sheetViews>
    <sheetView topLeftCell="A13" zoomScaleNormal="100" workbookViewId="0">
      <selection activeCell="B4" sqref="B4"/>
    </sheetView>
  </sheetViews>
  <sheetFormatPr defaultColWidth="9.33203125" defaultRowHeight="13.8" x14ac:dyDescent="0.25"/>
  <cols>
    <col min="1" max="1" width="10.77734375" style="43" customWidth="1"/>
    <col min="2" max="2" width="59.44140625" style="43" customWidth="1"/>
    <col min="3" max="3" width="8.44140625" style="44" customWidth="1"/>
    <col min="4" max="4" width="8.6640625" style="44" customWidth="1"/>
    <col min="5" max="5" width="13.44140625" style="43" customWidth="1"/>
    <col min="6" max="6" width="14.109375" style="43" customWidth="1"/>
    <col min="7" max="7" width="16" style="43" customWidth="1"/>
    <col min="8" max="10" width="14.109375" style="43" customWidth="1"/>
    <col min="11" max="13" width="16.44140625" style="43" customWidth="1"/>
    <col min="14" max="14" width="9.33203125" style="43"/>
    <col min="15" max="15" width="14.44140625" style="43" bestFit="1" customWidth="1"/>
    <col min="16" max="16" width="18.109375" style="43" customWidth="1"/>
    <col min="17" max="17" width="20" style="43" customWidth="1"/>
    <col min="18" max="18" width="17.33203125" style="43" customWidth="1"/>
    <col min="19" max="16384" width="9.33203125" style="43"/>
  </cols>
  <sheetData>
    <row r="1" spans="1:18" ht="78.75" customHeight="1" x14ac:dyDescent="0.25">
      <c r="A1" s="203" t="s">
        <v>88</v>
      </c>
      <c r="B1" s="203"/>
      <c r="C1" s="203"/>
      <c r="D1" s="203"/>
      <c r="E1" s="203"/>
      <c r="F1" s="204"/>
      <c r="G1" s="204"/>
      <c r="H1" s="204"/>
      <c r="I1" s="204"/>
      <c r="J1" s="204"/>
      <c r="K1" s="204"/>
      <c r="L1" s="204"/>
      <c r="M1" s="204"/>
    </row>
    <row r="2" spans="1:18" ht="28.5" customHeight="1" x14ac:dyDescent="0.25">
      <c r="A2" s="202" t="s">
        <v>113</v>
      </c>
      <c r="B2" s="202"/>
      <c r="C2" s="202"/>
      <c r="D2" s="202"/>
      <c r="E2" s="202"/>
      <c r="F2" s="202"/>
      <c r="G2" s="163"/>
      <c r="H2" s="199" t="s">
        <v>133</v>
      </c>
      <c r="I2" s="199"/>
      <c r="J2" s="199"/>
      <c r="K2" s="199" t="s">
        <v>90</v>
      </c>
      <c r="L2" s="199"/>
      <c r="M2" s="199"/>
    </row>
    <row r="3" spans="1:18" ht="31.2" x14ac:dyDescent="0.25">
      <c r="A3" s="164" t="s">
        <v>89</v>
      </c>
      <c r="B3" s="165" t="s">
        <v>39</v>
      </c>
      <c r="C3" s="164" t="s">
        <v>91</v>
      </c>
      <c r="D3" s="164" t="s">
        <v>92</v>
      </c>
      <c r="E3" s="166" t="s">
        <v>117</v>
      </c>
      <c r="F3" s="167" t="s">
        <v>118</v>
      </c>
      <c r="G3" s="167" t="s">
        <v>132</v>
      </c>
      <c r="H3" s="82" t="s">
        <v>136</v>
      </c>
      <c r="I3" s="82" t="s">
        <v>137</v>
      </c>
      <c r="J3" s="82" t="s">
        <v>132</v>
      </c>
      <c r="K3" s="82" t="s">
        <v>136</v>
      </c>
      <c r="L3" s="82" t="s">
        <v>137</v>
      </c>
      <c r="M3" s="82" t="s">
        <v>132</v>
      </c>
    </row>
    <row r="4" spans="1:18" s="2" customFormat="1" ht="234" x14ac:dyDescent="0.4">
      <c r="A4" s="176">
        <v>1</v>
      </c>
      <c r="B4" s="6" t="s">
        <v>139</v>
      </c>
      <c r="C4" s="45" t="s">
        <v>5</v>
      </c>
      <c r="D4" s="13">
        <v>1</v>
      </c>
      <c r="E4" s="84"/>
      <c r="F4" s="84">
        <v>273000</v>
      </c>
      <c r="G4" s="125">
        <f>F4+E4</f>
        <v>273000</v>
      </c>
      <c r="H4" s="84"/>
      <c r="I4" s="84">
        <v>1</v>
      </c>
      <c r="J4" s="84">
        <f>I4+H4</f>
        <v>1</v>
      </c>
      <c r="K4" s="117">
        <f>SUM(E4+F4)*H4</f>
        <v>0</v>
      </c>
      <c r="L4" s="117">
        <f>SUM(F4+E4)*I4</f>
        <v>273000</v>
      </c>
      <c r="M4" s="117">
        <f>L4+K4</f>
        <v>273000</v>
      </c>
      <c r="O4" s="100"/>
      <c r="P4" s="100"/>
      <c r="Q4" s="100"/>
      <c r="R4" s="100"/>
    </row>
    <row r="5" spans="1:18" s="2" customFormat="1" ht="54" x14ac:dyDescent="0.4">
      <c r="A5" s="176">
        <v>1.1000000000000001</v>
      </c>
      <c r="B5" s="6" t="s">
        <v>140</v>
      </c>
      <c r="C5" s="45"/>
      <c r="D5" s="13"/>
      <c r="E5" s="5"/>
      <c r="F5" s="5"/>
      <c r="G5" s="125">
        <f t="shared" ref="G5:G22" si="0">F5+E5</f>
        <v>0</v>
      </c>
      <c r="H5" s="5"/>
      <c r="I5" s="5"/>
      <c r="J5" s="5"/>
      <c r="K5" s="117">
        <f t="shared" ref="K5:K22" si="1">SUM(E5+F5)*H5</f>
        <v>0</v>
      </c>
      <c r="L5" s="117">
        <f t="shared" ref="L5:L22" si="2">SUM(F5+E5)*I5</f>
        <v>0</v>
      </c>
      <c r="M5" s="117">
        <f t="shared" ref="M5:M22" si="3">L5+K5</f>
        <v>0</v>
      </c>
      <c r="O5" s="100"/>
      <c r="P5" s="100"/>
      <c r="Q5" s="100"/>
      <c r="R5" s="100"/>
    </row>
    <row r="6" spans="1:18" s="2" customFormat="1" ht="126" x14ac:dyDescent="0.4">
      <c r="A6" s="176">
        <v>2</v>
      </c>
      <c r="B6" s="6" t="s">
        <v>141</v>
      </c>
      <c r="C6" s="46"/>
      <c r="D6" s="20"/>
      <c r="E6" s="5"/>
      <c r="F6" s="5"/>
      <c r="G6" s="125">
        <f t="shared" si="0"/>
        <v>0</v>
      </c>
      <c r="H6" s="5"/>
      <c r="I6" s="5"/>
      <c r="J6" s="5"/>
      <c r="K6" s="117">
        <f t="shared" si="1"/>
        <v>0</v>
      </c>
      <c r="L6" s="117">
        <f t="shared" si="2"/>
        <v>0</v>
      </c>
      <c r="M6" s="117">
        <f t="shared" si="3"/>
        <v>0</v>
      </c>
      <c r="O6" s="100"/>
      <c r="P6" s="100"/>
      <c r="Q6" s="100"/>
      <c r="R6" s="100"/>
    </row>
    <row r="7" spans="1:18" s="2" customFormat="1" ht="21" x14ac:dyDescent="0.4">
      <c r="A7" s="176">
        <v>2.1</v>
      </c>
      <c r="B7" s="5" t="s">
        <v>42</v>
      </c>
      <c r="C7" s="46" t="s">
        <v>9</v>
      </c>
      <c r="D7" s="20">
        <v>230</v>
      </c>
      <c r="E7" s="42">
        <v>2636</v>
      </c>
      <c r="F7" s="42">
        <v>727</v>
      </c>
      <c r="G7" s="125">
        <f t="shared" si="0"/>
        <v>3363</v>
      </c>
      <c r="H7" s="85">
        <v>189.67</v>
      </c>
      <c r="I7" s="85">
        <f>74+23-42</f>
        <v>55</v>
      </c>
      <c r="J7" s="85">
        <f>I7+H7</f>
        <v>244.67</v>
      </c>
      <c r="K7" s="117">
        <f t="shared" si="1"/>
        <v>637860.21</v>
      </c>
      <c r="L7" s="117">
        <f t="shared" si="2"/>
        <v>184965</v>
      </c>
      <c r="M7" s="117">
        <f t="shared" si="3"/>
        <v>822825.21</v>
      </c>
      <c r="O7" s="100"/>
      <c r="P7" s="100"/>
      <c r="Q7" s="100"/>
      <c r="R7" s="100"/>
    </row>
    <row r="8" spans="1:18" s="2" customFormat="1" ht="21" x14ac:dyDescent="0.4">
      <c r="A8" s="176">
        <v>2.2000000000000002</v>
      </c>
      <c r="B8" s="5" t="s">
        <v>41</v>
      </c>
      <c r="C8" s="46" t="s">
        <v>9</v>
      </c>
      <c r="D8" s="20">
        <v>15</v>
      </c>
      <c r="E8" s="42">
        <v>3668</v>
      </c>
      <c r="F8" s="42">
        <v>882</v>
      </c>
      <c r="G8" s="125">
        <f t="shared" si="0"/>
        <v>4550</v>
      </c>
      <c r="H8" s="85">
        <v>27.66</v>
      </c>
      <c r="I8" s="85"/>
      <c r="J8" s="85">
        <f t="shared" ref="J8:J15" si="4">I8+H8</f>
        <v>27.66</v>
      </c>
      <c r="K8" s="117">
        <f t="shared" si="1"/>
        <v>125853</v>
      </c>
      <c r="L8" s="117">
        <f t="shared" si="2"/>
        <v>0</v>
      </c>
      <c r="M8" s="117">
        <f t="shared" si="3"/>
        <v>125853</v>
      </c>
      <c r="O8" s="100"/>
      <c r="P8" s="100"/>
      <c r="Q8" s="100"/>
      <c r="R8" s="100"/>
    </row>
    <row r="9" spans="1:18" s="2" customFormat="1" ht="21" x14ac:dyDescent="0.4">
      <c r="A9" s="176">
        <v>2.2999999999999998</v>
      </c>
      <c r="B9" s="3" t="s">
        <v>43</v>
      </c>
      <c r="C9" s="46" t="s">
        <v>9</v>
      </c>
      <c r="D9" s="20">
        <v>20</v>
      </c>
      <c r="E9" s="42">
        <v>3906</v>
      </c>
      <c r="F9" s="42">
        <v>1113</v>
      </c>
      <c r="G9" s="125">
        <f t="shared" si="0"/>
        <v>5019</v>
      </c>
      <c r="H9" s="85">
        <v>7.44</v>
      </c>
      <c r="I9" s="85"/>
      <c r="J9" s="85">
        <f t="shared" si="4"/>
        <v>7.44</v>
      </c>
      <c r="K9" s="117">
        <f t="shared" si="1"/>
        <v>37341.360000000001</v>
      </c>
      <c r="L9" s="117">
        <f t="shared" si="2"/>
        <v>0</v>
      </c>
      <c r="M9" s="117">
        <f t="shared" si="3"/>
        <v>37341.360000000001</v>
      </c>
      <c r="O9" s="100"/>
      <c r="P9" s="100"/>
      <c r="Q9" s="100"/>
      <c r="R9" s="100"/>
    </row>
    <row r="10" spans="1:18" s="2" customFormat="1" ht="21" x14ac:dyDescent="0.4">
      <c r="A10" s="176">
        <v>2.4</v>
      </c>
      <c r="B10" s="3" t="s">
        <v>44</v>
      </c>
      <c r="C10" s="46" t="s">
        <v>9</v>
      </c>
      <c r="D10" s="20">
        <v>25</v>
      </c>
      <c r="E10" s="42">
        <v>7067</v>
      </c>
      <c r="F10" s="42">
        <v>1297</v>
      </c>
      <c r="G10" s="125">
        <f t="shared" si="0"/>
        <v>8364</v>
      </c>
      <c r="H10" s="85">
        <v>28.55</v>
      </c>
      <c r="I10" s="85"/>
      <c r="J10" s="85">
        <f t="shared" si="4"/>
        <v>28.55</v>
      </c>
      <c r="K10" s="117">
        <f t="shared" si="1"/>
        <v>238792.2</v>
      </c>
      <c r="L10" s="117">
        <f t="shared" si="2"/>
        <v>0</v>
      </c>
      <c r="M10" s="117">
        <f t="shared" si="3"/>
        <v>238792.2</v>
      </c>
      <c r="O10" s="100"/>
      <c r="P10" s="100"/>
      <c r="Q10" s="100"/>
      <c r="R10" s="100"/>
    </row>
    <row r="11" spans="1:18" s="2" customFormat="1" ht="21" x14ac:dyDescent="0.4">
      <c r="A11" s="176">
        <v>2.5</v>
      </c>
      <c r="B11" s="3" t="s">
        <v>46</v>
      </c>
      <c r="C11" s="46" t="s">
        <v>9</v>
      </c>
      <c r="D11" s="20">
        <v>25</v>
      </c>
      <c r="E11" s="42">
        <v>9406</v>
      </c>
      <c r="F11" s="42">
        <v>1565</v>
      </c>
      <c r="G11" s="125">
        <f t="shared" si="0"/>
        <v>10971</v>
      </c>
      <c r="H11" s="85">
        <v>25.94</v>
      </c>
      <c r="I11" s="85"/>
      <c r="J11" s="85">
        <f t="shared" si="4"/>
        <v>25.94</v>
      </c>
      <c r="K11" s="117">
        <f t="shared" si="1"/>
        <v>284587.74</v>
      </c>
      <c r="L11" s="117">
        <f t="shared" si="2"/>
        <v>0</v>
      </c>
      <c r="M11" s="117">
        <f t="shared" si="3"/>
        <v>284587.74</v>
      </c>
      <c r="O11" s="100"/>
      <c r="P11" s="100"/>
      <c r="Q11" s="100"/>
      <c r="R11" s="100"/>
    </row>
    <row r="12" spans="1:18" s="2" customFormat="1" ht="21" x14ac:dyDescent="0.4">
      <c r="A12" s="176">
        <v>2.6</v>
      </c>
      <c r="B12" s="3" t="s">
        <v>45</v>
      </c>
      <c r="C12" s="46" t="s">
        <v>9</v>
      </c>
      <c r="D12" s="20">
        <v>30</v>
      </c>
      <c r="E12" s="42">
        <v>10332</v>
      </c>
      <c r="F12" s="42">
        <v>1638</v>
      </c>
      <c r="G12" s="125">
        <f t="shared" si="0"/>
        <v>11970</v>
      </c>
      <c r="H12" s="85">
        <v>8.4600000000000009</v>
      </c>
      <c r="I12" s="85"/>
      <c r="J12" s="85">
        <f t="shared" si="4"/>
        <v>8.4600000000000009</v>
      </c>
      <c r="K12" s="117">
        <f t="shared" si="1"/>
        <v>101266.20000000001</v>
      </c>
      <c r="L12" s="117">
        <f t="shared" si="2"/>
        <v>0</v>
      </c>
      <c r="M12" s="117">
        <f t="shared" si="3"/>
        <v>101266.20000000001</v>
      </c>
      <c r="O12" s="100"/>
      <c r="P12" s="100"/>
      <c r="Q12" s="100"/>
      <c r="R12" s="100"/>
    </row>
    <row r="13" spans="1:18" s="2" customFormat="1" ht="21" x14ac:dyDescent="0.4">
      <c r="A13" s="176">
        <v>2.7</v>
      </c>
      <c r="B13" s="3" t="s">
        <v>93</v>
      </c>
      <c r="C13" s="46" t="s">
        <v>9</v>
      </c>
      <c r="D13" s="20">
        <v>2</v>
      </c>
      <c r="E13" s="42">
        <v>13466</v>
      </c>
      <c r="F13" s="42">
        <v>1911</v>
      </c>
      <c r="G13" s="125">
        <f t="shared" si="0"/>
        <v>15377</v>
      </c>
      <c r="H13" s="85">
        <v>17.63</v>
      </c>
      <c r="I13" s="85"/>
      <c r="J13" s="85">
        <f t="shared" si="4"/>
        <v>17.63</v>
      </c>
      <c r="K13" s="117">
        <f t="shared" si="1"/>
        <v>271096.51</v>
      </c>
      <c r="L13" s="117">
        <f t="shared" si="2"/>
        <v>0</v>
      </c>
      <c r="M13" s="117">
        <f t="shared" si="3"/>
        <v>271096.51</v>
      </c>
      <c r="O13" s="100"/>
      <c r="P13" s="100"/>
      <c r="Q13" s="100"/>
      <c r="R13" s="100"/>
    </row>
    <row r="14" spans="1:18" s="2" customFormat="1" ht="54" x14ac:dyDescent="0.4">
      <c r="A14" s="177">
        <v>3</v>
      </c>
      <c r="B14" s="10" t="s">
        <v>145</v>
      </c>
      <c r="C14" s="28" t="s">
        <v>99</v>
      </c>
      <c r="D14" s="14">
        <v>1</v>
      </c>
      <c r="E14" s="42">
        <v>6510</v>
      </c>
      <c r="F14" s="42">
        <v>1575</v>
      </c>
      <c r="G14" s="125">
        <f t="shared" si="0"/>
        <v>8085</v>
      </c>
      <c r="H14" s="85"/>
      <c r="I14" s="85"/>
      <c r="J14" s="85">
        <f t="shared" si="4"/>
        <v>0</v>
      </c>
      <c r="K14" s="117">
        <f t="shared" si="1"/>
        <v>0</v>
      </c>
      <c r="L14" s="117">
        <f t="shared" si="2"/>
        <v>0</v>
      </c>
      <c r="M14" s="117">
        <f t="shared" si="3"/>
        <v>0</v>
      </c>
      <c r="O14" s="100"/>
      <c r="P14" s="100"/>
      <c r="Q14" s="100"/>
      <c r="R14" s="100"/>
    </row>
    <row r="15" spans="1:18" s="86" customFormat="1" ht="36" x14ac:dyDescent="0.4">
      <c r="A15" s="178">
        <v>3.1</v>
      </c>
      <c r="B15" s="10" t="s">
        <v>47</v>
      </c>
      <c r="C15" s="28" t="s">
        <v>40</v>
      </c>
      <c r="D15" s="14">
        <v>75</v>
      </c>
      <c r="E15" s="42">
        <v>8400</v>
      </c>
      <c r="F15" s="42">
        <v>1575</v>
      </c>
      <c r="G15" s="122">
        <f t="shared" si="0"/>
        <v>9975</v>
      </c>
      <c r="H15" s="85">
        <v>75</v>
      </c>
      <c r="I15" s="85"/>
      <c r="J15" s="85">
        <f t="shared" si="4"/>
        <v>75</v>
      </c>
      <c r="K15" s="115">
        <f t="shared" si="1"/>
        <v>748125</v>
      </c>
      <c r="L15" s="117">
        <f t="shared" si="2"/>
        <v>0</v>
      </c>
      <c r="M15" s="179">
        <f t="shared" si="3"/>
        <v>748125</v>
      </c>
      <c r="O15" s="100"/>
      <c r="P15" s="100"/>
      <c r="Q15" s="100"/>
      <c r="R15" s="100"/>
    </row>
    <row r="16" spans="1:18" s="2" customFormat="1" ht="54" x14ac:dyDescent="0.4">
      <c r="A16" s="177"/>
      <c r="B16" s="10" t="s">
        <v>143</v>
      </c>
      <c r="C16" s="28" t="s">
        <v>99</v>
      </c>
      <c r="D16" s="14">
        <v>1</v>
      </c>
      <c r="E16" s="42">
        <v>36750</v>
      </c>
      <c r="F16" s="42">
        <v>2100</v>
      </c>
      <c r="G16" s="122">
        <f t="shared" si="0"/>
        <v>38850</v>
      </c>
      <c r="H16" s="85">
        <v>1</v>
      </c>
      <c r="I16" s="85">
        <v>0</v>
      </c>
      <c r="J16" s="85">
        <f t="shared" ref="J16:J22" si="5">I16+H16</f>
        <v>1</v>
      </c>
      <c r="K16" s="115">
        <f t="shared" si="1"/>
        <v>38850</v>
      </c>
      <c r="L16" s="117">
        <f t="shared" si="2"/>
        <v>0</v>
      </c>
      <c r="M16" s="115">
        <f t="shared" si="3"/>
        <v>38850</v>
      </c>
      <c r="O16" s="100"/>
      <c r="P16" s="100"/>
      <c r="Q16" s="100"/>
      <c r="R16" s="100"/>
    </row>
    <row r="17" spans="1:18" s="2" customFormat="1" ht="36" x14ac:dyDescent="0.4">
      <c r="A17" s="177"/>
      <c r="B17" s="5" t="s">
        <v>94</v>
      </c>
      <c r="C17" s="28" t="s">
        <v>99</v>
      </c>
      <c r="D17" s="14">
        <v>1</v>
      </c>
      <c r="E17" s="42">
        <v>88200</v>
      </c>
      <c r="F17" s="42">
        <v>3675</v>
      </c>
      <c r="G17" s="125">
        <f t="shared" si="0"/>
        <v>91875</v>
      </c>
      <c r="H17" s="85">
        <v>0</v>
      </c>
      <c r="I17" s="85"/>
      <c r="J17" s="85">
        <f t="shared" si="5"/>
        <v>0</v>
      </c>
      <c r="K17" s="117">
        <f t="shared" si="1"/>
        <v>0</v>
      </c>
      <c r="L17" s="117">
        <f t="shared" si="2"/>
        <v>0</v>
      </c>
      <c r="M17" s="117">
        <f t="shared" si="3"/>
        <v>0</v>
      </c>
      <c r="O17" s="100"/>
      <c r="P17" s="100"/>
      <c r="Q17" s="100"/>
      <c r="R17" s="100"/>
    </row>
    <row r="18" spans="1:18" s="86" customFormat="1" ht="124.5" customHeight="1" x14ac:dyDescent="0.25">
      <c r="A18" s="178"/>
      <c r="B18" s="10" t="s">
        <v>100</v>
      </c>
      <c r="C18" s="28" t="s">
        <v>5</v>
      </c>
      <c r="D18" s="14">
        <v>1</v>
      </c>
      <c r="E18" s="42">
        <v>47250</v>
      </c>
      <c r="F18" s="42">
        <v>15750</v>
      </c>
      <c r="G18" s="122">
        <f t="shared" si="0"/>
        <v>63000</v>
      </c>
      <c r="H18" s="85">
        <v>0</v>
      </c>
      <c r="I18" s="85"/>
      <c r="J18" s="85">
        <f t="shared" si="5"/>
        <v>0</v>
      </c>
      <c r="K18" s="115">
        <f t="shared" si="1"/>
        <v>0</v>
      </c>
      <c r="L18" s="115">
        <f t="shared" si="2"/>
        <v>0</v>
      </c>
      <c r="M18" s="115">
        <f t="shared" si="3"/>
        <v>0</v>
      </c>
      <c r="O18" s="100"/>
      <c r="P18" s="100"/>
      <c r="Q18" s="100"/>
      <c r="R18" s="100"/>
    </row>
    <row r="19" spans="1:18" s="86" customFormat="1" ht="54" x14ac:dyDescent="0.25">
      <c r="A19" s="99"/>
      <c r="B19" s="4" t="s">
        <v>146</v>
      </c>
      <c r="C19" s="28" t="s">
        <v>5</v>
      </c>
      <c r="D19" s="14">
        <v>1</v>
      </c>
      <c r="E19" s="42">
        <v>42000</v>
      </c>
      <c r="F19" s="42">
        <v>10500</v>
      </c>
      <c r="G19" s="122">
        <f t="shared" si="0"/>
        <v>52500</v>
      </c>
      <c r="H19" s="85">
        <v>0.5</v>
      </c>
      <c r="I19" s="85">
        <v>0.5</v>
      </c>
      <c r="J19" s="85">
        <f t="shared" si="5"/>
        <v>1</v>
      </c>
      <c r="K19" s="115">
        <f t="shared" si="1"/>
        <v>26250</v>
      </c>
      <c r="L19" s="115">
        <f t="shared" si="2"/>
        <v>26250</v>
      </c>
      <c r="M19" s="115">
        <f t="shared" si="3"/>
        <v>52500</v>
      </c>
      <c r="O19" s="100"/>
      <c r="P19" s="100"/>
      <c r="Q19" s="100"/>
      <c r="R19" s="100"/>
    </row>
    <row r="20" spans="1:18" s="86" customFormat="1" ht="36" x14ac:dyDescent="0.25">
      <c r="A20" s="99"/>
      <c r="B20" s="4" t="s">
        <v>95</v>
      </c>
      <c r="C20" s="28" t="s">
        <v>5</v>
      </c>
      <c r="D20" s="14">
        <v>1</v>
      </c>
      <c r="E20" s="42">
        <v>63000</v>
      </c>
      <c r="F20" s="42">
        <v>21000</v>
      </c>
      <c r="G20" s="122">
        <f t="shared" si="0"/>
        <v>84000</v>
      </c>
      <c r="H20" s="85">
        <v>0.5</v>
      </c>
      <c r="I20" s="85">
        <v>0.5</v>
      </c>
      <c r="J20" s="85">
        <f t="shared" si="5"/>
        <v>1</v>
      </c>
      <c r="K20" s="115">
        <f t="shared" si="1"/>
        <v>42000</v>
      </c>
      <c r="L20" s="115">
        <f t="shared" si="2"/>
        <v>42000</v>
      </c>
      <c r="M20" s="115">
        <f t="shared" si="3"/>
        <v>84000</v>
      </c>
      <c r="O20" s="100"/>
      <c r="P20" s="100"/>
      <c r="Q20" s="100"/>
      <c r="R20" s="100"/>
    </row>
    <row r="21" spans="1:18" s="86" customFormat="1" ht="51" customHeight="1" x14ac:dyDescent="0.25">
      <c r="A21" s="99"/>
      <c r="B21" s="4" t="s">
        <v>96</v>
      </c>
      <c r="C21" s="28" t="s">
        <v>5</v>
      </c>
      <c r="D21" s="14">
        <v>1</v>
      </c>
      <c r="E21" s="42">
        <v>36750</v>
      </c>
      <c r="F21" s="42">
        <v>21000</v>
      </c>
      <c r="G21" s="122">
        <f t="shared" si="0"/>
        <v>57750</v>
      </c>
      <c r="H21" s="85">
        <v>1</v>
      </c>
      <c r="I21" s="85"/>
      <c r="J21" s="85">
        <f t="shared" si="5"/>
        <v>1</v>
      </c>
      <c r="K21" s="115">
        <f t="shared" si="1"/>
        <v>57750</v>
      </c>
      <c r="L21" s="115">
        <f t="shared" si="2"/>
        <v>0</v>
      </c>
      <c r="M21" s="115">
        <f t="shared" si="3"/>
        <v>57750</v>
      </c>
      <c r="O21" s="100"/>
      <c r="P21" s="100"/>
      <c r="Q21" s="100"/>
      <c r="R21" s="100"/>
    </row>
    <row r="22" spans="1:18" s="86" customFormat="1" ht="36" x14ac:dyDescent="0.25">
      <c r="A22" s="99"/>
      <c r="B22" s="4" t="s">
        <v>97</v>
      </c>
      <c r="C22" s="28" t="s">
        <v>5</v>
      </c>
      <c r="D22" s="14">
        <v>1</v>
      </c>
      <c r="E22" s="42">
        <v>36750</v>
      </c>
      <c r="F22" s="42">
        <v>21000</v>
      </c>
      <c r="G22" s="122">
        <f t="shared" si="0"/>
        <v>57750</v>
      </c>
      <c r="H22" s="85">
        <v>0.5</v>
      </c>
      <c r="I22" s="85">
        <v>0.5</v>
      </c>
      <c r="J22" s="85">
        <f t="shared" si="5"/>
        <v>1</v>
      </c>
      <c r="K22" s="115">
        <f t="shared" si="1"/>
        <v>28875</v>
      </c>
      <c r="L22" s="115">
        <f t="shared" si="2"/>
        <v>28875</v>
      </c>
      <c r="M22" s="115">
        <f t="shared" si="3"/>
        <v>57750</v>
      </c>
      <c r="O22" s="100"/>
      <c r="P22" s="100"/>
      <c r="Q22" s="100"/>
      <c r="R22" s="100"/>
    </row>
    <row r="23" spans="1:18" s="2" customFormat="1" ht="29.25" customHeight="1" x14ac:dyDescent="0.35">
      <c r="A23" s="169"/>
      <c r="B23" s="153" t="s">
        <v>98</v>
      </c>
      <c r="C23" s="170"/>
      <c r="D23" s="170"/>
      <c r="E23" s="170"/>
      <c r="F23" s="59"/>
      <c r="G23" s="59">
        <f>SUM(G4:G22)</f>
        <v>796399</v>
      </c>
      <c r="H23" s="59"/>
      <c r="I23" s="59"/>
      <c r="J23" s="59"/>
      <c r="K23" s="59">
        <f>SUM(K4:K22)</f>
        <v>2638647.2199999997</v>
      </c>
      <c r="L23" s="59">
        <f>SUM(L4:L22)</f>
        <v>555090</v>
      </c>
      <c r="M23" s="59">
        <f>SUM(M4:M22)</f>
        <v>3193737.2199999997</v>
      </c>
      <c r="P23" s="100"/>
      <c r="Q23" s="100"/>
      <c r="R23" s="101"/>
    </row>
    <row r="24" spans="1:18" ht="14.4" x14ac:dyDescent="0.25">
      <c r="A24" s="200"/>
      <c r="B24" s="200"/>
      <c r="C24" s="200"/>
      <c r="D24" s="200"/>
      <c r="E24" s="200"/>
      <c r="F24" s="201"/>
      <c r="G24" s="201"/>
      <c r="H24" s="201"/>
      <c r="I24" s="201"/>
      <c r="J24" s="201"/>
      <c r="K24" s="201"/>
      <c r="L24" s="201"/>
      <c r="M24" s="201"/>
    </row>
    <row r="26" spans="1:18" ht="21" x14ac:dyDescent="0.25">
      <c r="Q26" s="102"/>
    </row>
  </sheetData>
  <mergeCells count="7">
    <mergeCell ref="A2:F2"/>
    <mergeCell ref="A1:E1"/>
    <mergeCell ref="F1:M1"/>
    <mergeCell ref="A24:E24"/>
    <mergeCell ref="F24:M24"/>
    <mergeCell ref="H2:J2"/>
    <mergeCell ref="K2:M2"/>
  </mergeCells>
  <pageMargins left="0.70866141732283472" right="0.70866141732283472" top="0.35433070866141736" bottom="0.74803149606299213" header="0.31496062992125984" footer="0.31496062992125984"/>
  <pageSetup scale="61"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vt:lpstr>
      <vt:lpstr>HVAC 22nd Floor</vt:lpstr>
      <vt:lpstr>HVAC 23rd Floor</vt:lpstr>
      <vt:lpstr>Fire 22nd</vt:lpstr>
      <vt:lpstr>Fire 23rd</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A M Trader's</cp:lastModifiedBy>
  <cp:lastPrinted>2024-09-11T06:20:13Z</cp:lastPrinted>
  <dcterms:created xsi:type="dcterms:W3CDTF">2023-05-25T05:40:46Z</dcterms:created>
  <dcterms:modified xsi:type="dcterms:W3CDTF">2024-09-12T14:37:50Z</dcterms:modified>
</cp:coreProperties>
</file>