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09E79548-CD2A-4820-93C6-B2A3C7AF5B4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Sheets'!$A$3:$Q$114</definedName>
    <definedName name="_xlnm.Print_Area" localSheetId="1">'Salary Record'!$A$637:$L$679</definedName>
    <definedName name="_xlnm.Print_Area" localSheetId="0">'Salary Sheets'!$A$1:$Q$114</definedName>
    <definedName name="_xlnm.Print_Area" localSheetId="5">Sheet1!$B$3:$I$32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S21" i="1" l="1"/>
  <c r="K100" i="2"/>
  <c r="K50" i="6" l="1"/>
  <c r="K51" i="6"/>
  <c r="K52" i="6"/>
  <c r="K53" i="6"/>
  <c r="J54" i="6"/>
  <c r="K49" i="6"/>
  <c r="K54" i="6" s="1"/>
  <c r="H54" i="6"/>
  <c r="I54" i="6"/>
  <c r="P36" i="6"/>
  <c r="P35" i="6"/>
  <c r="P34" i="6"/>
  <c r="P33" i="6"/>
  <c r="P32" i="6"/>
  <c r="P31" i="6"/>
  <c r="F109" i="4" l="1"/>
  <c r="K31" i="6"/>
  <c r="J31" i="6"/>
  <c r="K30" i="6"/>
  <c r="K29" i="6"/>
  <c r="K28" i="6"/>
  <c r="K16" i="6" l="1"/>
  <c r="K22" i="6"/>
  <c r="K17" i="6"/>
  <c r="K18" i="6"/>
  <c r="K19" i="6"/>
  <c r="K20" i="6"/>
  <c r="K21" i="6"/>
  <c r="J22" i="6"/>
  <c r="K10" i="6"/>
  <c r="K9" i="6"/>
  <c r="K8" i="6"/>
  <c r="J10" i="6"/>
  <c r="K699" i="2"/>
  <c r="K624" i="2" l="1"/>
  <c r="F108" i="4"/>
  <c r="I628" i="2"/>
  <c r="R627" i="2"/>
  <c r="D30" i="6" l="1"/>
  <c r="I31" i="6"/>
  <c r="I10" i="6"/>
  <c r="I22" i="6"/>
  <c r="D21" i="6"/>
  <c r="F107" i="4" l="1"/>
  <c r="K430" i="2"/>
  <c r="F106" i="4"/>
  <c r="R223" i="2" l="1"/>
  <c r="K85" i="2" l="1"/>
  <c r="K70" i="2" l="1"/>
  <c r="F105" i="4"/>
  <c r="V193" i="2"/>
  <c r="V717" i="2"/>
  <c r="V58" i="2"/>
  <c r="K55" i="2"/>
  <c r="F104" i="4"/>
  <c r="F103" i="4" l="1"/>
  <c r="F102" i="4"/>
  <c r="K475" i="2"/>
  <c r="K145" i="2"/>
  <c r="I1096" i="2" l="1"/>
  <c r="V597" i="2" l="1"/>
  <c r="B76" i="1" l="1"/>
  <c r="V897" i="2"/>
  <c r="V882" i="2"/>
  <c r="V118" i="2"/>
  <c r="F101" i="4" l="1"/>
  <c r="K250" i="2"/>
  <c r="G92" i="2" l="1"/>
  <c r="O17" i="1" s="1"/>
  <c r="U665" i="2" l="1"/>
  <c r="W665" i="2" s="1"/>
  <c r="Y665" i="2" s="1"/>
  <c r="R665" i="2"/>
  <c r="U664" i="2"/>
  <c r="W664" i="2" s="1"/>
  <c r="Y664" i="2" s="1"/>
  <c r="U663" i="2"/>
  <c r="W663" i="2" s="1"/>
  <c r="Y663" i="2" s="1"/>
  <c r="U662" i="2"/>
  <c r="W662" i="2" s="1"/>
  <c r="Y662" i="2" s="1"/>
  <c r="C662" i="2"/>
  <c r="U661" i="2"/>
  <c r="W661" i="2" s="1"/>
  <c r="Y661" i="2" s="1"/>
  <c r="G661" i="2"/>
  <c r="K661" i="2" s="1"/>
  <c r="C661" i="2"/>
  <c r="C660" i="2"/>
  <c r="K659" i="2"/>
  <c r="G659" i="2"/>
  <c r="W654" i="2"/>
  <c r="Y654" i="2" s="1"/>
  <c r="U655" i="2" s="1"/>
  <c r="W655" i="2" s="1"/>
  <c r="Y655" i="2" s="1"/>
  <c r="U656" i="2" s="1"/>
  <c r="H653" i="2"/>
  <c r="G653" i="2"/>
  <c r="I658" i="2" l="1"/>
  <c r="K658" i="2" s="1"/>
  <c r="K660" i="2" s="1"/>
  <c r="K662" i="2" s="1"/>
  <c r="W656" i="2"/>
  <c r="Y656" i="2" l="1"/>
  <c r="U657" i="2" l="1"/>
  <c r="W657" i="2" l="1"/>
  <c r="G658" i="2"/>
  <c r="Y657" i="2" l="1"/>
  <c r="G660" i="2"/>
  <c r="V72" i="2"/>
  <c r="W658" i="2" l="1"/>
  <c r="Y658" i="2" s="1"/>
  <c r="U659" i="2" s="1"/>
  <c r="W659" i="2" s="1"/>
  <c r="Y659" i="2" s="1"/>
  <c r="U660" i="2" s="1"/>
  <c r="W660" i="2" s="1"/>
  <c r="Y660" i="2" s="1"/>
  <c r="G662" i="2"/>
  <c r="K1096" i="2"/>
  <c r="B90" i="1" l="1"/>
  <c r="V1003" i="2"/>
  <c r="V1048" i="2"/>
  <c r="K9" i="2" l="1"/>
  <c r="F100" i="4" l="1"/>
  <c r="K1001" i="2" l="1"/>
  <c r="R625" i="2" l="1"/>
  <c r="R626" i="2" s="1"/>
  <c r="F99" i="4" l="1"/>
  <c r="V116" i="2" l="1"/>
  <c r="K609" i="2" l="1"/>
  <c r="R520" i="2" l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80" i="2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430" i="2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325" i="2" l="1"/>
  <c r="W325" i="2" l="1"/>
  <c r="Y325" i="2" s="1"/>
  <c r="U326" i="2" s="1"/>
  <c r="R699" i="2" l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683" i="2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94" i="2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35" i="2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1031" i="2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26" i="2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190" i="2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250" i="2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001" i="2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45" i="2"/>
  <c r="R146" i="2" s="1"/>
  <c r="R147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35" i="2"/>
  <c r="F98" i="4"/>
  <c r="F97" i="4"/>
  <c r="F96" i="4"/>
  <c r="K565" i="2"/>
  <c r="H111" i="1" l="1"/>
  <c r="H90" i="1"/>
  <c r="E90" i="1"/>
  <c r="J90" i="1"/>
  <c r="K824" i="2"/>
  <c r="J111" i="1" s="1"/>
  <c r="U830" i="2"/>
  <c r="W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U826" i="2"/>
  <c r="W826" i="2" s="1"/>
  <c r="Y826" i="2" s="1"/>
  <c r="R826" i="2"/>
  <c r="G826" i="2"/>
  <c r="K826" i="2" s="1"/>
  <c r="C826" i="2"/>
  <c r="C825" i="2"/>
  <c r="F111" i="1" s="1"/>
  <c r="G824" i="2"/>
  <c r="M111" i="1" s="1"/>
  <c r="W819" i="2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H818" i="2"/>
  <c r="G818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0" i="1" s="1"/>
  <c r="G1096" i="2"/>
  <c r="M90" i="1" s="1"/>
  <c r="R1092" i="2"/>
  <c r="W1091" i="2"/>
  <c r="Y1091" i="2" s="1"/>
  <c r="U1092" i="2" s="1"/>
  <c r="W1092" i="2" s="1"/>
  <c r="Y1092" i="2" s="1"/>
  <c r="U1093" i="2" s="1"/>
  <c r="W1093" i="2" s="1"/>
  <c r="Y1093" i="2" s="1"/>
  <c r="H1090" i="2"/>
  <c r="G1090" i="2"/>
  <c r="U815" i="2"/>
  <c r="W815" i="2" s="1"/>
  <c r="R815" i="2"/>
  <c r="U814" i="2"/>
  <c r="W814" i="2" s="1"/>
  <c r="Y814" i="2" s="1"/>
  <c r="U813" i="2"/>
  <c r="W813" i="2" s="1"/>
  <c r="Y813" i="2" s="1"/>
  <c r="R813" i="2"/>
  <c r="R814" i="2" s="1"/>
  <c r="U812" i="2"/>
  <c r="W812" i="2" s="1"/>
  <c r="Y812" i="2" s="1"/>
  <c r="R812" i="2"/>
  <c r="U811" i="2"/>
  <c r="W811" i="2" s="1"/>
  <c r="Y811" i="2" s="1"/>
  <c r="R811" i="2"/>
  <c r="G811" i="2"/>
  <c r="K811" i="2" s="1"/>
  <c r="C811" i="2"/>
  <c r="C810" i="2"/>
  <c r="K809" i="2"/>
  <c r="G809" i="2"/>
  <c r="R806" i="2"/>
  <c r="R805" i="2"/>
  <c r="W804" i="2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3" i="2"/>
  <c r="G803" i="2"/>
  <c r="I137" i="1"/>
  <c r="H137" i="1"/>
  <c r="E137" i="1"/>
  <c r="B137" i="1"/>
  <c r="U1191" i="2"/>
  <c r="W1191" i="2" s="1"/>
  <c r="Y1191" i="2" s="1"/>
  <c r="U1190" i="2"/>
  <c r="W1190" i="2" s="1"/>
  <c r="Y1190" i="2" s="1"/>
  <c r="G1190" i="2"/>
  <c r="P137" i="1" s="1"/>
  <c r="C1190" i="2"/>
  <c r="G1189" i="2"/>
  <c r="K1189" i="2" s="1"/>
  <c r="C1189" i="2"/>
  <c r="G137" i="1" s="1"/>
  <c r="G1188" i="2"/>
  <c r="N137" i="1" s="1"/>
  <c r="C1188" i="2"/>
  <c r="F137" i="1" s="1"/>
  <c r="U1187" i="2"/>
  <c r="W1187" i="2" s="1"/>
  <c r="Y1187" i="2" s="1"/>
  <c r="K1187" i="2"/>
  <c r="J137" i="1" s="1"/>
  <c r="G1187" i="2"/>
  <c r="M137" i="1" s="1"/>
  <c r="K1186" i="2"/>
  <c r="G1186" i="2"/>
  <c r="L137" i="1" s="1"/>
  <c r="H1181" i="2"/>
  <c r="G1181" i="2"/>
  <c r="K269" i="2"/>
  <c r="K668" i="2"/>
  <c r="F95" i="4"/>
  <c r="U1094" i="2" l="1"/>
  <c r="W1094" i="2" s="1"/>
  <c r="G111" i="1"/>
  <c r="G823" i="2"/>
  <c r="L111" i="1" s="1"/>
  <c r="C1099" i="2"/>
  <c r="I1095" i="2" s="1"/>
  <c r="C827" i="2"/>
  <c r="C812" i="2"/>
  <c r="I808" i="2" s="1"/>
  <c r="K808" i="2" s="1"/>
  <c r="K810" i="2" s="1"/>
  <c r="K812" i="2" s="1"/>
  <c r="O111" i="1"/>
  <c r="O90" i="1"/>
  <c r="Y830" i="2"/>
  <c r="G827" i="2" s="1"/>
  <c r="P111" i="1" s="1"/>
  <c r="G825" i="2"/>
  <c r="N111" i="1" s="1"/>
  <c r="G1095" i="2"/>
  <c r="L90" i="1" s="1"/>
  <c r="Y1102" i="2"/>
  <c r="G808" i="2"/>
  <c r="Y815" i="2"/>
  <c r="G812" i="2" s="1"/>
  <c r="G810" i="2"/>
  <c r="O137" i="1"/>
  <c r="K1188" i="2"/>
  <c r="K137" i="1" s="1"/>
  <c r="H67" i="1"/>
  <c r="E67" i="1"/>
  <c r="B67" i="1"/>
  <c r="Y1094" i="2" l="1"/>
  <c r="W1095" i="2" s="1"/>
  <c r="Y1095" i="2" s="1"/>
  <c r="U1096" i="2" s="1"/>
  <c r="W1096" i="2" s="1"/>
  <c r="Y1096" i="2" s="1"/>
  <c r="U1097" i="2" s="1"/>
  <c r="W1097" i="2" s="1"/>
  <c r="Y1097" i="2" s="1"/>
  <c r="G1097" i="2"/>
  <c r="N90" i="1" s="1"/>
  <c r="K1095" i="2"/>
  <c r="K1097" i="2" s="1"/>
  <c r="K1099" i="2" s="1"/>
  <c r="Q90" i="1" s="1"/>
  <c r="I111" i="1"/>
  <c r="I90" i="1"/>
  <c r="K823" i="2"/>
  <c r="K825" i="2" s="1"/>
  <c r="K827" i="2" s="1"/>
  <c r="Q111" i="1" s="1"/>
  <c r="Q137" i="1"/>
  <c r="H43" i="6"/>
  <c r="H42" i="6"/>
  <c r="H41" i="6"/>
  <c r="H40" i="6"/>
  <c r="I44" i="6"/>
  <c r="G1099" i="2" l="1"/>
  <c r="P90" i="1" s="1"/>
  <c r="K90" i="1"/>
  <c r="K111" i="1"/>
  <c r="F94" i="4"/>
  <c r="H43" i="1" l="1"/>
  <c r="E43" i="1"/>
  <c r="B43" i="1"/>
  <c r="B110" i="1"/>
  <c r="W205" i="2" l="1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W213" i="2" s="1"/>
  <c r="Y213" i="2" s="1"/>
  <c r="U214" i="2" s="1"/>
  <c r="W214" i="2" s="1"/>
  <c r="Y214" i="2" s="1"/>
  <c r="U215" i="2" s="1"/>
  <c r="W215" i="2" s="1"/>
  <c r="Y215" i="2" s="1"/>
  <c r="U216" i="2" s="1"/>
  <c r="W216" i="2" s="1"/>
  <c r="Y216" i="2" s="1"/>
  <c r="H87" i="4" l="1"/>
  <c r="H86" i="4"/>
  <c r="H85" i="4"/>
  <c r="H84" i="4"/>
  <c r="H83" i="4"/>
  <c r="H82" i="4"/>
  <c r="H88" i="4" s="1"/>
  <c r="K310" i="2"/>
  <c r="F93" i="4"/>
  <c r="K594" i="2" l="1"/>
  <c r="K580" i="2"/>
  <c r="F92" i="4"/>
  <c r="F91" i="4"/>
  <c r="H91" i="1" l="1"/>
  <c r="E91" i="1"/>
  <c r="B91" i="1"/>
  <c r="W902" i="2"/>
  <c r="Y902" i="2" s="1"/>
  <c r="U903" i="2" s="1"/>
  <c r="W903" i="2" s="1"/>
  <c r="Y903" i="2" s="1"/>
  <c r="U904" i="2" s="1"/>
  <c r="U902" i="2"/>
  <c r="C902" i="2"/>
  <c r="U901" i="2"/>
  <c r="W901" i="2" s="1"/>
  <c r="Y901" i="2" s="1"/>
  <c r="G901" i="2"/>
  <c r="K901" i="2" s="1"/>
  <c r="C901" i="2"/>
  <c r="G91" i="1" s="1"/>
  <c r="C900" i="2"/>
  <c r="Y899" i="2"/>
  <c r="W900" i="2" s="1"/>
  <c r="Y900" i="2" s="1"/>
  <c r="K899" i="2"/>
  <c r="J91" i="1" s="1"/>
  <c r="G899" i="2"/>
  <c r="M91" i="1" s="1"/>
  <c r="W894" i="2"/>
  <c r="Y894" i="2" s="1"/>
  <c r="H893" i="2"/>
  <c r="G893" i="2"/>
  <c r="I898" i="2" l="1"/>
  <c r="K898" i="2" s="1"/>
  <c r="K900" i="2" s="1"/>
  <c r="U895" i="2"/>
  <c r="W895" i="2" s="1"/>
  <c r="Y895" i="2" s="1"/>
  <c r="O91" i="1"/>
  <c r="F91" i="1"/>
  <c r="W904" i="2"/>
  <c r="F90" i="4"/>
  <c r="U896" i="2" l="1"/>
  <c r="W896" i="2" s="1"/>
  <c r="Y896" i="2" s="1"/>
  <c r="I91" i="1"/>
  <c r="K902" i="2"/>
  <c r="K91" i="1"/>
  <c r="Y904" i="2"/>
  <c r="U897" i="2" l="1"/>
  <c r="W897" i="2" s="1"/>
  <c r="Y897" i="2" s="1"/>
  <c r="W898" i="2" s="1"/>
  <c r="Y898" i="2" s="1"/>
  <c r="U905" i="2"/>
  <c r="Q91" i="1"/>
  <c r="B15" i="1"/>
  <c r="W905" i="2" l="1"/>
  <c r="G898" i="2"/>
  <c r="L91" i="1" s="1"/>
  <c r="H65" i="1"/>
  <c r="E65" i="1"/>
  <c r="B65" i="1"/>
  <c r="R860" i="2"/>
  <c r="R858" i="2"/>
  <c r="R857" i="2"/>
  <c r="R856" i="2"/>
  <c r="G856" i="2"/>
  <c r="K856" i="2" s="1"/>
  <c r="C856" i="2"/>
  <c r="G65" i="1" s="1"/>
  <c r="R855" i="2"/>
  <c r="C855" i="2"/>
  <c r="F65" i="1" s="1"/>
  <c r="R854" i="2"/>
  <c r="K854" i="2"/>
  <c r="J65" i="1" s="1"/>
  <c r="G854" i="2"/>
  <c r="M65" i="1" s="1"/>
  <c r="R853" i="2"/>
  <c r="R851" i="2"/>
  <c r="R850" i="2"/>
  <c r="W849" i="2"/>
  <c r="Y849" i="2" s="1"/>
  <c r="H848" i="2"/>
  <c r="G848" i="2"/>
  <c r="H138" i="1"/>
  <c r="E138" i="1"/>
  <c r="B138" i="1"/>
  <c r="R1070" i="2"/>
  <c r="R1069" i="2"/>
  <c r="R1068" i="2"/>
  <c r="G1068" i="2"/>
  <c r="O138" i="1" s="1"/>
  <c r="C1068" i="2"/>
  <c r="G138" i="1" s="1"/>
  <c r="R1067" i="2"/>
  <c r="C1067" i="2"/>
  <c r="F138" i="1" s="1"/>
  <c r="R1066" i="2"/>
  <c r="K1066" i="2"/>
  <c r="J138" i="1" s="1"/>
  <c r="G1066" i="2"/>
  <c r="M13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H1060" i="2"/>
  <c r="G1060" i="2"/>
  <c r="G1051" i="2"/>
  <c r="M86" i="1" s="1"/>
  <c r="G960" i="2"/>
  <c r="M109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H1045" i="2"/>
  <c r="G1045" i="2"/>
  <c r="H109" i="1"/>
  <c r="E109" i="1"/>
  <c r="B109" i="1"/>
  <c r="W966" i="2"/>
  <c r="Y966" i="2" s="1"/>
  <c r="G962" i="2"/>
  <c r="K962" i="2" s="1"/>
  <c r="C962" i="2"/>
  <c r="G109" i="1" s="1"/>
  <c r="C961" i="2"/>
  <c r="F109" i="1" s="1"/>
  <c r="K960" i="2"/>
  <c r="J109" i="1" s="1"/>
  <c r="R958" i="2"/>
  <c r="R959" i="2" s="1"/>
  <c r="R960" i="2" s="1"/>
  <c r="R961" i="2" s="1"/>
  <c r="R962" i="2" s="1"/>
  <c r="R963" i="2" s="1"/>
  <c r="R964" i="2" s="1"/>
  <c r="W955" i="2"/>
  <c r="Y955" i="2" s="1"/>
  <c r="U956" i="2" s="1"/>
  <c r="W956" i="2" s="1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H954" i="2"/>
  <c r="G954" i="2"/>
  <c r="K929" i="2"/>
  <c r="J87" i="1" s="1"/>
  <c r="W769" i="2"/>
  <c r="W980" i="2"/>
  <c r="U1049" i="2" l="1"/>
  <c r="W1049" i="2" s="1"/>
  <c r="Y1049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W1056" i="2" s="1"/>
  <c r="U1064" i="2"/>
  <c r="W1064" i="2" s="1"/>
  <c r="Y1064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C963" i="2"/>
  <c r="I959" i="2" s="1"/>
  <c r="K959" i="2" s="1"/>
  <c r="K961" i="2" s="1"/>
  <c r="K109" i="1" s="1"/>
  <c r="C857" i="2"/>
  <c r="I853" i="2" s="1"/>
  <c r="K853" i="2" s="1"/>
  <c r="K855" i="2" s="1"/>
  <c r="K65" i="1" s="1"/>
  <c r="C1054" i="2"/>
  <c r="I1050" i="2" s="1"/>
  <c r="K1050" i="2" s="1"/>
  <c r="K1052" i="2" s="1"/>
  <c r="K86" i="1" s="1"/>
  <c r="U850" i="2"/>
  <c r="W850" i="2" s="1"/>
  <c r="Y850" i="2" s="1"/>
  <c r="Y905" i="2"/>
  <c r="G902" i="2" s="1"/>
  <c r="P91" i="1" s="1"/>
  <c r="G900" i="2"/>
  <c r="N91" i="1" s="1"/>
  <c r="I1065" i="2"/>
  <c r="K1065" i="2" s="1"/>
  <c r="K1067" i="2" s="1"/>
  <c r="O65" i="1"/>
  <c r="K1068" i="2"/>
  <c r="W859" i="2"/>
  <c r="O86" i="1"/>
  <c r="O109" i="1"/>
  <c r="W965" i="2"/>
  <c r="G959" i="2"/>
  <c r="L109" i="1" s="1"/>
  <c r="U851" i="2" l="1"/>
  <c r="W851" i="2" s="1"/>
  <c r="Y851" i="2" s="1"/>
  <c r="I65" i="1"/>
  <c r="K963" i="2"/>
  <c r="Q109" i="1" s="1"/>
  <c r="I109" i="1"/>
  <c r="I86" i="1"/>
  <c r="I138" i="1"/>
  <c r="K1054" i="2"/>
  <c r="Q86" i="1" s="1"/>
  <c r="K857" i="2"/>
  <c r="Q138" i="1"/>
  <c r="K138" i="1"/>
  <c r="Y859" i="2"/>
  <c r="Y1071" i="2"/>
  <c r="Y1056" i="2"/>
  <c r="G961" i="2"/>
  <c r="N109" i="1" s="1"/>
  <c r="Y965" i="2"/>
  <c r="G963" i="2" s="1"/>
  <c r="P109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Q65" i="1"/>
  <c r="U1072" i="2"/>
  <c r="U1057" i="2"/>
  <c r="K1031" i="2"/>
  <c r="F89" i="4"/>
  <c r="Q120" i="1" l="1"/>
  <c r="W1072" i="2"/>
  <c r="G1065" i="2"/>
  <c r="L138" i="1" s="1"/>
  <c r="W860" i="2"/>
  <c r="G853" i="2"/>
  <c r="L65" i="1" s="1"/>
  <c r="W1057" i="2"/>
  <c r="G1050" i="2"/>
  <c r="L86" i="1" s="1"/>
  <c r="W917" i="2"/>
  <c r="Y860" i="2" l="1"/>
  <c r="G857" i="2" s="1"/>
  <c r="P65" i="1" s="1"/>
  <c r="G855" i="2"/>
  <c r="N65" i="1" s="1"/>
  <c r="Y1072" i="2"/>
  <c r="G1069" i="2" s="1"/>
  <c r="P138" i="1" s="1"/>
  <c r="G1067" i="2"/>
  <c r="N138" i="1" s="1"/>
  <c r="Y1057" i="2"/>
  <c r="G1054" i="2" s="1"/>
  <c r="P86" i="1" s="1"/>
  <c r="G1052" i="2"/>
  <c r="N86" i="1" s="1"/>
  <c r="K385" i="2"/>
  <c r="F87" i="4"/>
  <c r="K370" i="2"/>
  <c r="K355" i="2"/>
  <c r="K400" i="2"/>
  <c r="K340" i="2"/>
  <c r="K325" i="2"/>
  <c r="F88" i="4"/>
  <c r="F86" i="4"/>
  <c r="F85" i="4"/>
  <c r="F84" i="4"/>
  <c r="F83" i="4"/>
  <c r="F82" i="4"/>
  <c r="K639" i="2" l="1"/>
  <c r="C751" i="2" l="1"/>
  <c r="I748" i="2" s="1"/>
  <c r="C750" i="2"/>
  <c r="T37" i="5" l="1"/>
  <c r="Q35" i="5"/>
  <c r="Q15" i="5"/>
  <c r="W1027" i="2"/>
  <c r="Y1027" i="2" s="1"/>
  <c r="R1027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5" i="2"/>
  <c r="F73" i="1" s="1"/>
  <c r="Q11" i="1"/>
  <c r="K673" i="2"/>
  <c r="J76" i="1" s="1"/>
  <c r="C1082" i="2"/>
  <c r="F96" i="1" s="1"/>
  <c r="C645" i="2"/>
  <c r="F75" i="1" s="1"/>
  <c r="G601" i="2"/>
  <c r="K601" i="2" s="1"/>
  <c r="G452" i="2"/>
  <c r="K452" i="2" s="1"/>
  <c r="C437" i="2"/>
  <c r="G25" i="1" s="1"/>
  <c r="G781" i="2"/>
  <c r="K781" i="2" s="1"/>
  <c r="G242" i="2"/>
  <c r="C1204" i="2"/>
  <c r="G74" i="1" s="1"/>
  <c r="K205" i="2"/>
  <c r="K210" i="2" s="1"/>
  <c r="J61" i="1" s="1"/>
  <c r="F81" i="4"/>
  <c r="F80" i="4"/>
  <c r="K774" i="2"/>
  <c r="K779" i="2" s="1"/>
  <c r="J77" i="1" s="1"/>
  <c r="K1021" i="2"/>
  <c r="J82" i="1" s="1"/>
  <c r="C1022" i="2"/>
  <c r="F82" i="1" s="1"/>
  <c r="H82" i="1"/>
  <c r="E82" i="1"/>
  <c r="B82" i="1"/>
  <c r="W1016" i="2"/>
  <c r="Y1016" i="2" s="1"/>
  <c r="U1017" i="2" s="1"/>
  <c r="W1017" i="2" s="1"/>
  <c r="Y1017" i="2" s="1"/>
  <c r="U1018" i="2" s="1"/>
  <c r="W1018" i="2" s="1"/>
  <c r="Y1018" i="2" s="1"/>
  <c r="U1019" i="2" s="1"/>
  <c r="W1019" i="2" s="1"/>
  <c r="Y1019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W1023" i="2" s="1"/>
  <c r="Y1023" i="2" s="1"/>
  <c r="U1024" i="2" s="1"/>
  <c r="R1018" i="2"/>
  <c r="R1019" i="2" s="1"/>
  <c r="R1020" i="2" s="1"/>
  <c r="R1021" i="2"/>
  <c r="R1022" i="2" s="1"/>
  <c r="R1023" i="2" s="1"/>
  <c r="R1024" i="2" s="1"/>
  <c r="G1023" i="2"/>
  <c r="K1023" i="2" s="1"/>
  <c r="C1023" i="2"/>
  <c r="G82" i="1" s="1"/>
  <c r="G1021" i="2"/>
  <c r="M82" i="1" s="1"/>
  <c r="W246" i="2"/>
  <c r="Y246" i="2" s="1"/>
  <c r="W245" i="2"/>
  <c r="Y245" i="2" s="1"/>
  <c r="H1015" i="2"/>
  <c r="G1015" i="2"/>
  <c r="W244" i="2"/>
  <c r="Y244" i="2" s="1"/>
  <c r="C689" i="2"/>
  <c r="F106" i="1" s="1"/>
  <c r="H106" i="1"/>
  <c r="E106" i="1"/>
  <c r="C241" i="2"/>
  <c r="C511" i="2"/>
  <c r="F33" i="1" s="1"/>
  <c r="C512" i="2"/>
  <c r="G33" i="1" s="1"/>
  <c r="G512" i="2"/>
  <c r="K512" i="2" s="1"/>
  <c r="G240" i="2"/>
  <c r="M79" i="1" s="1"/>
  <c r="H79" i="1"/>
  <c r="C242" i="2"/>
  <c r="E79" i="1"/>
  <c r="E74" i="1"/>
  <c r="B79" i="1"/>
  <c r="G137" i="2"/>
  <c r="K137" i="2" s="1"/>
  <c r="C1038" i="2"/>
  <c r="G85" i="1" s="1"/>
  <c r="C871" i="2"/>
  <c r="G89" i="1" s="1"/>
  <c r="G1008" i="2"/>
  <c r="K1008" i="2" s="1"/>
  <c r="C317" i="2"/>
  <c r="G78" i="1" s="1"/>
  <c r="K390" i="2"/>
  <c r="J51" i="1" s="1"/>
  <c r="C542" i="2"/>
  <c r="G81" i="1" s="1"/>
  <c r="C122" i="2"/>
  <c r="G69" i="1" s="1"/>
  <c r="G1143" i="2"/>
  <c r="K1143" i="2" s="1"/>
  <c r="C286" i="2"/>
  <c r="F26" i="1" s="1"/>
  <c r="C287" i="2"/>
  <c r="G26" i="1" s="1"/>
  <c r="C452" i="2"/>
  <c r="G28" i="1" s="1"/>
  <c r="C422" i="2"/>
  <c r="W235" i="2"/>
  <c r="Y235" i="2" s="1"/>
  <c r="U236" i="2" s="1"/>
  <c r="W236" i="2" s="1"/>
  <c r="Y236" i="2" s="1"/>
  <c r="K240" i="2"/>
  <c r="J79" i="1" s="1"/>
  <c r="G841" i="2"/>
  <c r="K841" i="2" s="1"/>
  <c r="W845" i="2"/>
  <c r="Y845" i="2" s="1"/>
  <c r="W844" i="2"/>
  <c r="Y844" i="2" s="1"/>
  <c r="R844" i="2"/>
  <c r="H234" i="2"/>
  <c r="G234" i="2"/>
  <c r="R843" i="2"/>
  <c r="C467" i="2"/>
  <c r="G24" i="1" s="1"/>
  <c r="G706" i="2"/>
  <c r="K706" i="2" s="1"/>
  <c r="C1143" i="2"/>
  <c r="G134" i="1" s="1"/>
  <c r="C1142" i="2"/>
  <c r="C197" i="2"/>
  <c r="G60" i="1" s="1"/>
  <c r="C196" i="2"/>
  <c r="F60" i="1" s="1"/>
  <c r="C588" i="2"/>
  <c r="C587" i="2"/>
  <c r="C586" i="2"/>
  <c r="F71" i="1" s="1"/>
  <c r="C61" i="2"/>
  <c r="K839" i="2"/>
  <c r="J100" i="1" s="1"/>
  <c r="G839" i="2"/>
  <c r="M100" i="1" s="1"/>
  <c r="H100" i="1"/>
  <c r="C841" i="2"/>
  <c r="C840" i="2"/>
  <c r="F100" i="1" s="1"/>
  <c r="E100" i="1"/>
  <c r="B100" i="1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Y781" i="2"/>
  <c r="F79" i="4"/>
  <c r="K115" i="2"/>
  <c r="K120" i="2" s="1"/>
  <c r="J69" i="1" s="1"/>
  <c r="F78" i="4"/>
  <c r="F77" i="4"/>
  <c r="F76" i="4"/>
  <c r="F75" i="4"/>
  <c r="C631" i="2"/>
  <c r="G67" i="1" s="1"/>
  <c r="C630" i="2"/>
  <c r="F67" i="1" s="1"/>
  <c r="B24" i="1"/>
  <c r="W570" i="2"/>
  <c r="Y570" i="2" s="1"/>
  <c r="W571" i="2" s="1"/>
  <c r="Y571" i="2" s="1"/>
  <c r="W572" i="2" s="1"/>
  <c r="Y572" i="2" s="1"/>
  <c r="W573" i="2" s="1"/>
  <c r="C573" i="2"/>
  <c r="K75" i="2"/>
  <c r="J14" i="1" s="1"/>
  <c r="K490" i="2"/>
  <c r="E32" i="1" s="1"/>
  <c r="K520" i="2"/>
  <c r="E36" i="1" s="1"/>
  <c r="H88" i="1"/>
  <c r="E88" i="1"/>
  <c r="B88" i="1"/>
  <c r="U890" i="2"/>
  <c r="W890" i="2" s="1"/>
  <c r="Y890" i="2" s="1"/>
  <c r="C887" i="2"/>
  <c r="G886" i="2"/>
  <c r="K886" i="2" s="1"/>
  <c r="C886" i="2"/>
  <c r="G88" i="1" s="1"/>
  <c r="C885" i="2"/>
  <c r="F88" i="1" s="1"/>
  <c r="K884" i="2"/>
  <c r="J88" i="1" s="1"/>
  <c r="G884" i="2"/>
  <c r="M88" i="1" s="1"/>
  <c r="W879" i="2"/>
  <c r="Y879" i="2" s="1"/>
  <c r="H878" i="2"/>
  <c r="G878" i="2"/>
  <c r="H133" i="1"/>
  <c r="B133" i="1"/>
  <c r="G1128" i="2"/>
  <c r="G133" i="1"/>
  <c r="R1123" i="2"/>
  <c r="F133" i="1"/>
  <c r="R1122" i="2"/>
  <c r="G1126" i="2"/>
  <c r="M133" i="1" s="1"/>
  <c r="W1121" i="2"/>
  <c r="Y1121" i="2" s="1"/>
  <c r="H1120" i="2"/>
  <c r="G1120" i="2"/>
  <c r="G144" i="2"/>
  <c r="N1" i="1"/>
  <c r="H78" i="1"/>
  <c r="E78" i="1"/>
  <c r="B78" i="1"/>
  <c r="G384" i="2"/>
  <c r="H384" i="2"/>
  <c r="W386" i="2"/>
  <c r="Y386" i="2" s="1"/>
  <c r="W387" i="2"/>
  <c r="Y387" i="2" s="1"/>
  <c r="W388" i="2"/>
  <c r="Y388" i="2" s="1"/>
  <c r="W389" i="2"/>
  <c r="Y389" i="2" s="1"/>
  <c r="G390" i="2"/>
  <c r="M51" i="1" s="1"/>
  <c r="W390" i="2"/>
  <c r="Y390" i="2" s="1"/>
  <c r="C391" i="2"/>
  <c r="F51" i="1" s="1"/>
  <c r="W391" i="2"/>
  <c r="Y391" i="2" s="1"/>
  <c r="C392" i="2"/>
  <c r="G392" i="2"/>
  <c r="K392" i="2" s="1"/>
  <c r="R392" i="2"/>
  <c r="U392" i="2"/>
  <c r="W392" i="2" s="1"/>
  <c r="Y392" i="2" s="1"/>
  <c r="U393" i="2" s="1"/>
  <c r="R395" i="2"/>
  <c r="C393" i="2" s="1"/>
  <c r="U396" i="2"/>
  <c r="W396" i="2" s="1"/>
  <c r="Y396" i="2" s="1"/>
  <c r="H108" i="1"/>
  <c r="E108" i="1"/>
  <c r="B108" i="1"/>
  <c r="E76" i="1"/>
  <c r="H75" i="1"/>
  <c r="E75" i="1"/>
  <c r="B75" i="1"/>
  <c r="H74" i="1"/>
  <c r="B74" i="1"/>
  <c r="H139" i="1"/>
  <c r="E139" i="1"/>
  <c r="B139" i="1"/>
  <c r="E110" i="1"/>
  <c r="H107" i="1"/>
  <c r="E107" i="1"/>
  <c r="H110" i="1"/>
  <c r="H76" i="1"/>
  <c r="G631" i="2"/>
  <c r="K629" i="2"/>
  <c r="G629" i="2"/>
  <c r="M67" i="1" s="1"/>
  <c r="W624" i="2"/>
  <c r="Y624" i="2" s="1"/>
  <c r="H623" i="2"/>
  <c r="G623" i="2"/>
  <c r="U186" i="2"/>
  <c r="W186" i="2" s="1"/>
  <c r="Y186" i="2" s="1"/>
  <c r="G182" i="2"/>
  <c r="O43" i="1" s="1"/>
  <c r="C182" i="2"/>
  <c r="C181" i="2"/>
  <c r="F43" i="1" s="1"/>
  <c r="Y180" i="2"/>
  <c r="U181" i="2" s="1"/>
  <c r="W181" i="2" s="1"/>
  <c r="Y181" i="2" s="1"/>
  <c r="U182" i="2" s="1"/>
  <c r="W182" i="2" s="1"/>
  <c r="Y182" i="2" s="1"/>
  <c r="U183" i="2" s="1"/>
  <c r="K180" i="2"/>
  <c r="J43" i="1" s="1"/>
  <c r="G180" i="2"/>
  <c r="M43" i="1" s="1"/>
  <c r="R177" i="2"/>
  <c r="W175" i="2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H174" i="2"/>
  <c r="G174" i="2"/>
  <c r="C915" i="2"/>
  <c r="W920" i="2"/>
  <c r="Y920" i="2" s="1"/>
  <c r="G916" i="2"/>
  <c r="K916" i="2" s="1"/>
  <c r="C916" i="2"/>
  <c r="G139" i="1" s="1"/>
  <c r="K914" i="2"/>
  <c r="J139" i="1" s="1"/>
  <c r="G914" i="2"/>
  <c r="M139" i="1" s="1"/>
  <c r="R911" i="2"/>
  <c r="C917" i="2"/>
  <c r="I913" i="2" s="1"/>
  <c r="W909" i="2"/>
  <c r="Y909" i="2" s="1"/>
  <c r="U910" i="2" s="1"/>
  <c r="W910" i="2" s="1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Y914" i="2"/>
  <c r="U915" i="2" s="1"/>
  <c r="W915" i="2" s="1"/>
  <c r="Y915" i="2" s="1"/>
  <c r="U916" i="2" s="1"/>
  <c r="W916" i="2" s="1"/>
  <c r="Y916" i="2" s="1"/>
  <c r="U917" i="2" s="1"/>
  <c r="Y917" i="2" s="1"/>
  <c r="H908" i="2"/>
  <c r="G908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0" i="2"/>
  <c r="W800" i="2" s="1"/>
  <c r="Y800" i="2" s="1"/>
  <c r="G796" i="2"/>
  <c r="C796" i="2"/>
  <c r="G107" i="1" s="1"/>
  <c r="C795" i="2"/>
  <c r="F107" i="1" s="1"/>
  <c r="K794" i="2"/>
  <c r="J107" i="1" s="1"/>
  <c r="G794" i="2"/>
  <c r="M107" i="1" s="1"/>
  <c r="W789" i="2"/>
  <c r="Y789" i="2" s="1"/>
  <c r="U790" i="2" s="1"/>
  <c r="W790" i="2" s="1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H788" i="2"/>
  <c r="G788" i="2"/>
  <c r="C947" i="2"/>
  <c r="H73" i="1"/>
  <c r="E73" i="1"/>
  <c r="B73" i="1"/>
  <c r="G264" i="2"/>
  <c r="H264" i="2"/>
  <c r="K270" i="2"/>
  <c r="J102" i="1" s="1"/>
  <c r="G270" i="2"/>
  <c r="M102" i="1" s="1"/>
  <c r="U270" i="2"/>
  <c r="W270" i="2" s="1"/>
  <c r="Y270" i="2" s="1"/>
  <c r="C271" i="2"/>
  <c r="F102" i="1" s="1"/>
  <c r="C272" i="2"/>
  <c r="G102" i="1" s="1"/>
  <c r="G272" i="2"/>
  <c r="K272" i="2" s="1"/>
  <c r="U273" i="2"/>
  <c r="W273" i="2" s="1"/>
  <c r="R276" i="2"/>
  <c r="C273" i="2" s="1"/>
  <c r="U679" i="2"/>
  <c r="W679" i="2" s="1"/>
  <c r="Y679" i="2" s="1"/>
  <c r="R679" i="2"/>
  <c r="C676" i="2" s="1"/>
  <c r="G675" i="2"/>
  <c r="C675" i="2"/>
  <c r="G76" i="1" s="1"/>
  <c r="C674" i="2"/>
  <c r="F76" i="1" s="1"/>
  <c r="G673" i="2"/>
  <c r="M76" i="1" s="1"/>
  <c r="W668" i="2"/>
  <c r="Y668" i="2" s="1"/>
  <c r="U669" i="2" s="1"/>
  <c r="W669" i="2" s="1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H667" i="2"/>
  <c r="G667" i="2"/>
  <c r="U650" i="2"/>
  <c r="W650" i="2" s="1"/>
  <c r="Y650" i="2" s="1"/>
  <c r="C647" i="2"/>
  <c r="I643" i="2" s="1"/>
  <c r="G646" i="2"/>
  <c r="C646" i="2"/>
  <c r="G75" i="1" s="1"/>
  <c r="K644" i="2"/>
  <c r="J75" i="1" s="1"/>
  <c r="G644" i="2"/>
  <c r="M75" i="1" s="1"/>
  <c r="W639" i="2"/>
  <c r="Y639" i="2" s="1"/>
  <c r="H638" i="2"/>
  <c r="G638" i="2"/>
  <c r="G766" i="2"/>
  <c r="C766" i="2"/>
  <c r="K764" i="2"/>
  <c r="J73" i="1" s="1"/>
  <c r="G764" i="2"/>
  <c r="M73" i="1" s="1"/>
  <c r="W759" i="2"/>
  <c r="Y759" i="2" s="1"/>
  <c r="H758" i="2"/>
  <c r="G758" i="2"/>
  <c r="G993" i="2"/>
  <c r="C993" i="2"/>
  <c r="G110" i="1" s="1"/>
  <c r="C992" i="2"/>
  <c r="F110" i="1" s="1"/>
  <c r="K991" i="2"/>
  <c r="J110" i="1" s="1"/>
  <c r="G991" i="2"/>
  <c r="M110" i="1" s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H985" i="2"/>
  <c r="G985" i="2"/>
  <c r="K975" i="2"/>
  <c r="J108" i="1" s="1"/>
  <c r="W981" i="2"/>
  <c r="Y981" i="2" s="1"/>
  <c r="R980" i="2"/>
  <c r="G977" i="2"/>
  <c r="C977" i="2"/>
  <c r="G108" i="1" s="1"/>
  <c r="C976" i="2"/>
  <c r="F108" i="1" s="1"/>
  <c r="G975" i="2"/>
  <c r="M108" i="1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H969" i="2"/>
  <c r="G969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33" i="2"/>
  <c r="R932" i="2"/>
  <c r="G931" i="2"/>
  <c r="C931" i="2"/>
  <c r="G87" i="1" s="1"/>
  <c r="C930" i="2"/>
  <c r="F87" i="1" s="1"/>
  <c r="G929" i="2"/>
  <c r="M87" i="1" s="1"/>
  <c r="R926" i="2"/>
  <c r="W924" i="2"/>
  <c r="Y924" i="2" s="1"/>
  <c r="U925" i="2" s="1"/>
  <c r="W925" i="2" s="1"/>
  <c r="Y925" i="2" s="1"/>
  <c r="U926" i="2" s="1"/>
  <c r="W926" i="2" s="1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H923" i="2"/>
  <c r="G923" i="2"/>
  <c r="U755" i="2"/>
  <c r="W755" i="2" s="1"/>
  <c r="Y755" i="2" s="1"/>
  <c r="G751" i="2"/>
  <c r="K751" i="2" s="1"/>
  <c r="F66" i="1"/>
  <c r="K749" i="2"/>
  <c r="J66" i="1" s="1"/>
  <c r="G749" i="2"/>
  <c r="M66" i="1" s="1"/>
  <c r="W744" i="2"/>
  <c r="Y744" i="2" s="1"/>
  <c r="U745" i="2" s="1"/>
  <c r="W745" i="2" s="1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H743" i="2"/>
  <c r="G743" i="2"/>
  <c r="G1173" i="2"/>
  <c r="K1173" i="2" s="1"/>
  <c r="C1173" i="2"/>
  <c r="G136" i="1" s="1"/>
  <c r="C1172" i="2"/>
  <c r="F136" i="1" s="1"/>
  <c r="K1171" i="2"/>
  <c r="J136" i="1" s="1"/>
  <c r="G1171" i="2"/>
  <c r="M136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6" i="2"/>
  <c r="K736" i="2" s="1"/>
  <c r="C736" i="2"/>
  <c r="C735" i="2"/>
  <c r="F59" i="1" s="1"/>
  <c r="R734" i="2"/>
  <c r="R735" i="2" s="1"/>
  <c r="R736" i="2" s="1"/>
  <c r="R737" i="2" s="1"/>
  <c r="K734" i="2"/>
  <c r="J59" i="1" s="1"/>
  <c r="G734" i="2"/>
  <c r="M59" i="1" s="1"/>
  <c r="W729" i="2"/>
  <c r="Y729" i="2" s="1"/>
  <c r="H728" i="2"/>
  <c r="G728" i="2"/>
  <c r="C722" i="2"/>
  <c r="G721" i="2"/>
  <c r="O70" i="1" s="1"/>
  <c r="C721" i="2"/>
  <c r="C720" i="2"/>
  <c r="K719" i="2"/>
  <c r="J70" i="1" s="1"/>
  <c r="G719" i="2"/>
  <c r="M70" i="1" s="1"/>
  <c r="W714" i="2"/>
  <c r="Y714" i="2" s="1"/>
  <c r="U715" i="2" s="1"/>
  <c r="W715" i="2" s="1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H713" i="2"/>
  <c r="G713" i="2"/>
  <c r="C706" i="2"/>
  <c r="G95" i="1" s="1"/>
  <c r="C705" i="2"/>
  <c r="F95" i="1" s="1"/>
  <c r="G704" i="2"/>
  <c r="M95" i="1" s="1"/>
  <c r="W699" i="2"/>
  <c r="Y699" i="2" s="1"/>
  <c r="U700" i="2" s="1"/>
  <c r="W700" i="2" s="1"/>
  <c r="Y700" i="2" s="1"/>
  <c r="K704" i="2"/>
  <c r="J95" i="1" s="1"/>
  <c r="H698" i="2"/>
  <c r="G698" i="2"/>
  <c r="W785" i="2"/>
  <c r="Y785" i="2" s="1"/>
  <c r="W783" i="2"/>
  <c r="Y783" i="2" s="1"/>
  <c r="U784" i="2" s="1"/>
  <c r="W782" i="2"/>
  <c r="Y782" i="2" s="1"/>
  <c r="C781" i="2"/>
  <c r="G77" i="1" s="1"/>
  <c r="W780" i="2"/>
  <c r="Y780" i="2" s="1"/>
  <c r="U781" i="2" s="1"/>
  <c r="C780" i="2"/>
  <c r="F77" i="1" s="1"/>
  <c r="W779" i="2"/>
  <c r="Y779" i="2" s="1"/>
  <c r="G779" i="2"/>
  <c r="M77" i="1" s="1"/>
  <c r="W778" i="2"/>
  <c r="Y778" i="2" s="1"/>
  <c r="W774" i="2"/>
  <c r="Y774" i="2" s="1"/>
  <c r="U775" i="2" s="1"/>
  <c r="W775" i="2" s="1"/>
  <c r="Y775" i="2" s="1"/>
  <c r="U776" i="2" s="1"/>
  <c r="W776" i="2" s="1"/>
  <c r="Y776" i="2" s="1"/>
  <c r="U777" i="2" s="1"/>
  <c r="W777" i="2" s="1"/>
  <c r="Y777" i="2" s="1"/>
  <c r="H773" i="2"/>
  <c r="G773" i="2"/>
  <c r="G407" i="2"/>
  <c r="K407" i="2" s="1"/>
  <c r="C407" i="2"/>
  <c r="C408" i="2"/>
  <c r="C406" i="2"/>
  <c r="F48" i="1" s="1"/>
  <c r="K405" i="2"/>
  <c r="J48" i="1" s="1"/>
  <c r="G405" i="2"/>
  <c r="M48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W404" i="2" s="1"/>
  <c r="Y404" i="2" s="1"/>
  <c r="W405" i="2" s="1"/>
  <c r="Y405" i="2" s="1"/>
  <c r="W406" i="2" s="1"/>
  <c r="Y406" i="2" s="1"/>
  <c r="W407" i="2" s="1"/>
  <c r="Y407" i="2" s="1"/>
  <c r="H399" i="2"/>
  <c r="G399" i="2"/>
  <c r="U1117" i="2"/>
  <c r="W1117" i="2" s="1"/>
  <c r="Y1117" i="2" s="1"/>
  <c r="R1117" i="2"/>
  <c r="R1115" i="2"/>
  <c r="U1114" i="2"/>
  <c r="W1114" i="2" s="1"/>
  <c r="R1113" i="2"/>
  <c r="G1113" i="2"/>
  <c r="O132" i="1" s="1"/>
  <c r="C1113" i="2"/>
  <c r="G132" i="1" s="1"/>
  <c r="C1112" i="2"/>
  <c r="F132" i="1" s="1"/>
  <c r="K1111" i="2"/>
  <c r="J132" i="1" s="1"/>
  <c r="G1111" i="2"/>
  <c r="M132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1" i="2"/>
  <c r="G690" i="2"/>
  <c r="O106" i="1" s="1"/>
  <c r="C690" i="2"/>
  <c r="W688" i="2"/>
  <c r="Y688" i="2" s="1"/>
  <c r="U689" i="2" s="1"/>
  <c r="W689" i="2" s="1"/>
  <c r="Y689" i="2" s="1"/>
  <c r="U690" i="2" s="1"/>
  <c r="W690" i="2" s="1"/>
  <c r="Y690" i="2" s="1"/>
  <c r="U691" i="2" s="1"/>
  <c r="K688" i="2"/>
  <c r="J106" i="1" s="1"/>
  <c r="G688" i="2"/>
  <c r="M106" i="1" s="1"/>
  <c r="W683" i="2"/>
  <c r="Y683" i="2" s="1"/>
  <c r="W684" i="2" s="1"/>
  <c r="Y684" i="2" s="1"/>
  <c r="W685" i="2" s="1"/>
  <c r="Y685" i="2" s="1"/>
  <c r="W686" i="2" s="1"/>
  <c r="Y686" i="2" s="1"/>
  <c r="W687" i="2" s="1"/>
  <c r="Y687" i="2" s="1"/>
  <c r="H682" i="2"/>
  <c r="G682" i="2"/>
  <c r="W1087" i="2"/>
  <c r="Y1087" i="2" s="1"/>
  <c r="R1086" i="2"/>
  <c r="C1084" i="2" s="1"/>
  <c r="G1083" i="2"/>
  <c r="O96" i="1" s="1"/>
  <c r="C1083" i="2"/>
  <c r="K1081" i="2"/>
  <c r="J96" i="1" s="1"/>
  <c r="G1081" i="2"/>
  <c r="M96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0" i="2"/>
  <c r="Y620" i="2" s="1"/>
  <c r="W619" i="2"/>
  <c r="Y619" i="2" s="1"/>
  <c r="G616" i="2"/>
  <c r="K616" i="2" s="1"/>
  <c r="C616" i="2"/>
  <c r="G57" i="1" s="1"/>
  <c r="C615" i="2"/>
  <c r="F57" i="1" s="1"/>
  <c r="K614" i="2"/>
  <c r="J57" i="1" s="1"/>
  <c r="G614" i="2"/>
  <c r="M57" i="1" s="1"/>
  <c r="C617" i="2"/>
  <c r="I613" i="2" s="1"/>
  <c r="W609" i="2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H608" i="2"/>
  <c r="G608" i="2"/>
  <c r="U230" i="2"/>
  <c r="W230" i="2" s="1"/>
  <c r="Y230" i="2" s="1"/>
  <c r="U231" i="2" s="1"/>
  <c r="W231" i="2" s="1"/>
  <c r="Y231" i="2" s="1"/>
  <c r="C228" i="2"/>
  <c r="G227" i="2"/>
  <c r="K227" i="2" s="1"/>
  <c r="C227" i="2"/>
  <c r="C226" i="2"/>
  <c r="F42" i="1" s="1"/>
  <c r="G225" i="2"/>
  <c r="M42" i="1" s="1"/>
  <c r="K220" i="2"/>
  <c r="E42" i="1" s="1"/>
  <c r="H219" i="2"/>
  <c r="G219" i="2"/>
  <c r="C602" i="2"/>
  <c r="C601" i="2"/>
  <c r="C600" i="2"/>
  <c r="F84" i="1" s="1"/>
  <c r="G599" i="2"/>
  <c r="M84" i="1" s="1"/>
  <c r="W594" i="2"/>
  <c r="Y594" i="2" s="1"/>
  <c r="U595" i="2" s="1"/>
  <c r="E84" i="1"/>
  <c r="H593" i="2"/>
  <c r="G593" i="2"/>
  <c r="G557" i="2"/>
  <c r="K557" i="2" s="1"/>
  <c r="C557" i="2"/>
  <c r="G27" i="1" s="1"/>
  <c r="C556" i="2"/>
  <c r="F27" i="1" s="1"/>
  <c r="G555" i="2"/>
  <c r="M27" i="1" s="1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K550" i="2"/>
  <c r="E27" i="1" s="1"/>
  <c r="H549" i="2"/>
  <c r="G549" i="2"/>
  <c r="G572" i="2"/>
  <c r="K572" i="2" s="1"/>
  <c r="C572" i="2"/>
  <c r="G83" i="1" s="1"/>
  <c r="C571" i="2"/>
  <c r="F83" i="1" s="1"/>
  <c r="G570" i="2"/>
  <c r="M83" i="1" s="1"/>
  <c r="W565" i="2"/>
  <c r="Y565" i="2" s="1"/>
  <c r="K570" i="2"/>
  <c r="J83" i="1" s="1"/>
  <c r="H564" i="2"/>
  <c r="G564" i="2"/>
  <c r="C213" i="2"/>
  <c r="G212" i="2"/>
  <c r="O61" i="1" s="1"/>
  <c r="C212" i="2"/>
  <c r="G61" i="1" s="1"/>
  <c r="C211" i="2"/>
  <c r="F61" i="1" s="1"/>
  <c r="G210" i="2"/>
  <c r="M61" i="1" s="1"/>
  <c r="H204" i="2"/>
  <c r="G204" i="2"/>
  <c r="C948" i="2"/>
  <c r="C946" i="2"/>
  <c r="F140" i="1" s="1"/>
  <c r="G945" i="2"/>
  <c r="M140" i="1" s="1"/>
  <c r="W940" i="2"/>
  <c r="Y940" i="2" s="1"/>
  <c r="U941" i="2" s="1"/>
  <c r="W941" i="2" s="1"/>
  <c r="Y941" i="2" s="1"/>
  <c r="U942" i="2" s="1"/>
  <c r="W942" i="2" s="1"/>
  <c r="Y942" i="2" s="1"/>
  <c r="H939" i="2"/>
  <c r="G939" i="2"/>
  <c r="G542" i="2"/>
  <c r="K542" i="2" s="1"/>
  <c r="C541" i="2"/>
  <c r="F81" i="1" s="1"/>
  <c r="G540" i="2"/>
  <c r="M81" i="1" s="1"/>
  <c r="W535" i="2"/>
  <c r="Y535" i="2" s="1"/>
  <c r="K540" i="2"/>
  <c r="J81" i="1" s="1"/>
  <c r="H534" i="2"/>
  <c r="G534" i="2"/>
  <c r="G317" i="2"/>
  <c r="W316" i="2"/>
  <c r="Y316" i="2" s="1"/>
  <c r="U317" i="2" s="1"/>
  <c r="W317" i="2" s="1"/>
  <c r="Y317" i="2" s="1"/>
  <c r="U318" i="2" s="1"/>
  <c r="C318" i="2"/>
  <c r="C316" i="2"/>
  <c r="F78" i="1" s="1"/>
  <c r="W315" i="2"/>
  <c r="Y315" i="2" s="1"/>
  <c r="G315" i="2"/>
  <c r="M78" i="1" s="1"/>
  <c r="W312" i="2"/>
  <c r="Y312" i="2" s="1"/>
  <c r="U313" i="2" s="1"/>
  <c r="W313" i="2" s="1"/>
  <c r="Y313" i="2" s="1"/>
  <c r="U314" i="2" s="1"/>
  <c r="W314" i="2" s="1"/>
  <c r="Y314" i="2" s="1"/>
  <c r="U315" i="2" s="1"/>
  <c r="W311" i="2"/>
  <c r="Y311" i="2" s="1"/>
  <c r="W310" i="2"/>
  <c r="Y310" i="2" s="1"/>
  <c r="K315" i="2"/>
  <c r="J78" i="1" s="1"/>
  <c r="H309" i="2"/>
  <c r="G309" i="2"/>
  <c r="C528" i="2"/>
  <c r="G527" i="2"/>
  <c r="K527" i="2" s="1"/>
  <c r="C527" i="2"/>
  <c r="G36" i="1" s="1"/>
  <c r="C526" i="2"/>
  <c r="F36" i="1" s="1"/>
  <c r="G525" i="2"/>
  <c r="M36" i="1" s="1"/>
  <c r="W520" i="2"/>
  <c r="Y520" i="2" s="1"/>
  <c r="H519" i="2"/>
  <c r="G519" i="2"/>
  <c r="C498" i="2"/>
  <c r="G497" i="2"/>
  <c r="K497" i="2" s="1"/>
  <c r="C497" i="2"/>
  <c r="G32" i="1" s="1"/>
  <c r="C496" i="2"/>
  <c r="F32" i="1" s="1"/>
  <c r="G495" i="2"/>
  <c r="M32" i="1" s="1"/>
  <c r="W490" i="2"/>
  <c r="Y490" i="2" s="1"/>
  <c r="H489" i="2"/>
  <c r="G489" i="2"/>
  <c r="C483" i="2"/>
  <c r="G482" i="2"/>
  <c r="K482" i="2" s="1"/>
  <c r="C482" i="2"/>
  <c r="G34" i="1" s="1"/>
  <c r="C481" i="2"/>
  <c r="F34" i="1" s="1"/>
  <c r="G480" i="2"/>
  <c r="M3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H474" i="2"/>
  <c r="G474" i="2"/>
  <c r="C513" i="2"/>
  <c r="G510" i="2"/>
  <c r="M33" i="1" s="1"/>
  <c r="W505" i="2"/>
  <c r="Y505" i="2" s="1"/>
  <c r="K505" i="2"/>
  <c r="K510" i="2" s="1"/>
  <c r="J33" i="1" s="1"/>
  <c r="H504" i="2"/>
  <c r="G504" i="2"/>
  <c r="W471" i="2"/>
  <c r="Y471" i="2" s="1"/>
  <c r="W470" i="2"/>
  <c r="Y470" i="2" s="1"/>
  <c r="C468" i="2"/>
  <c r="G467" i="2"/>
  <c r="O24" i="1" s="1"/>
  <c r="C466" i="2"/>
  <c r="F24" i="1" s="1"/>
  <c r="G465" i="2"/>
  <c r="M24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4" i="1" s="1"/>
  <c r="H459" i="2"/>
  <c r="G459" i="2"/>
  <c r="W456" i="2"/>
  <c r="Y456" i="2" s="1"/>
  <c r="W455" i="2"/>
  <c r="Y455" i="2" s="1"/>
  <c r="C453" i="2"/>
  <c r="C451" i="2"/>
  <c r="F28" i="1" s="1"/>
  <c r="G450" i="2"/>
  <c r="M28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E28" i="1" s="1"/>
  <c r="H444" i="2"/>
  <c r="G444" i="2"/>
  <c r="W441" i="2"/>
  <c r="Y441" i="2" s="1"/>
  <c r="C438" i="2"/>
  <c r="I434" i="2" s="1"/>
  <c r="G437" i="2"/>
  <c r="C436" i="2"/>
  <c r="F25" i="1" s="1"/>
  <c r="G435" i="2"/>
  <c r="M25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25" i="1" s="1"/>
  <c r="H429" i="2"/>
  <c r="G429" i="2"/>
  <c r="R425" i="2"/>
  <c r="R426" i="2" s="1"/>
  <c r="G422" i="2"/>
  <c r="C421" i="2"/>
  <c r="F101" i="1" s="1"/>
  <c r="G420" i="2"/>
  <c r="M101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K420" i="2"/>
  <c r="J101" i="1" s="1"/>
  <c r="H414" i="2"/>
  <c r="G414" i="2"/>
  <c r="G871" i="2"/>
  <c r="K871" i="2" s="1"/>
  <c r="C872" i="2"/>
  <c r="C870" i="2"/>
  <c r="F89" i="1" s="1"/>
  <c r="G869" i="2"/>
  <c r="M89" i="1" s="1"/>
  <c r="W864" i="2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K869" i="2"/>
  <c r="J89" i="1" s="1"/>
  <c r="H863" i="2"/>
  <c r="G863" i="2"/>
  <c r="G1038" i="2"/>
  <c r="C1037" i="2"/>
  <c r="F85" i="1" s="1"/>
  <c r="G1036" i="2"/>
  <c r="M85" i="1" s="1"/>
  <c r="W1031" i="2"/>
  <c r="Y1031" i="2" s="1"/>
  <c r="H1030" i="2"/>
  <c r="G1030" i="2"/>
  <c r="U381" i="2"/>
  <c r="W381" i="2" s="1"/>
  <c r="Y381" i="2" s="1"/>
  <c r="U378" i="2"/>
  <c r="G377" i="2"/>
  <c r="O52" i="1" s="1"/>
  <c r="C377" i="2"/>
  <c r="C376" i="2"/>
  <c r="F52" i="1" s="1"/>
  <c r="K375" i="2"/>
  <c r="J52" i="1" s="1"/>
  <c r="G375" i="2"/>
  <c r="M52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H369" i="2"/>
  <c r="G369" i="2"/>
  <c r="G362" i="2"/>
  <c r="K362" i="2" s="1"/>
  <c r="C362" i="2"/>
  <c r="G47" i="1" s="1"/>
  <c r="C361" i="2"/>
  <c r="F47" i="1" s="1"/>
  <c r="G360" i="2"/>
  <c r="M47" i="1" s="1"/>
  <c r="W355" i="2"/>
  <c r="Y355" i="2" s="1"/>
  <c r="K360" i="2"/>
  <c r="J47" i="1" s="1"/>
  <c r="H354" i="2"/>
  <c r="G354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U347" i="2" s="1"/>
  <c r="W347" i="2" s="1"/>
  <c r="Y347" i="2" s="1"/>
  <c r="U348" i="2" s="1"/>
  <c r="K345" i="2"/>
  <c r="J50" i="1" s="1"/>
  <c r="H339" i="2"/>
  <c r="G339" i="2"/>
  <c r="W336" i="2"/>
  <c r="Y336" i="2" s="1"/>
  <c r="G332" i="2"/>
  <c r="O49" i="1" s="1"/>
  <c r="C332" i="2"/>
  <c r="G49" i="1" s="1"/>
  <c r="C331" i="2"/>
  <c r="F49" i="1" s="1"/>
  <c r="G330" i="2"/>
  <c r="M49" i="1" s="1"/>
  <c r="W326" i="2"/>
  <c r="Y326" i="2" s="1"/>
  <c r="K330" i="2"/>
  <c r="J49" i="1" s="1"/>
  <c r="H324" i="2"/>
  <c r="G324" i="2"/>
  <c r="W1162" i="2"/>
  <c r="Y1162" i="2" s="1"/>
  <c r="G1158" i="2"/>
  <c r="C1158" i="2"/>
  <c r="G135" i="1" s="1"/>
  <c r="C1157" i="2"/>
  <c r="F135" i="1" s="1"/>
  <c r="G1156" i="2"/>
  <c r="M135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5" i="1" s="1"/>
  <c r="H1150" i="2"/>
  <c r="G1150" i="2"/>
  <c r="G197" i="2"/>
  <c r="K197" i="2" s="1"/>
  <c r="G195" i="2"/>
  <c r="M60" i="1" s="1"/>
  <c r="W190" i="2"/>
  <c r="Y190" i="2" s="1"/>
  <c r="K190" i="2"/>
  <c r="K195" i="2" s="1"/>
  <c r="J60" i="1" s="1"/>
  <c r="H189" i="2"/>
  <c r="G189" i="2"/>
  <c r="G1141" i="2"/>
  <c r="M134" i="1" s="1"/>
  <c r="W1136" i="2"/>
  <c r="Y1136" i="2" s="1"/>
  <c r="K1136" i="2"/>
  <c r="E134" i="1" s="1"/>
  <c r="H1135" i="2"/>
  <c r="G1135" i="2"/>
  <c r="G302" i="2"/>
  <c r="C302" i="2"/>
  <c r="G58" i="1" s="1"/>
  <c r="C301" i="2"/>
  <c r="F58" i="1" s="1"/>
  <c r="G300" i="2"/>
  <c r="M58" i="1" s="1"/>
  <c r="W295" i="2"/>
  <c r="Y295" i="2" s="1"/>
  <c r="K295" i="2"/>
  <c r="E58" i="1" s="1"/>
  <c r="H294" i="2"/>
  <c r="G294" i="2"/>
  <c r="C288" i="2"/>
  <c r="G287" i="2"/>
  <c r="K287" i="2" s="1"/>
  <c r="K285" i="2"/>
  <c r="J26" i="1" s="1"/>
  <c r="G285" i="2"/>
  <c r="M26" i="1" s="1"/>
  <c r="W284" i="2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H279" i="2"/>
  <c r="G279" i="2"/>
  <c r="G122" i="2"/>
  <c r="K122" i="2" s="1"/>
  <c r="C121" i="2"/>
  <c r="F69" i="1" s="1"/>
  <c r="G120" i="2"/>
  <c r="M69" i="1" s="1"/>
  <c r="W115" i="2"/>
  <c r="Y115" i="2" s="1"/>
  <c r="U116" i="2" s="1"/>
  <c r="C123" i="2"/>
  <c r="H114" i="2"/>
  <c r="G114" i="2"/>
  <c r="G587" i="2"/>
  <c r="K587" i="2" s="1"/>
  <c r="G585" i="2"/>
  <c r="M71" i="1" s="1"/>
  <c r="W580" i="2"/>
  <c r="Y580" i="2" s="1"/>
  <c r="K585" i="2"/>
  <c r="J71" i="1" s="1"/>
  <c r="H579" i="2"/>
  <c r="G579" i="2"/>
  <c r="G167" i="2"/>
  <c r="K167" i="2" s="1"/>
  <c r="C167" i="2"/>
  <c r="G41" i="1" s="1"/>
  <c r="C166" i="2"/>
  <c r="F41" i="1" s="1"/>
  <c r="G165" i="2"/>
  <c r="M41" i="1" s="1"/>
  <c r="W160" i="2"/>
  <c r="Y160" i="2" s="1"/>
  <c r="K160" i="2"/>
  <c r="E41" i="1" s="1"/>
  <c r="H159" i="2"/>
  <c r="G159" i="2"/>
  <c r="W261" i="2"/>
  <c r="Y261" i="2" s="1"/>
  <c r="G257" i="2"/>
  <c r="O40" i="1" s="1"/>
  <c r="C257" i="2"/>
  <c r="G40" i="1" s="1"/>
  <c r="C256" i="2"/>
  <c r="F40" i="1" s="1"/>
  <c r="G255" i="2"/>
  <c r="M40" i="1" s="1"/>
  <c r="W250" i="2"/>
  <c r="Y250" i="2" s="1"/>
  <c r="W251" i="2" s="1"/>
  <c r="Y251" i="2" s="1"/>
  <c r="W252" i="2" s="1"/>
  <c r="Y252" i="2" s="1"/>
  <c r="W253" i="2" s="1"/>
  <c r="Y253" i="2" s="1"/>
  <c r="W254" i="2" s="1"/>
  <c r="Y254" i="2" s="1"/>
  <c r="W255" i="2" s="1"/>
  <c r="Y255" i="2" s="1"/>
  <c r="W256" i="2" s="1"/>
  <c r="Y256" i="2" s="1"/>
  <c r="W257" i="2" s="1"/>
  <c r="Y257" i="2" s="1"/>
  <c r="K255" i="2"/>
  <c r="J40" i="1" s="1"/>
  <c r="H249" i="2"/>
  <c r="G249" i="2"/>
  <c r="C1008" i="2"/>
  <c r="G72" i="1" s="1"/>
  <c r="C1007" i="2"/>
  <c r="F72" i="1" s="1"/>
  <c r="G1006" i="2"/>
  <c r="M72" i="1" s="1"/>
  <c r="W1001" i="2"/>
  <c r="Y1001" i="2" s="1"/>
  <c r="H1000" i="2"/>
  <c r="G1000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5" i="2"/>
  <c r="J18" i="1" s="1"/>
  <c r="H99" i="2"/>
  <c r="G99" i="2"/>
  <c r="C137" i="2"/>
  <c r="G68" i="1" s="1"/>
  <c r="C136" i="2"/>
  <c r="F68" i="1" s="1"/>
  <c r="G135" i="2"/>
  <c r="M68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90" i="2"/>
  <c r="J17" i="1" s="1"/>
  <c r="H84" i="2"/>
  <c r="G84" i="2"/>
  <c r="G152" i="2"/>
  <c r="C152" i="2"/>
  <c r="G80" i="1" s="1"/>
  <c r="C151" i="2"/>
  <c r="F80" i="1" s="1"/>
  <c r="G150" i="2"/>
  <c r="M80" i="1" s="1"/>
  <c r="W145" i="2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K150" i="2"/>
  <c r="J80" i="1" s="1"/>
  <c r="H144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W9" i="2"/>
  <c r="Y9" i="2" s="1"/>
  <c r="P16" i="1" s="1"/>
  <c r="E16" i="1"/>
  <c r="H8" i="2"/>
  <c r="G8" i="2"/>
  <c r="H72" i="1"/>
  <c r="H71" i="1"/>
  <c r="H89" i="1"/>
  <c r="B89" i="1"/>
  <c r="H85" i="1"/>
  <c r="B85" i="1"/>
  <c r="H68" i="1"/>
  <c r="B68" i="1"/>
  <c r="H66" i="1"/>
  <c r="E66" i="1"/>
  <c r="B66" i="1"/>
  <c r="H95" i="1"/>
  <c r="B95" i="1"/>
  <c r="H51" i="1"/>
  <c r="E51" i="1"/>
  <c r="B51" i="1"/>
  <c r="H96" i="1"/>
  <c r="E96" i="1"/>
  <c r="B96" i="1"/>
  <c r="B106" i="1"/>
  <c r="H80" i="1"/>
  <c r="H136" i="1"/>
  <c r="E136" i="1"/>
  <c r="B136" i="1"/>
  <c r="H132" i="1"/>
  <c r="E132" i="1"/>
  <c r="B132" i="1"/>
  <c r="H61" i="1"/>
  <c r="B61" i="1"/>
  <c r="H70" i="1"/>
  <c r="E70" i="1"/>
  <c r="B70" i="1"/>
  <c r="H77" i="1"/>
  <c r="B77" i="1"/>
  <c r="H140" i="1"/>
  <c r="B140" i="1"/>
  <c r="H60" i="1"/>
  <c r="B60" i="1"/>
  <c r="H59" i="1"/>
  <c r="E59" i="1"/>
  <c r="B59" i="1"/>
  <c r="H102" i="1"/>
  <c r="B102" i="1"/>
  <c r="H26" i="1"/>
  <c r="E26" i="1"/>
  <c r="B26" i="1"/>
  <c r="H27" i="1"/>
  <c r="B27" i="1"/>
  <c r="H58" i="1"/>
  <c r="B58" i="1"/>
  <c r="H134" i="1"/>
  <c r="B134" i="1"/>
  <c r="H57" i="1"/>
  <c r="E57" i="1"/>
  <c r="B57" i="1"/>
  <c r="H135" i="1"/>
  <c r="B135" i="1"/>
  <c r="H52" i="1"/>
  <c r="E52" i="1"/>
  <c r="B52" i="1"/>
  <c r="H50" i="1"/>
  <c r="B50" i="1"/>
  <c r="H49" i="1"/>
  <c r="B49" i="1"/>
  <c r="H48" i="1"/>
  <c r="E48" i="1"/>
  <c r="B48" i="1"/>
  <c r="H47" i="1"/>
  <c r="H69" i="1"/>
  <c r="B69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1" i="1"/>
  <c r="B101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6" i="1"/>
  <c r="E49" i="1"/>
  <c r="E50" i="1"/>
  <c r="O140" i="1"/>
  <c r="I66" i="1"/>
  <c r="K748" i="2"/>
  <c r="U15" i="2"/>
  <c r="W15" i="2" s="1"/>
  <c r="Y15" i="2" s="1"/>
  <c r="U376" i="2"/>
  <c r="W376" i="2" s="1"/>
  <c r="Y376" i="2" s="1"/>
  <c r="U1112" i="2"/>
  <c r="W1112" i="2" s="1"/>
  <c r="Y1112" i="2" s="1"/>
  <c r="U16" i="2"/>
  <c r="W16" i="2" s="1"/>
  <c r="Y16" i="2" s="1"/>
  <c r="U17" i="2" s="1"/>
  <c r="W17" i="2" s="1"/>
  <c r="Y17" i="2" s="1"/>
  <c r="W332" i="2"/>
  <c r="Y332" i="2" s="1"/>
  <c r="U1113" i="2"/>
  <c r="W1113" i="2" s="1"/>
  <c r="Y1113" i="2" s="1"/>
  <c r="U377" i="2"/>
  <c r="W377" i="2" s="1"/>
  <c r="Y377" i="2" s="1"/>
  <c r="W333" i="2"/>
  <c r="W334" i="2"/>
  <c r="Y334" i="2" s="1"/>
  <c r="W335" i="2"/>
  <c r="Y335" i="2" s="1"/>
  <c r="J112" i="1" l="1"/>
  <c r="E112" i="1"/>
  <c r="J97" i="1"/>
  <c r="I672" i="2"/>
  <c r="U566" i="2"/>
  <c r="W566" i="2" s="1"/>
  <c r="Y566" i="2" s="1"/>
  <c r="I944" i="2"/>
  <c r="I1201" i="2"/>
  <c r="K1201" i="2" s="1"/>
  <c r="K1203" i="2" s="1"/>
  <c r="U943" i="2"/>
  <c r="W943" i="2" s="1"/>
  <c r="Y943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G778" i="2"/>
  <c r="L77" i="1" s="1"/>
  <c r="G100" i="1"/>
  <c r="G79" i="1"/>
  <c r="G52" i="1"/>
  <c r="G73" i="1"/>
  <c r="G59" i="1"/>
  <c r="G43" i="1"/>
  <c r="M114" i="1"/>
  <c r="I140" i="1"/>
  <c r="F74" i="1"/>
  <c r="U327" i="2"/>
  <c r="C1129" i="2"/>
  <c r="I133" i="1" s="1"/>
  <c r="U237" i="2"/>
  <c r="W237" i="2" s="1"/>
  <c r="Y237" i="2" s="1"/>
  <c r="U701" i="2"/>
  <c r="W701" i="2" s="1"/>
  <c r="Y701" i="2" s="1"/>
  <c r="J103" i="1"/>
  <c r="I479" i="2"/>
  <c r="I34" i="1" s="1"/>
  <c r="F139" i="1"/>
  <c r="I139" i="1"/>
  <c r="U10" i="2"/>
  <c r="W10" i="2" s="1"/>
  <c r="Y10" i="2" s="1"/>
  <c r="U11" i="2" s="1"/>
  <c r="W11" i="2" s="1"/>
  <c r="Y11" i="2" s="1"/>
  <c r="U12" i="2" s="1"/>
  <c r="W12" i="2" s="1"/>
  <c r="Y12" i="2" s="1"/>
  <c r="U1032" i="2"/>
  <c r="W1032" i="2" s="1"/>
  <c r="Y1032" i="2" s="1"/>
  <c r="U491" i="2"/>
  <c r="W491" i="2" s="1"/>
  <c r="Y491" i="2" s="1"/>
  <c r="U521" i="2"/>
  <c r="W521" i="2" s="1"/>
  <c r="Y521" i="2" s="1"/>
  <c r="U1002" i="2"/>
  <c r="W1002" i="2" s="1"/>
  <c r="Y1002" i="2" s="1"/>
  <c r="U581" i="2"/>
  <c r="W581" i="2" s="1"/>
  <c r="Y581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296" i="2"/>
  <c r="W296" i="2" s="1"/>
  <c r="Y296" i="2" s="1"/>
  <c r="U1137" i="2"/>
  <c r="W1137" i="2" s="1"/>
  <c r="Y1137" i="2" s="1"/>
  <c r="U640" i="2"/>
  <c r="W640" i="2" s="1"/>
  <c r="Y640" i="2" s="1"/>
  <c r="U625" i="2"/>
  <c r="W625" i="2" s="1"/>
  <c r="Y625" i="2" s="1"/>
  <c r="U161" i="2"/>
  <c r="W161" i="2" s="1"/>
  <c r="U191" i="2"/>
  <c r="W191" i="2" s="1"/>
  <c r="Y191" i="2" s="1"/>
  <c r="U536" i="2"/>
  <c r="W536" i="2" s="1"/>
  <c r="Y536" i="2" s="1"/>
  <c r="U760" i="2"/>
  <c r="W760" i="2" s="1"/>
  <c r="Y760" i="2" s="1"/>
  <c r="U880" i="2"/>
  <c r="W880" i="2" s="1"/>
  <c r="Y880" i="2" s="1"/>
  <c r="U56" i="2"/>
  <c r="W56" i="2" s="1"/>
  <c r="Y56" i="2" s="1"/>
  <c r="U356" i="2"/>
  <c r="W356" i="2" s="1"/>
  <c r="U506" i="2"/>
  <c r="W506" i="2" s="1"/>
  <c r="Y506" i="2" s="1"/>
  <c r="U730" i="2"/>
  <c r="W730" i="2" s="1"/>
  <c r="Y730" i="2" s="1"/>
  <c r="C978" i="2"/>
  <c r="I974" i="2" s="1"/>
  <c r="K974" i="2" s="1"/>
  <c r="K976" i="2" s="1"/>
  <c r="K978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J67" i="1"/>
  <c r="O28" i="1"/>
  <c r="C32" i="2"/>
  <c r="I74" i="2"/>
  <c r="I14" i="1" s="1"/>
  <c r="E77" i="1"/>
  <c r="K631" i="2"/>
  <c r="O67" i="1"/>
  <c r="C17" i="2"/>
  <c r="C707" i="2"/>
  <c r="I703" i="2" s="1"/>
  <c r="K703" i="2" s="1"/>
  <c r="K705" i="2" s="1"/>
  <c r="K95" i="1" s="1"/>
  <c r="G140" i="1"/>
  <c r="C423" i="2"/>
  <c r="I419" i="2" s="1"/>
  <c r="C782" i="2"/>
  <c r="F15" i="1"/>
  <c r="O101" i="1"/>
  <c r="K422" i="2"/>
  <c r="E14" i="1"/>
  <c r="E69" i="1"/>
  <c r="G224" i="2"/>
  <c r="L42" i="1" s="1"/>
  <c r="W784" i="2"/>
  <c r="Y784" i="2" s="1"/>
  <c r="G782" i="2" s="1"/>
  <c r="P77" i="1" s="1"/>
  <c r="O72" i="1"/>
  <c r="G226" i="2"/>
  <c r="N42" i="1" s="1"/>
  <c r="G228" i="2"/>
  <c r="P42" i="1" s="1"/>
  <c r="W736" i="2"/>
  <c r="Y736" i="2" s="1"/>
  <c r="W737" i="2" s="1"/>
  <c r="U931" i="2"/>
  <c r="W931" i="2" s="1"/>
  <c r="Y931" i="2" s="1"/>
  <c r="U932" i="2" s="1"/>
  <c r="W932" i="2" s="1"/>
  <c r="C842" i="2"/>
  <c r="R1116" i="2"/>
  <c r="C1114" i="2" s="1"/>
  <c r="I132" i="1" s="1"/>
  <c r="C767" i="2"/>
  <c r="I763" i="2" s="1"/>
  <c r="U918" i="2"/>
  <c r="W918" i="2" s="1"/>
  <c r="Y918" i="2" s="1"/>
  <c r="U919" i="2" s="1"/>
  <c r="F134" i="1"/>
  <c r="K931" i="2"/>
  <c r="O87" i="1"/>
  <c r="I598" i="2"/>
  <c r="I84" i="1" s="1"/>
  <c r="E101" i="1"/>
  <c r="O89" i="1"/>
  <c r="K690" i="2"/>
  <c r="E25" i="1"/>
  <c r="K599" i="2"/>
  <c r="J84" i="1" s="1"/>
  <c r="E61" i="1"/>
  <c r="K495" i="2"/>
  <c r="J32" i="1" s="1"/>
  <c r="I883" i="2"/>
  <c r="I88" i="1" s="1"/>
  <c r="K1125" i="2"/>
  <c r="K225" i="2"/>
  <c r="J42" i="1" s="1"/>
  <c r="O48" i="1"/>
  <c r="E33" i="1"/>
  <c r="K332" i="2"/>
  <c r="I284" i="2"/>
  <c r="K284" i="2" s="1"/>
  <c r="K286" i="2" s="1"/>
  <c r="K26" i="1" s="1"/>
  <c r="E89" i="1"/>
  <c r="O66" i="1"/>
  <c r="K300" i="2"/>
  <c r="J58" i="1" s="1"/>
  <c r="K555" i="2"/>
  <c r="J27" i="1" s="1"/>
  <c r="C63" i="2"/>
  <c r="I59" i="2" s="1"/>
  <c r="C932" i="2"/>
  <c r="I928" i="2" s="1"/>
  <c r="C183" i="2"/>
  <c r="I179" i="2" s="1"/>
  <c r="C108" i="2"/>
  <c r="I104" i="2" s="1"/>
  <c r="I18" i="1" s="1"/>
  <c r="C558" i="2"/>
  <c r="I554" i="2" s="1"/>
  <c r="R738" i="2"/>
  <c r="C1174" i="2"/>
  <c r="I1170" i="2" s="1"/>
  <c r="K1170" i="2" s="1"/>
  <c r="K1172" i="2" s="1"/>
  <c r="K1174" i="2" s="1"/>
  <c r="U976" i="2"/>
  <c r="W976" i="2" s="1"/>
  <c r="Y976" i="2" s="1"/>
  <c r="U977" i="2" s="1"/>
  <c r="W977" i="2" s="1"/>
  <c r="Y977" i="2" s="1"/>
  <c r="W1129" i="2"/>
  <c r="Y1129" i="2" s="1"/>
  <c r="R1025" i="2"/>
  <c r="C1024" i="2" s="1"/>
  <c r="I1020" i="2" s="1"/>
  <c r="C138" i="2"/>
  <c r="I134" i="2" s="1"/>
  <c r="K134" i="2" s="1"/>
  <c r="C258" i="2"/>
  <c r="I254" i="2" s="1"/>
  <c r="C1159" i="2"/>
  <c r="I1155" i="2" s="1"/>
  <c r="C348" i="2"/>
  <c r="C543" i="2"/>
  <c r="I539" i="2" s="1"/>
  <c r="I81" i="1" s="1"/>
  <c r="C994" i="2"/>
  <c r="C632" i="2"/>
  <c r="I868" i="2"/>
  <c r="I89" i="1" s="1"/>
  <c r="C153" i="2"/>
  <c r="G96" i="1"/>
  <c r="I1080" i="2"/>
  <c r="K1080" i="2" s="1"/>
  <c r="K1082" i="2" s="1"/>
  <c r="G106" i="1"/>
  <c r="I687" i="2"/>
  <c r="K687" i="2" s="1"/>
  <c r="K689" i="2" s="1"/>
  <c r="G70" i="1"/>
  <c r="I70" i="1"/>
  <c r="J53" i="1"/>
  <c r="G48" i="1"/>
  <c r="I404" i="2"/>
  <c r="G51" i="1"/>
  <c r="I389" i="2"/>
  <c r="K389" i="2" s="1"/>
  <c r="K391" i="2" s="1"/>
  <c r="C363" i="2"/>
  <c r="I359" i="2" s="1"/>
  <c r="C333" i="2"/>
  <c r="G84" i="1"/>
  <c r="C168" i="2"/>
  <c r="I164" i="2" s="1"/>
  <c r="C797" i="2"/>
  <c r="G71" i="1"/>
  <c r="I584" i="2"/>
  <c r="I71" i="1" s="1"/>
  <c r="G42" i="1"/>
  <c r="I224" i="2"/>
  <c r="K224" i="2" s="1"/>
  <c r="O83" i="1"/>
  <c r="K750" i="2"/>
  <c r="K752" i="2" s="1"/>
  <c r="K212" i="2"/>
  <c r="U18" i="2"/>
  <c r="W18" i="2" s="1"/>
  <c r="Y18" i="2" s="1"/>
  <c r="K257" i="2"/>
  <c r="R13" i="3"/>
  <c r="O34" i="1"/>
  <c r="E17" i="1"/>
  <c r="I494" i="2"/>
  <c r="K494" i="2" s="1"/>
  <c r="F70" i="1"/>
  <c r="O136" i="1"/>
  <c r="O100" i="1"/>
  <c r="K525" i="2"/>
  <c r="J36" i="1" s="1"/>
  <c r="K467" i="2"/>
  <c r="K1141" i="2"/>
  <c r="J134" i="1" s="1"/>
  <c r="E80" i="1"/>
  <c r="W44" i="2"/>
  <c r="Y44" i="2" s="1"/>
  <c r="W45" i="2" s="1"/>
  <c r="Y45" i="2" s="1"/>
  <c r="W46" i="2" s="1"/>
  <c r="Y46" i="2" s="1"/>
  <c r="W47" i="2" s="1"/>
  <c r="Y573" i="2"/>
  <c r="O51" i="1"/>
  <c r="E81" i="1"/>
  <c r="I509" i="2"/>
  <c r="I33" i="1" s="1"/>
  <c r="W526" i="2"/>
  <c r="Y526" i="2" s="1"/>
  <c r="W527" i="2" s="1"/>
  <c r="Y527" i="2" s="1"/>
  <c r="W528" i="2" s="1"/>
  <c r="O59" i="1"/>
  <c r="E18" i="1"/>
  <c r="K347" i="2"/>
  <c r="W76" i="2"/>
  <c r="Y76" i="2" s="1"/>
  <c r="W77" i="2" s="1"/>
  <c r="Y77" i="2" s="1"/>
  <c r="W78" i="2" s="1"/>
  <c r="W595" i="2"/>
  <c r="Y595" i="2" s="1"/>
  <c r="O77" i="1"/>
  <c r="E140" i="1"/>
  <c r="O36" i="1"/>
  <c r="O14" i="1"/>
  <c r="E95" i="1"/>
  <c r="E97" i="1" s="1"/>
  <c r="K165" i="2"/>
  <c r="J41" i="1" s="1"/>
  <c r="O33" i="1"/>
  <c r="W116" i="2"/>
  <c r="Y116" i="2" s="1"/>
  <c r="O139" i="1"/>
  <c r="W498" i="2"/>
  <c r="Y498" i="2" s="1"/>
  <c r="W1144" i="2"/>
  <c r="K1083" i="2"/>
  <c r="O134" i="1"/>
  <c r="E40" i="1"/>
  <c r="O27" i="1"/>
  <c r="O42" i="1"/>
  <c r="K1113" i="2"/>
  <c r="E24" i="1"/>
  <c r="O102" i="1"/>
  <c r="E60" i="1"/>
  <c r="G780" i="2"/>
  <c r="N77" i="1" s="1"/>
  <c r="O95" i="1"/>
  <c r="I209" i="2"/>
  <c r="K209" i="2" s="1"/>
  <c r="K211" i="2" s="1"/>
  <c r="K61" i="1" s="1"/>
  <c r="W707" i="2"/>
  <c r="Y707" i="2" s="1"/>
  <c r="W32" i="2"/>
  <c r="O57" i="1"/>
  <c r="O20" i="1"/>
  <c r="E83" i="1"/>
  <c r="K14" i="2"/>
  <c r="J16" i="1" s="1"/>
  <c r="N16" i="1"/>
  <c r="I43" i="2"/>
  <c r="K43" i="2" s="1"/>
  <c r="K45" i="2" s="1"/>
  <c r="E71" i="1"/>
  <c r="K643" i="2"/>
  <c r="K645" i="2" s="1"/>
  <c r="K75" i="1" s="1"/>
  <c r="Y1114" i="2"/>
  <c r="Y333" i="2"/>
  <c r="I314" i="2"/>
  <c r="K314" i="2" s="1"/>
  <c r="K316" i="2" s="1"/>
  <c r="K78" i="1" s="1"/>
  <c r="K672" i="2"/>
  <c r="K674" i="2" s="1"/>
  <c r="K76" i="1" s="1"/>
  <c r="I102" i="1"/>
  <c r="I449" i="2"/>
  <c r="I28" i="1" s="1"/>
  <c r="K945" i="2"/>
  <c r="J140" i="1" s="1"/>
  <c r="O69" i="1"/>
  <c r="W543" i="2"/>
  <c r="W63" i="2"/>
  <c r="W64" i="2" s="1"/>
  <c r="Y64" i="2" s="1"/>
  <c r="W588" i="2"/>
  <c r="Y588" i="2" s="1"/>
  <c r="W303" i="2"/>
  <c r="W153" i="2"/>
  <c r="W258" i="2"/>
  <c r="W1039" i="2"/>
  <c r="Y1039" i="2" s="1"/>
  <c r="W108" i="2"/>
  <c r="W288" i="2"/>
  <c r="W138" i="2"/>
  <c r="W1159" i="2"/>
  <c r="W1024" i="2"/>
  <c r="K377" i="2"/>
  <c r="W1084" i="2"/>
  <c r="W676" i="2"/>
  <c r="E47" i="1"/>
  <c r="E53" i="1" s="1"/>
  <c r="K135" i="2"/>
  <c r="J68" i="1" s="1"/>
  <c r="E68" i="1"/>
  <c r="O60" i="1"/>
  <c r="E15" i="1"/>
  <c r="K60" i="2"/>
  <c r="J15" i="1" s="1"/>
  <c r="O107" i="1"/>
  <c r="K796" i="2"/>
  <c r="K182" i="2"/>
  <c r="K1006" i="2"/>
  <c r="J72" i="1" s="1"/>
  <c r="E72" i="1"/>
  <c r="O26" i="1"/>
  <c r="W363" i="2"/>
  <c r="W93" i="2"/>
  <c r="W198" i="2"/>
  <c r="W318" i="2"/>
  <c r="W1009" i="2"/>
  <c r="E135" i="1"/>
  <c r="K62" i="2"/>
  <c r="O15" i="1"/>
  <c r="W872" i="2"/>
  <c r="W513" i="2"/>
  <c r="E34" i="1"/>
  <c r="K721" i="2"/>
  <c r="O71" i="1"/>
  <c r="K1036" i="2"/>
  <c r="J85" i="1" s="1"/>
  <c r="E85" i="1"/>
  <c r="I16" i="1"/>
  <c r="K13" i="2"/>
  <c r="E133" i="1"/>
  <c r="K1126" i="2"/>
  <c r="J133" i="1" s="1"/>
  <c r="K480" i="2"/>
  <c r="J34" i="1" s="1"/>
  <c r="O47" i="1"/>
  <c r="K152" i="2"/>
  <c r="O80" i="1"/>
  <c r="Y273" i="2"/>
  <c r="O88" i="1"/>
  <c r="K434" i="2"/>
  <c r="K436" i="2" s="1"/>
  <c r="K25" i="1" s="1"/>
  <c r="I119" i="2"/>
  <c r="K119" i="2" s="1"/>
  <c r="K121" i="2" s="1"/>
  <c r="K123" i="2" s="1"/>
  <c r="Q69" i="1" s="1"/>
  <c r="K450" i="2"/>
  <c r="J28" i="1" s="1"/>
  <c r="O74" i="1"/>
  <c r="K1204" i="2"/>
  <c r="W378" i="2"/>
  <c r="K766" i="2"/>
  <c r="O73" i="1"/>
  <c r="I464" i="2"/>
  <c r="K464" i="2" s="1"/>
  <c r="K466" i="2" s="1"/>
  <c r="K24" i="1" s="1"/>
  <c r="I569" i="2"/>
  <c r="R15" i="3"/>
  <c r="G101" i="1"/>
  <c r="F79" i="1"/>
  <c r="O84" i="1"/>
  <c r="O81" i="1"/>
  <c r="O32" i="1"/>
  <c r="O68" i="1"/>
  <c r="K613" i="2"/>
  <c r="K615" i="2" s="1"/>
  <c r="O82" i="1"/>
  <c r="I524" i="2"/>
  <c r="K524" i="2" s="1"/>
  <c r="K19" i="1"/>
  <c r="K32" i="2"/>
  <c r="W423" i="2"/>
  <c r="W483" i="2"/>
  <c r="W797" i="2"/>
  <c r="W617" i="2"/>
  <c r="W752" i="2"/>
  <c r="W1205" i="2"/>
  <c r="W453" i="2"/>
  <c r="W722" i="2"/>
  <c r="W842" i="2"/>
  <c r="W558" i="2"/>
  <c r="W438" i="2"/>
  <c r="W348" i="2"/>
  <c r="W887" i="2"/>
  <c r="W408" i="2"/>
  <c r="W468" i="2"/>
  <c r="K1158" i="2"/>
  <c r="O135" i="1"/>
  <c r="K242" i="2"/>
  <c r="O79" i="1"/>
  <c r="W183" i="2"/>
  <c r="K107" i="2"/>
  <c r="O18" i="1"/>
  <c r="K437" i="2"/>
  <c r="O25" i="1"/>
  <c r="O110" i="1"/>
  <c r="K993" i="2"/>
  <c r="W691" i="2"/>
  <c r="K302" i="2"/>
  <c r="O58" i="1"/>
  <c r="O85" i="1"/>
  <c r="K1038" i="2"/>
  <c r="O78" i="1"/>
  <c r="K317" i="2"/>
  <c r="O41" i="1"/>
  <c r="K646" i="2"/>
  <c r="O75" i="1"/>
  <c r="O133" i="1"/>
  <c r="K1128" i="2"/>
  <c r="W393" i="2"/>
  <c r="K675" i="2"/>
  <c r="O76" i="1"/>
  <c r="K977" i="2"/>
  <c r="O108" i="1"/>
  <c r="I793" i="2" l="1"/>
  <c r="K793" i="2" s="1"/>
  <c r="K795" i="2" s="1"/>
  <c r="I149" i="2"/>
  <c r="I80" i="1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I990" i="2"/>
  <c r="K990" i="2" s="1"/>
  <c r="K992" i="2" s="1"/>
  <c r="I778" i="2"/>
  <c r="K778" i="2" s="1"/>
  <c r="K780" i="2" s="1"/>
  <c r="U238" i="2"/>
  <c r="G239" i="2" s="1"/>
  <c r="L79" i="1" s="1"/>
  <c r="I838" i="2"/>
  <c r="K838" i="2" s="1"/>
  <c r="K840" i="2" s="1"/>
  <c r="I73" i="1"/>
  <c r="I101" i="1"/>
  <c r="U567" i="2"/>
  <c r="W567" i="2" s="1"/>
  <c r="Y567" i="2" s="1"/>
  <c r="K479" i="2"/>
  <c r="U117" i="2"/>
  <c r="W117" i="2" s="1"/>
  <c r="Y117" i="2" s="1"/>
  <c r="U57" i="2"/>
  <c r="W57" i="2" s="1"/>
  <c r="Y57" i="2" s="1"/>
  <c r="U192" i="2"/>
  <c r="W192" i="2" s="1"/>
  <c r="Y192" i="2" s="1"/>
  <c r="U522" i="2"/>
  <c r="W522" i="2" s="1"/>
  <c r="Y522" i="2" s="1"/>
  <c r="U731" i="2"/>
  <c r="W731" i="2" s="1"/>
  <c r="Y731" i="2" s="1"/>
  <c r="U881" i="2"/>
  <c r="W881" i="2" s="1"/>
  <c r="Y881" i="2" s="1"/>
  <c r="U297" i="2"/>
  <c r="W297" i="2" s="1"/>
  <c r="Y297" i="2" s="1"/>
  <c r="U41" i="2"/>
  <c r="W41" i="2" s="1"/>
  <c r="Y41" i="2" s="1"/>
  <c r="U492" i="2"/>
  <c r="W492" i="2" s="1"/>
  <c r="Y492" i="2" s="1"/>
  <c r="U596" i="2"/>
  <c r="W596" i="2" s="1"/>
  <c r="Y596" i="2" s="1"/>
  <c r="U507" i="2"/>
  <c r="W507" i="2" s="1"/>
  <c r="Y507" i="2" s="1"/>
  <c r="U761" i="2"/>
  <c r="W761" i="2" s="1"/>
  <c r="Y761" i="2" s="1"/>
  <c r="U626" i="2"/>
  <c r="W626" i="2" s="1"/>
  <c r="Y626" i="2" s="1"/>
  <c r="U132" i="2"/>
  <c r="W132" i="2" s="1"/>
  <c r="Y132" i="2" s="1"/>
  <c r="U582" i="2"/>
  <c r="W582" i="2" s="1"/>
  <c r="Y582" i="2" s="1"/>
  <c r="U1033" i="2"/>
  <c r="W1033" i="2" s="1"/>
  <c r="Y1033" i="2" s="1"/>
  <c r="U1138" i="2"/>
  <c r="W1138" i="2" s="1"/>
  <c r="Y1138" i="2" s="1"/>
  <c r="U72" i="2"/>
  <c r="W72" i="2" s="1"/>
  <c r="Y72" i="2" s="1"/>
  <c r="U537" i="2"/>
  <c r="W537" i="2" s="1"/>
  <c r="Y537" i="2" s="1"/>
  <c r="U641" i="2"/>
  <c r="W641" i="2" s="1"/>
  <c r="Y641" i="2" s="1"/>
  <c r="U87" i="2"/>
  <c r="W87" i="2" s="1"/>
  <c r="Y87" i="2" s="1"/>
  <c r="U1003" i="2"/>
  <c r="W1003" i="2" s="1"/>
  <c r="Y1003" i="2" s="1"/>
  <c r="W327" i="2"/>
  <c r="K1205" i="2"/>
  <c r="Q74" i="1" s="1"/>
  <c r="K96" i="1"/>
  <c r="K97" i="1" s="1"/>
  <c r="K1084" i="2"/>
  <c r="Q96" i="1" s="1"/>
  <c r="E103" i="1"/>
  <c r="Y356" i="2"/>
  <c r="U357" i="2" s="1"/>
  <c r="W357" i="2" s="1"/>
  <c r="Y357" i="2" s="1"/>
  <c r="Y161" i="2"/>
  <c r="U162" i="2" s="1"/>
  <c r="E62" i="1"/>
  <c r="J62" i="1"/>
  <c r="I43" i="1"/>
  <c r="K164" i="2"/>
  <c r="K166" i="2" s="1"/>
  <c r="K41" i="1" s="1"/>
  <c r="C93" i="2"/>
  <c r="I89" i="2" s="1"/>
  <c r="I67" i="1"/>
  <c r="K628" i="2"/>
  <c r="K630" i="2" s="1"/>
  <c r="K632" i="2" s="1"/>
  <c r="J44" i="1"/>
  <c r="E44" i="1"/>
  <c r="J29" i="1"/>
  <c r="J92" i="1"/>
  <c r="E92" i="1"/>
  <c r="K598" i="2"/>
  <c r="K600" i="2" s="1"/>
  <c r="E29" i="1"/>
  <c r="E37" i="1"/>
  <c r="W919" i="2"/>
  <c r="G913" i="2"/>
  <c r="L139" i="1" s="1"/>
  <c r="I344" i="2"/>
  <c r="K344" i="2" s="1"/>
  <c r="K346" i="2" s="1"/>
  <c r="K928" i="2"/>
  <c r="K930" i="2" s="1"/>
  <c r="I87" i="1"/>
  <c r="K944" i="2"/>
  <c r="K946" i="2" s="1"/>
  <c r="K140" i="1" s="1"/>
  <c r="W65" i="2"/>
  <c r="I47" i="1"/>
  <c r="R739" i="2"/>
  <c r="I15" i="1"/>
  <c r="U19" i="2"/>
  <c r="W19" i="2" s="1"/>
  <c r="Y19" i="2" s="1"/>
  <c r="K74" i="2"/>
  <c r="K76" i="2" s="1"/>
  <c r="K14" i="1" s="1"/>
  <c r="K526" i="2"/>
  <c r="K36" i="1" s="1"/>
  <c r="K496" i="2"/>
  <c r="K32" i="1" s="1"/>
  <c r="K226" i="2"/>
  <c r="K42" i="1" s="1"/>
  <c r="K883" i="2"/>
  <c r="K885" i="2" s="1"/>
  <c r="K88" i="1" s="1"/>
  <c r="I82" i="1"/>
  <c r="I26" i="1"/>
  <c r="K104" i="2"/>
  <c r="K106" i="2" s="1"/>
  <c r="K18" i="1" s="1"/>
  <c r="I32" i="1"/>
  <c r="I106" i="1"/>
  <c r="I20" i="1"/>
  <c r="K66" i="1"/>
  <c r="K539" i="2"/>
  <c r="K541" i="2" s="1"/>
  <c r="K543" i="2" s="1"/>
  <c r="Q81" i="1" s="1"/>
  <c r="I68" i="1"/>
  <c r="I42" i="1"/>
  <c r="K359" i="2"/>
  <c r="K361" i="2" s="1"/>
  <c r="K47" i="1" s="1"/>
  <c r="I329" i="2"/>
  <c r="I49" i="1" s="1"/>
  <c r="K1155" i="2"/>
  <c r="K1157" i="2" s="1"/>
  <c r="K1110" i="2"/>
  <c r="K1112" i="2" s="1"/>
  <c r="K132" i="1" s="1"/>
  <c r="K718" i="2"/>
  <c r="K720" i="2" s="1"/>
  <c r="K70" i="1" s="1"/>
  <c r="C1144" i="2"/>
  <c r="I1140" i="2" s="1"/>
  <c r="I96" i="1"/>
  <c r="W124" i="2"/>
  <c r="Y124" i="2" s="1"/>
  <c r="K149" i="2"/>
  <c r="K151" i="2" s="1"/>
  <c r="K80" i="1" s="1"/>
  <c r="I75" i="1"/>
  <c r="I107" i="1"/>
  <c r="C198" i="2"/>
  <c r="I194" i="2" s="1"/>
  <c r="K194" i="2" s="1"/>
  <c r="K196" i="2" s="1"/>
  <c r="K271" i="2"/>
  <c r="I108" i="1"/>
  <c r="C303" i="2"/>
  <c r="I299" i="2" s="1"/>
  <c r="K584" i="2"/>
  <c r="K586" i="2" s="1"/>
  <c r="K71" i="1" s="1"/>
  <c r="U978" i="2"/>
  <c r="W978" i="2" s="1"/>
  <c r="Y978" i="2" s="1"/>
  <c r="U979" i="2" s="1"/>
  <c r="W979" i="2" s="1"/>
  <c r="K868" i="2"/>
  <c r="K870" i="2" s="1"/>
  <c r="I74" i="1"/>
  <c r="K509" i="2"/>
  <c r="K511" i="2" s="1"/>
  <c r="K513" i="2" s="1"/>
  <c r="K136" i="2"/>
  <c r="K138" i="2" s="1"/>
  <c r="Q68" i="1" s="1"/>
  <c r="J37" i="1"/>
  <c r="U1115" i="2"/>
  <c r="I136" i="1"/>
  <c r="U274" i="2"/>
  <c r="U33" i="2"/>
  <c r="I51" i="1"/>
  <c r="K318" i="2"/>
  <c r="Q78" i="1" s="1"/>
  <c r="Y78" i="2"/>
  <c r="I24" i="1"/>
  <c r="I76" i="1"/>
  <c r="K15" i="2"/>
  <c r="W602" i="2"/>
  <c r="K69" i="1"/>
  <c r="K676" i="2"/>
  <c r="I78" i="1"/>
  <c r="K419" i="2"/>
  <c r="K421" i="2" s="1"/>
  <c r="K449" i="2"/>
  <c r="K451" i="2" s="1"/>
  <c r="K28" i="1" s="1"/>
  <c r="I100" i="1"/>
  <c r="Y1144" i="2"/>
  <c r="I61" i="1"/>
  <c r="J21" i="1"/>
  <c r="E21" i="1"/>
  <c r="K763" i="2"/>
  <c r="K765" i="2" s="1"/>
  <c r="K73" i="1" s="1"/>
  <c r="K1127" i="2"/>
  <c r="K133" i="1" s="1"/>
  <c r="Y513" i="2"/>
  <c r="Y528" i="2"/>
  <c r="Y1024" i="2"/>
  <c r="U1025" i="2" s="1"/>
  <c r="Y378" i="2"/>
  <c r="Y872" i="2"/>
  <c r="K913" i="2"/>
  <c r="K915" i="2" s="1"/>
  <c r="K917" i="2" s="1"/>
  <c r="I25" i="1"/>
  <c r="Y93" i="2"/>
  <c r="Y47" i="2"/>
  <c r="Y1084" i="2"/>
  <c r="U1085" i="2" s="1"/>
  <c r="I83" i="1"/>
  <c r="K569" i="2"/>
  <c r="K571" i="2" s="1"/>
  <c r="Y153" i="2"/>
  <c r="Y676" i="2"/>
  <c r="K481" i="2"/>
  <c r="K34" i="1" s="1"/>
  <c r="Y198" i="2"/>
  <c r="Y138" i="2"/>
  <c r="Y318" i="2"/>
  <c r="Y1159" i="2"/>
  <c r="I69" i="1"/>
  <c r="Y288" i="2"/>
  <c r="Y948" i="2"/>
  <c r="Y258" i="2"/>
  <c r="Y1009" i="2"/>
  <c r="Y363" i="2"/>
  <c r="Y108" i="2"/>
  <c r="Y303" i="2"/>
  <c r="K213" i="2"/>
  <c r="Q61" i="1" s="1"/>
  <c r="Y543" i="2"/>
  <c r="K647" i="2"/>
  <c r="Q75" i="1" s="1"/>
  <c r="K438" i="2"/>
  <c r="Q25" i="1" s="1"/>
  <c r="K393" i="2"/>
  <c r="Q51" i="1" s="1"/>
  <c r="K51" i="1"/>
  <c r="K254" i="2"/>
  <c r="K256" i="2" s="1"/>
  <c r="I40" i="1"/>
  <c r="O114" i="1"/>
  <c r="I77" i="1"/>
  <c r="K288" i="2"/>
  <c r="Q26" i="1" s="1"/>
  <c r="I57" i="1"/>
  <c r="I95" i="1"/>
  <c r="K707" i="2"/>
  <c r="Q95" i="1" s="1"/>
  <c r="I36" i="1"/>
  <c r="K468" i="2"/>
  <c r="Q24" i="1" s="1"/>
  <c r="K57" i="1"/>
  <c r="K617" i="2"/>
  <c r="Q57" i="1" s="1"/>
  <c r="Y483" i="2"/>
  <c r="U484" i="2" s="1"/>
  <c r="Y691" i="2"/>
  <c r="K106" i="1"/>
  <c r="K691" i="2"/>
  <c r="Q106" i="1" s="1"/>
  <c r="Y438" i="2"/>
  <c r="Y423" i="2"/>
  <c r="I27" i="1"/>
  <c r="K554" i="2"/>
  <c r="K556" i="2" s="1"/>
  <c r="Y752" i="2"/>
  <c r="Y722" i="2"/>
  <c r="K404" i="2"/>
  <c r="K406" i="2" s="1"/>
  <c r="I48" i="1"/>
  <c r="Y558" i="2"/>
  <c r="G556" i="2"/>
  <c r="N27" i="1" s="1"/>
  <c r="K47" i="2"/>
  <c r="K20" i="1"/>
  <c r="Y348" i="2"/>
  <c r="U349" i="2" s="1"/>
  <c r="Y453" i="2"/>
  <c r="K108" i="1"/>
  <c r="Q108" i="1"/>
  <c r="Y408" i="2"/>
  <c r="Y887" i="2"/>
  <c r="Y617" i="2"/>
  <c r="Y468" i="2"/>
  <c r="K74" i="1"/>
  <c r="Y393" i="2"/>
  <c r="Q136" i="1"/>
  <c r="K136" i="1"/>
  <c r="Y183" i="2"/>
  <c r="Y842" i="2"/>
  <c r="Y1205" i="2"/>
  <c r="Y797" i="2"/>
  <c r="Y737" i="2"/>
  <c r="Y932" i="2"/>
  <c r="U933" i="2" s="1"/>
  <c r="Q66" i="1"/>
  <c r="I110" i="1" l="1"/>
  <c r="K994" i="2"/>
  <c r="Q110" i="1" s="1"/>
  <c r="K110" i="1"/>
  <c r="Q97" i="1"/>
  <c r="W238" i="2"/>
  <c r="K77" i="1"/>
  <c r="K782" i="2"/>
  <c r="Q77" i="1" s="1"/>
  <c r="K842" i="2"/>
  <c r="Q100" i="1" s="1"/>
  <c r="K100" i="1"/>
  <c r="U568" i="2"/>
  <c r="W568" i="2" s="1"/>
  <c r="Y568" i="2" s="1"/>
  <c r="W569" i="2" s="1"/>
  <c r="Y569" i="2" s="1"/>
  <c r="K107" i="1"/>
  <c r="K112" i="1" s="1"/>
  <c r="K797" i="2"/>
  <c r="Q107" i="1" s="1"/>
  <c r="Q112" i="1" s="1"/>
  <c r="U583" i="2"/>
  <c r="W583" i="2" s="1"/>
  <c r="Y583" i="2" s="1"/>
  <c r="W584" i="2" s="1"/>
  <c r="Y584" i="2" s="1"/>
  <c r="W585" i="2" s="1"/>
  <c r="Y585" i="2" s="1"/>
  <c r="W586" i="2" s="1"/>
  <c r="Y586" i="2" s="1"/>
  <c r="W587" i="2" s="1"/>
  <c r="Y587" i="2" s="1"/>
  <c r="U298" i="2"/>
  <c r="W298" i="2" s="1"/>
  <c r="Y298" i="2" s="1"/>
  <c r="W299" i="2" s="1"/>
  <c r="Y299" i="2" s="1"/>
  <c r="W300" i="2" s="1"/>
  <c r="Y300" i="2" s="1"/>
  <c r="W301" i="2" s="1"/>
  <c r="Y301" i="2" s="1"/>
  <c r="W302" i="2" s="1"/>
  <c r="Y302" i="2" s="1"/>
  <c r="U193" i="2"/>
  <c r="W193" i="2" s="1"/>
  <c r="Y193" i="2" s="1"/>
  <c r="W194" i="2" s="1"/>
  <c r="Y194" i="2" s="1"/>
  <c r="W195" i="2" s="1"/>
  <c r="Y195" i="2" s="1"/>
  <c r="W196" i="2" s="1"/>
  <c r="Y196" i="2" s="1"/>
  <c r="W197" i="2" s="1"/>
  <c r="Y197" i="2" s="1"/>
  <c r="U1004" i="2"/>
  <c r="W1004" i="2" s="1"/>
  <c r="Y1004" i="2" s="1"/>
  <c r="W1005" i="2" s="1"/>
  <c r="Y1005" i="2" s="1"/>
  <c r="W1006" i="2" s="1"/>
  <c r="Y1006" i="2" s="1"/>
  <c r="W1007" i="2" s="1"/>
  <c r="Y1007" i="2" s="1"/>
  <c r="W1008" i="2" s="1"/>
  <c r="Y1008" i="2" s="1"/>
  <c r="U73" i="2"/>
  <c r="W73" i="2" s="1"/>
  <c r="Y73" i="2" s="1"/>
  <c r="W74" i="2" s="1"/>
  <c r="Y74" i="2" s="1"/>
  <c r="W75" i="2" s="1"/>
  <c r="Y75" i="2" s="1"/>
  <c r="U133" i="2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U882" i="2"/>
  <c r="W882" i="2" s="1"/>
  <c r="Y882" i="2" s="1"/>
  <c r="W883" i="2" s="1"/>
  <c r="Y883" i="2" s="1"/>
  <c r="W884" i="2" s="1"/>
  <c r="Y884" i="2" s="1"/>
  <c r="W885" i="2" s="1"/>
  <c r="Y885" i="2" s="1"/>
  <c r="W886" i="2" s="1"/>
  <c r="Y886" i="2" s="1"/>
  <c r="W58" i="2"/>
  <c r="Y58" i="2" s="1"/>
  <c r="W59" i="2" s="1"/>
  <c r="Y59" i="2" s="1"/>
  <c r="W60" i="2" s="1"/>
  <c r="Y60" i="2" s="1"/>
  <c r="W61" i="2" s="1"/>
  <c r="Y61" i="2" s="1"/>
  <c r="W62" i="2" s="1"/>
  <c r="Y62" i="2" s="1"/>
  <c r="U58" i="2"/>
  <c r="U538" i="2"/>
  <c r="W538" i="2" s="1"/>
  <c r="Y538" i="2" s="1"/>
  <c r="W539" i="2" s="1"/>
  <c r="Y539" i="2" s="1"/>
  <c r="W540" i="2" s="1"/>
  <c r="Y540" i="2" s="1"/>
  <c r="W541" i="2" s="1"/>
  <c r="Y541" i="2" s="1"/>
  <c r="W542" i="2" s="1"/>
  <c r="Y542" i="2" s="1"/>
  <c r="U508" i="2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88" i="2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139" i="2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U493" i="2"/>
  <c r="W493" i="2" s="1"/>
  <c r="Y493" i="2" s="1"/>
  <c r="W494" i="2" s="1"/>
  <c r="Y494" i="2" s="1"/>
  <c r="W495" i="2" s="1"/>
  <c r="Y495" i="2" s="1"/>
  <c r="W496" i="2" s="1"/>
  <c r="Y496" i="2" s="1"/>
  <c r="W497" i="2" s="1"/>
  <c r="Y497" i="2" s="1"/>
  <c r="U732" i="2"/>
  <c r="W732" i="2" s="1"/>
  <c r="Y732" i="2" s="1"/>
  <c r="W733" i="2" s="1"/>
  <c r="Y733" i="2" s="1"/>
  <c r="W734" i="2" s="1"/>
  <c r="Y734" i="2" s="1"/>
  <c r="W735" i="2" s="1"/>
  <c r="Y735" i="2" s="1"/>
  <c r="U118" i="2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358" i="2"/>
  <c r="W358" i="2" s="1"/>
  <c r="Y358" i="2" s="1"/>
  <c r="W359" i="2" s="1"/>
  <c r="Y359" i="2" s="1"/>
  <c r="W360" i="2" s="1"/>
  <c r="Y360" i="2" s="1"/>
  <c r="W361" i="2" s="1"/>
  <c r="Y361" i="2" s="1"/>
  <c r="W362" i="2" s="1"/>
  <c r="Y362" i="2" s="1"/>
  <c r="U642" i="2"/>
  <c r="W642" i="2" s="1"/>
  <c r="Y642" i="2" s="1"/>
  <c r="W643" i="2" s="1"/>
  <c r="Y643" i="2" s="1"/>
  <c r="U644" i="2" s="1"/>
  <c r="W644" i="2" s="1"/>
  <c r="Y644" i="2" s="1"/>
  <c r="U645" i="2" s="1"/>
  <c r="U1034" i="2"/>
  <c r="W1034" i="2" s="1"/>
  <c r="Y1034" i="2" s="1"/>
  <c r="W1035" i="2" s="1"/>
  <c r="Y1035" i="2" s="1"/>
  <c r="W1036" i="2" s="1"/>
  <c r="Y1036" i="2" s="1"/>
  <c r="W1037" i="2" s="1"/>
  <c r="Y1037" i="2" s="1"/>
  <c r="W1038" i="2" s="1"/>
  <c r="Y1038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U42" i="2"/>
  <c r="W42" i="2" s="1"/>
  <c r="Y42" i="2" s="1"/>
  <c r="W43" i="2" s="1"/>
  <c r="Y43" i="2" s="1"/>
  <c r="U523" i="2"/>
  <c r="W523" i="2" s="1"/>
  <c r="Y523" i="2" s="1"/>
  <c r="W524" i="2" s="1"/>
  <c r="Y524" i="2" s="1"/>
  <c r="W525" i="2" s="1"/>
  <c r="Y525" i="2" s="1"/>
  <c r="Y327" i="2"/>
  <c r="U328" i="2" s="1"/>
  <c r="G329" i="2" s="1"/>
  <c r="L49" i="1" s="1"/>
  <c r="Q122" i="1"/>
  <c r="W162" i="2"/>
  <c r="K179" i="2"/>
  <c r="K181" i="2" s="1"/>
  <c r="I41" i="1"/>
  <c r="Q33" i="1"/>
  <c r="K89" i="2"/>
  <c r="K91" i="2" s="1"/>
  <c r="C243" i="2"/>
  <c r="I239" i="2" s="1"/>
  <c r="C1009" i="2"/>
  <c r="I1005" i="2" s="1"/>
  <c r="C378" i="2"/>
  <c r="I374" i="2" s="1"/>
  <c r="C1039" i="2"/>
  <c r="I1035" i="2" s="1"/>
  <c r="R740" i="2"/>
  <c r="C737" i="2" s="1"/>
  <c r="I733" i="2" s="1"/>
  <c r="K67" i="1"/>
  <c r="Q67" i="1"/>
  <c r="K273" i="2"/>
  <c r="Q102" i="1" s="1"/>
  <c r="U20" i="2"/>
  <c r="W20" i="2" s="1"/>
  <c r="Y20" i="2" s="1"/>
  <c r="G17" i="2" s="1"/>
  <c r="K84" i="1"/>
  <c r="K602" i="2"/>
  <c r="Q84" i="1" s="1"/>
  <c r="K872" i="2"/>
  <c r="Q76" i="1"/>
  <c r="K87" i="1"/>
  <c r="K932" i="2"/>
  <c r="Q87" i="1" s="1"/>
  <c r="K528" i="2"/>
  <c r="Q36" i="1" s="1"/>
  <c r="K59" i="2"/>
  <c r="K61" i="2" s="1"/>
  <c r="K15" i="1" s="1"/>
  <c r="I50" i="1"/>
  <c r="Y65" i="2"/>
  <c r="G59" i="2" s="1"/>
  <c r="L15" i="1" s="1"/>
  <c r="K50" i="1"/>
  <c r="K348" i="2"/>
  <c r="Q50" i="1" s="1"/>
  <c r="W125" i="2"/>
  <c r="Y919" i="2"/>
  <c r="G917" i="2" s="1"/>
  <c r="P139" i="1" s="1"/>
  <c r="G915" i="2"/>
  <c r="N139" i="1" s="1"/>
  <c r="I134" i="1"/>
  <c r="K78" i="2"/>
  <c r="Q14" i="1" s="1"/>
  <c r="K498" i="2"/>
  <c r="Q32" i="1" s="1"/>
  <c r="K101" i="1"/>
  <c r="K423" i="2"/>
  <c r="Q101" i="1" s="1"/>
  <c r="K228" i="2"/>
  <c r="Q42" i="1" s="1"/>
  <c r="K1140" i="2"/>
  <c r="K1142" i="2" s="1"/>
  <c r="Q134" i="1" s="1"/>
  <c r="K68" i="1"/>
  <c r="K887" i="2"/>
  <c r="Q88" i="1" s="1"/>
  <c r="K1020" i="2"/>
  <c r="K1022" i="2" s="1"/>
  <c r="K1024" i="2" s="1"/>
  <c r="Q82" i="1" s="1"/>
  <c r="K108" i="2"/>
  <c r="Q18" i="1" s="1"/>
  <c r="K363" i="2"/>
  <c r="Q47" i="1" s="1"/>
  <c r="I60" i="1"/>
  <c r="K168" i="2"/>
  <c r="Q41" i="1" s="1"/>
  <c r="K1114" i="2"/>
  <c r="Q132" i="1" s="1"/>
  <c r="K153" i="2"/>
  <c r="I135" i="1"/>
  <c r="K102" i="1"/>
  <c r="K81" i="1"/>
  <c r="K722" i="2"/>
  <c r="K135" i="1"/>
  <c r="K1159" i="2"/>
  <c r="Q135" i="1" s="1"/>
  <c r="K329" i="2"/>
  <c r="K331" i="2" s="1"/>
  <c r="K33" i="1"/>
  <c r="K37" i="1" s="1"/>
  <c r="K948" i="2"/>
  <c r="K588" i="2"/>
  <c r="W1040" i="2"/>
  <c r="U1160" i="2"/>
  <c r="U873" i="2"/>
  <c r="K299" i="2"/>
  <c r="K301" i="2" s="1"/>
  <c r="K58" i="1" s="1"/>
  <c r="W499" i="2"/>
  <c r="U949" i="2"/>
  <c r="W589" i="2"/>
  <c r="W574" i="2"/>
  <c r="U843" i="2"/>
  <c r="W1130" i="2"/>
  <c r="W708" i="2"/>
  <c r="K89" i="1"/>
  <c r="U379" i="2"/>
  <c r="W274" i="2"/>
  <c r="G269" i="2"/>
  <c r="L102" i="1" s="1"/>
  <c r="U469" i="2"/>
  <c r="U753" i="2"/>
  <c r="U677" i="2"/>
  <c r="W1115" i="2"/>
  <c r="U798" i="2"/>
  <c r="G558" i="2"/>
  <c r="P27" i="1" s="1"/>
  <c r="U559" i="2"/>
  <c r="G554" i="2" s="1"/>
  <c r="L27" i="1" s="1"/>
  <c r="K767" i="2"/>
  <c r="Q73" i="1" s="1"/>
  <c r="U1206" i="2"/>
  <c r="U618" i="2"/>
  <c r="U109" i="2"/>
  <c r="U319" i="2"/>
  <c r="U184" i="2"/>
  <c r="U394" i="2"/>
  <c r="U723" i="2"/>
  <c r="W33" i="2"/>
  <c r="G28" i="2"/>
  <c r="L19" i="1" s="1"/>
  <c r="K16" i="1"/>
  <c r="K17" i="2"/>
  <c r="Q16" i="1" s="1"/>
  <c r="Y602" i="2"/>
  <c r="K453" i="2"/>
  <c r="Q28" i="1" s="1"/>
  <c r="K483" i="2"/>
  <c r="Q34" i="1" s="1"/>
  <c r="K1129" i="2"/>
  <c r="Q133" i="1" s="1"/>
  <c r="Q139" i="1"/>
  <c r="K139" i="1"/>
  <c r="U289" i="2"/>
  <c r="U154" i="2"/>
  <c r="U454" i="2"/>
  <c r="K83" i="1"/>
  <c r="K573" i="2"/>
  <c r="Q83" i="1" s="1"/>
  <c r="K258" i="2"/>
  <c r="Q40" i="1" s="1"/>
  <c r="K40" i="1"/>
  <c r="U692" i="2"/>
  <c r="K60" i="1"/>
  <c r="K198" i="2"/>
  <c r="K558" i="2"/>
  <c r="Q27" i="1" s="1"/>
  <c r="K27" i="1"/>
  <c r="K29" i="1" s="1"/>
  <c r="U439" i="2"/>
  <c r="K48" i="1"/>
  <c r="K408" i="2"/>
  <c r="Q20" i="1"/>
  <c r="U424" i="2"/>
  <c r="Q121" i="1" l="1"/>
  <c r="Q29" i="1"/>
  <c r="Y238" i="2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W243" i="2" s="1"/>
  <c r="Y243" i="2" s="1"/>
  <c r="G243" i="2" s="1"/>
  <c r="P79" i="1" s="1"/>
  <c r="G241" i="2"/>
  <c r="N79" i="1" s="1"/>
  <c r="L78" i="1"/>
  <c r="W645" i="2"/>
  <c r="Y645" i="2" s="1"/>
  <c r="U646" i="2" s="1"/>
  <c r="W646" i="2" s="1"/>
  <c r="Y646" i="2" s="1"/>
  <c r="U647" i="2" s="1"/>
  <c r="W647" i="2" s="1"/>
  <c r="Y647" i="2" s="1"/>
  <c r="I61" i="6"/>
  <c r="I62" i="6" s="1"/>
  <c r="I64" i="6" s="1"/>
  <c r="Q119" i="1"/>
  <c r="K93" i="2"/>
  <c r="Q17" i="1" s="1"/>
  <c r="Q89" i="1"/>
  <c r="Q60" i="1"/>
  <c r="W328" i="2"/>
  <c r="Y162" i="2"/>
  <c r="U163" i="2" s="1"/>
  <c r="G164" i="2" s="1"/>
  <c r="L41" i="1" s="1"/>
  <c r="R124" i="1"/>
  <c r="Q103" i="1"/>
  <c r="K103" i="1"/>
  <c r="Q48" i="1"/>
  <c r="K17" i="1"/>
  <c r="K21" i="1" s="1"/>
  <c r="K183" i="2"/>
  <c r="Q43" i="1" s="1"/>
  <c r="K43" i="1"/>
  <c r="K44" i="1" s="1"/>
  <c r="Q140" i="1"/>
  <c r="G13" i="2"/>
  <c r="I85" i="1"/>
  <c r="K1035" i="2"/>
  <c r="K1037" i="2" s="1"/>
  <c r="K85" i="1" s="1"/>
  <c r="G15" i="2"/>
  <c r="K374" i="2"/>
  <c r="K376" i="2" s="1"/>
  <c r="K52" i="1" s="1"/>
  <c r="I52" i="1"/>
  <c r="K733" i="2"/>
  <c r="K735" i="2" s="1"/>
  <c r="K59" i="1" s="1"/>
  <c r="I59" i="1"/>
  <c r="K1005" i="2"/>
  <c r="K1007" i="2" s="1"/>
  <c r="K72" i="1" s="1"/>
  <c r="I72" i="1"/>
  <c r="K239" i="2"/>
  <c r="K241" i="2" s="1"/>
  <c r="K243" i="2" s="1"/>
  <c r="Q79" i="1" s="1"/>
  <c r="I79" i="1"/>
  <c r="I17" i="1"/>
  <c r="Q70" i="1"/>
  <c r="Q117" i="1"/>
  <c r="Q80" i="1"/>
  <c r="K63" i="2"/>
  <c r="Q15" i="1" s="1"/>
  <c r="Y125" i="2"/>
  <c r="W66" i="2"/>
  <c r="K134" i="1"/>
  <c r="AB103" i="2"/>
  <c r="Q37" i="1"/>
  <c r="K82" i="1"/>
  <c r="Q71" i="1"/>
  <c r="K49" i="1"/>
  <c r="K333" i="2"/>
  <c r="I58" i="1"/>
  <c r="W529" i="2"/>
  <c r="W1010" i="2"/>
  <c r="W873" i="2"/>
  <c r="W199" i="2"/>
  <c r="W1145" i="2"/>
  <c r="W1160" i="2"/>
  <c r="W94" i="2"/>
  <c r="Y499" i="2"/>
  <c r="Y1040" i="2"/>
  <c r="W154" i="2"/>
  <c r="W949" i="2"/>
  <c r="W304" i="2"/>
  <c r="W48" i="2"/>
  <c r="W544" i="2"/>
  <c r="W514" i="2"/>
  <c r="W259" i="2"/>
  <c r="W79" i="2"/>
  <c r="W139" i="2"/>
  <c r="W289" i="2"/>
  <c r="Y589" i="2"/>
  <c r="K303" i="2"/>
  <c r="Q58" i="1" s="1"/>
  <c r="Y574" i="2"/>
  <c r="W1025" i="2"/>
  <c r="W843" i="2"/>
  <c r="G838" i="2"/>
  <c r="L100" i="1" s="1"/>
  <c r="Y1130" i="2"/>
  <c r="Y708" i="2"/>
  <c r="W409" i="2"/>
  <c r="W364" i="2"/>
  <c r="U648" i="2"/>
  <c r="Y33" i="2"/>
  <c r="G32" i="2" s="1"/>
  <c r="P19" i="1" s="1"/>
  <c r="G30" i="2"/>
  <c r="N19" i="1" s="1"/>
  <c r="W798" i="2"/>
  <c r="W753" i="2"/>
  <c r="W469" i="2"/>
  <c r="G464" i="2"/>
  <c r="L24" i="1" s="1"/>
  <c r="W439" i="2"/>
  <c r="W349" i="2"/>
  <c r="W484" i="2"/>
  <c r="W394" i="2"/>
  <c r="W738" i="2"/>
  <c r="Y1115" i="2"/>
  <c r="W692" i="2"/>
  <c r="W454" i="2"/>
  <c r="G449" i="2"/>
  <c r="L28" i="1" s="1"/>
  <c r="Y979" i="2"/>
  <c r="W677" i="2"/>
  <c r="W1085" i="2"/>
  <c r="W379" i="2"/>
  <c r="W1206" i="2"/>
  <c r="W424" i="2"/>
  <c r="W888" i="2"/>
  <c r="W768" i="2"/>
  <c r="W723" i="2"/>
  <c r="W184" i="2"/>
  <c r="W319" i="2"/>
  <c r="W933" i="2"/>
  <c r="W109" i="2"/>
  <c r="W618" i="2"/>
  <c r="G613" i="2"/>
  <c r="L57" i="1" s="1"/>
  <c r="Y274" i="2"/>
  <c r="G273" i="2" s="1"/>
  <c r="P102" i="1" s="1"/>
  <c r="G271" i="2"/>
  <c r="N102" i="1" s="1"/>
  <c r="Y328" i="2" l="1"/>
  <c r="G331" i="2"/>
  <c r="N49" i="1" s="1"/>
  <c r="Q21" i="1"/>
  <c r="W163" i="2"/>
  <c r="K62" i="1"/>
  <c r="Q44" i="1"/>
  <c r="Q49" i="1"/>
  <c r="D49" i="1" s="1"/>
  <c r="K378" i="2"/>
  <c r="Q52" i="1" s="1"/>
  <c r="K1039" i="2"/>
  <c r="Q85" i="1" s="1"/>
  <c r="K737" i="2"/>
  <c r="Q59" i="1" s="1"/>
  <c r="K1009" i="2"/>
  <c r="Q72" i="1" s="1"/>
  <c r="K79" i="1"/>
  <c r="K92" i="1" s="1"/>
  <c r="AB238" i="2"/>
  <c r="Y66" i="2"/>
  <c r="G63" i="2" s="1"/>
  <c r="P15" i="1" s="1"/>
  <c r="G61" i="2"/>
  <c r="N15" i="1" s="1"/>
  <c r="K53" i="1"/>
  <c r="U1116" i="2"/>
  <c r="W603" i="2"/>
  <c r="Y139" i="2"/>
  <c r="Y259" i="2"/>
  <c r="Y544" i="2"/>
  <c r="Y304" i="2"/>
  <c r="Y1160" i="2"/>
  <c r="Y199" i="2"/>
  <c r="Y1010" i="2"/>
  <c r="Y289" i="2"/>
  <c r="Y79" i="2"/>
  <c r="Y514" i="2"/>
  <c r="Y48" i="2"/>
  <c r="Y949" i="2"/>
  <c r="Y154" i="2"/>
  <c r="Y94" i="2"/>
  <c r="Y1145" i="2"/>
  <c r="Y873" i="2"/>
  <c r="Y529" i="2"/>
  <c r="Y1025" i="2"/>
  <c r="Y843" i="2"/>
  <c r="G842" i="2" s="1"/>
  <c r="P100" i="1" s="1"/>
  <c r="G840" i="2"/>
  <c r="N100" i="1" s="1"/>
  <c r="W709" i="2"/>
  <c r="Y409" i="2"/>
  <c r="Y364" i="2"/>
  <c r="Y618" i="2"/>
  <c r="G617" i="2" s="1"/>
  <c r="P57" i="1" s="1"/>
  <c r="G615" i="2"/>
  <c r="N57" i="1" s="1"/>
  <c r="Y933" i="2"/>
  <c r="Y768" i="2"/>
  <c r="Y424" i="2"/>
  <c r="Y1085" i="2"/>
  <c r="U1086" i="2" s="1"/>
  <c r="G1080" i="2" s="1"/>
  <c r="L96" i="1" s="1"/>
  <c r="Y692" i="2"/>
  <c r="Y349" i="2"/>
  <c r="U350" i="2" s="1"/>
  <c r="Y469" i="2"/>
  <c r="G468" i="2" s="1"/>
  <c r="P24" i="1" s="1"/>
  <c r="G466" i="2"/>
  <c r="N24" i="1" s="1"/>
  <c r="Y798" i="2"/>
  <c r="Y184" i="2"/>
  <c r="Y394" i="2"/>
  <c r="W648" i="2"/>
  <c r="Y109" i="2"/>
  <c r="Y319" i="2"/>
  <c r="Y723" i="2"/>
  <c r="Y888" i="2"/>
  <c r="Y1206" i="2"/>
  <c r="Y379" i="2"/>
  <c r="Y677" i="2"/>
  <c r="Y454" i="2"/>
  <c r="G453" i="2" s="1"/>
  <c r="P28" i="1" s="1"/>
  <c r="G451" i="2"/>
  <c r="N28" i="1" s="1"/>
  <c r="Y738" i="2"/>
  <c r="Y484" i="2"/>
  <c r="Y439" i="2"/>
  <c r="Y753" i="2"/>
  <c r="W329" i="2" l="1"/>
  <c r="Y329" i="2" s="1"/>
  <c r="U330" i="2" s="1"/>
  <c r="W330" i="2" s="1"/>
  <c r="Y330" i="2" s="1"/>
  <c r="U331" i="2" s="1"/>
  <c r="W331" i="2" s="1"/>
  <c r="Y331" i="2" s="1"/>
  <c r="G333" i="2"/>
  <c r="P49" i="1" s="1"/>
  <c r="Y163" i="2"/>
  <c r="G166" i="2"/>
  <c r="N41" i="1" s="1"/>
  <c r="Q92" i="1"/>
  <c r="Q62" i="1"/>
  <c r="R128" i="1"/>
  <c r="Q126" i="1"/>
  <c r="R4" i="2"/>
  <c r="AA5" i="2" s="1"/>
  <c r="Q53" i="1"/>
  <c r="W126" i="2"/>
  <c r="G119" i="2"/>
  <c r="L69" i="1" s="1"/>
  <c r="U1161" i="2"/>
  <c r="W500" i="2"/>
  <c r="W1041" i="2"/>
  <c r="U950" i="2"/>
  <c r="W575" i="2"/>
  <c r="W590" i="2"/>
  <c r="U874" i="2"/>
  <c r="W1131" i="2"/>
  <c r="U1026" i="2"/>
  <c r="Y709" i="2"/>
  <c r="G703" i="2" s="1"/>
  <c r="L95" i="1" s="1"/>
  <c r="W1116" i="2"/>
  <c r="G1110" i="2"/>
  <c r="L132" i="1" s="1"/>
  <c r="U754" i="2"/>
  <c r="U380" i="2"/>
  <c r="U395" i="2"/>
  <c r="U799" i="2"/>
  <c r="G628" i="2"/>
  <c r="L67" i="1" s="1"/>
  <c r="G974" i="2"/>
  <c r="L108" i="1" s="1"/>
  <c r="U678" i="2"/>
  <c r="U1207" i="2"/>
  <c r="U185" i="2"/>
  <c r="U290" i="2"/>
  <c r="U155" i="2"/>
  <c r="Y603" i="2"/>
  <c r="W410" i="2"/>
  <c r="U724" i="2"/>
  <c r="W1086" i="2"/>
  <c r="U425" i="2"/>
  <c r="U440" i="2"/>
  <c r="U110" i="2"/>
  <c r="Y648" i="2"/>
  <c r="U485" i="2"/>
  <c r="U320" i="2"/>
  <c r="W350" i="2"/>
  <c r="U693" i="2"/>
  <c r="W164" i="2" l="1"/>
  <c r="Y164" i="2" s="1"/>
  <c r="W165" i="2" s="1"/>
  <c r="Y165" i="2" s="1"/>
  <c r="W166" i="2" s="1"/>
  <c r="Y166" i="2" s="1"/>
  <c r="W167" i="2" s="1"/>
  <c r="Y167" i="2" s="1"/>
  <c r="W168" i="2" s="1"/>
  <c r="Y168" i="2" s="1"/>
  <c r="W169" i="2" s="1"/>
  <c r="Y169" i="2" s="1"/>
  <c r="W170" i="2" s="1"/>
  <c r="Y170" i="2" s="1"/>
  <c r="W171" i="2" s="1"/>
  <c r="Y171" i="2" s="1"/>
  <c r="G168" i="2"/>
  <c r="P41" i="1" s="1"/>
  <c r="Y126" i="2"/>
  <c r="G123" i="2" s="1"/>
  <c r="P69" i="1" s="1"/>
  <c r="G121" i="2"/>
  <c r="N69" i="1" s="1"/>
  <c r="W1161" i="2"/>
  <c r="G1155" i="2"/>
  <c r="L135" i="1" s="1"/>
  <c r="W515" i="2"/>
  <c r="W1146" i="2"/>
  <c r="W140" i="2"/>
  <c r="W200" i="2"/>
  <c r="W950" i="2"/>
  <c r="W365" i="2"/>
  <c r="W260" i="2"/>
  <c r="G254" i="2"/>
  <c r="L40" i="1" s="1"/>
  <c r="W1011" i="2"/>
  <c r="W49" i="2"/>
  <c r="G209" i="2"/>
  <c r="L61" i="1" s="1"/>
  <c r="Y590" i="2"/>
  <c r="Y1041" i="2"/>
  <c r="W305" i="2"/>
  <c r="W80" i="2"/>
  <c r="W95" i="2"/>
  <c r="W874" i="2"/>
  <c r="W545" i="2"/>
  <c r="W530" i="2"/>
  <c r="W290" i="2"/>
  <c r="Y575" i="2"/>
  <c r="Y500" i="2"/>
  <c r="W155" i="2"/>
  <c r="Y1131" i="2"/>
  <c r="W1026" i="2"/>
  <c r="G1020" i="2"/>
  <c r="L82" i="1" s="1"/>
  <c r="Y1086" i="2"/>
  <c r="G1084" i="2" s="1"/>
  <c r="P96" i="1" s="1"/>
  <c r="G1082" i="2"/>
  <c r="N96" i="1" s="1"/>
  <c r="Y410" i="2"/>
  <c r="W710" i="2"/>
  <c r="Y350" i="2"/>
  <c r="W485" i="2"/>
  <c r="W934" i="2"/>
  <c r="W678" i="2"/>
  <c r="G672" i="2"/>
  <c r="L76" i="1" s="1"/>
  <c r="Y980" i="2"/>
  <c r="G978" i="2" s="1"/>
  <c r="P108" i="1" s="1"/>
  <c r="G976" i="2"/>
  <c r="N108" i="1" s="1"/>
  <c r="W110" i="2"/>
  <c r="G104" i="2"/>
  <c r="L18" i="1" s="1"/>
  <c r="W425" i="2"/>
  <c r="W724" i="2"/>
  <c r="W799" i="2"/>
  <c r="G793" i="2"/>
  <c r="L107" i="1" s="1"/>
  <c r="W754" i="2"/>
  <c r="G748" i="2"/>
  <c r="L66" i="1" s="1"/>
  <c r="W320" i="2"/>
  <c r="U649" i="2"/>
  <c r="W440" i="2"/>
  <c r="G434" i="2"/>
  <c r="L25" i="1" s="1"/>
  <c r="G1170" i="2"/>
  <c r="L136" i="1" s="1"/>
  <c r="W1207" i="2"/>
  <c r="G1201" i="2"/>
  <c r="L74" i="1" s="1"/>
  <c r="W739" i="2"/>
  <c r="G990" i="2"/>
  <c r="L110" i="1" s="1"/>
  <c r="W395" i="2"/>
  <c r="G389" i="2"/>
  <c r="L51" i="1" s="1"/>
  <c r="W380" i="2"/>
  <c r="G374" i="2"/>
  <c r="L52" i="1" s="1"/>
  <c r="W693" i="2"/>
  <c r="W185" i="2"/>
  <c r="G179" i="2"/>
  <c r="L43" i="1" s="1"/>
  <c r="W889" i="2"/>
  <c r="G883" i="2"/>
  <c r="L88" i="1" s="1"/>
  <c r="G632" i="2"/>
  <c r="P67" i="1" s="1"/>
  <c r="G630" i="2"/>
  <c r="N67" i="1" s="1"/>
  <c r="Y1116" i="2"/>
  <c r="G1114" i="2" s="1"/>
  <c r="P132" i="1" s="1"/>
  <c r="G1112" i="2"/>
  <c r="N132" i="1" s="1"/>
  <c r="U351" i="2" l="1"/>
  <c r="Y710" i="2"/>
  <c r="G707" i="2" s="1"/>
  <c r="P95" i="1" s="1"/>
  <c r="G705" i="2"/>
  <c r="N95" i="1" s="1"/>
  <c r="Y1161" i="2"/>
  <c r="G1159" i="2" s="1"/>
  <c r="P135" i="1" s="1"/>
  <c r="G1157" i="2"/>
  <c r="N135" i="1" s="1"/>
  <c r="W604" i="2"/>
  <c r="Y290" i="2"/>
  <c r="Y545" i="2"/>
  <c r="Y80" i="2"/>
  <c r="G211" i="2"/>
  <c r="N61" i="1" s="1"/>
  <c r="Y1011" i="2"/>
  <c r="Y365" i="2"/>
  <c r="Y200" i="2"/>
  <c r="Y1146" i="2"/>
  <c r="Y530" i="2"/>
  <c r="Y874" i="2"/>
  <c r="Y95" i="2"/>
  <c r="Y305" i="2"/>
  <c r="Y49" i="2"/>
  <c r="Y260" i="2"/>
  <c r="G258" i="2" s="1"/>
  <c r="P40" i="1" s="1"/>
  <c r="G256" i="2"/>
  <c r="N40" i="1" s="1"/>
  <c r="Y950" i="2"/>
  <c r="Y140" i="2"/>
  <c r="Y515" i="2"/>
  <c r="Y155" i="2"/>
  <c r="Y1026" i="2"/>
  <c r="G1024" i="2" s="1"/>
  <c r="P82" i="1" s="1"/>
  <c r="G1022" i="2"/>
  <c r="N82" i="1" s="1"/>
  <c r="Y889" i="2"/>
  <c r="G887" i="2" s="1"/>
  <c r="P88" i="1" s="1"/>
  <c r="G885" i="2"/>
  <c r="N88" i="1" s="1"/>
  <c r="Y185" i="2"/>
  <c r="G183" i="2" s="1"/>
  <c r="P43" i="1" s="1"/>
  <c r="G181" i="2"/>
  <c r="N43" i="1" s="1"/>
  <c r="Y380" i="2"/>
  <c r="G378" i="2" s="1"/>
  <c r="P52" i="1" s="1"/>
  <c r="G376" i="2"/>
  <c r="N52" i="1" s="1"/>
  <c r="G994" i="2"/>
  <c r="P110" i="1" s="1"/>
  <c r="G992" i="2"/>
  <c r="N110" i="1" s="1"/>
  <c r="Y1207" i="2"/>
  <c r="G1205" i="2" s="1"/>
  <c r="P74" i="1" s="1"/>
  <c r="G1203" i="2"/>
  <c r="N74" i="1" s="1"/>
  <c r="Y440" i="2"/>
  <c r="G438" i="2" s="1"/>
  <c r="P25" i="1" s="1"/>
  <c r="G436" i="2"/>
  <c r="N25" i="1" s="1"/>
  <c r="Y320" i="2"/>
  <c r="Y799" i="2"/>
  <c r="G797" i="2" s="1"/>
  <c r="P107" i="1" s="1"/>
  <c r="G795" i="2"/>
  <c r="N107" i="1" s="1"/>
  <c r="Y425" i="2"/>
  <c r="Y934" i="2"/>
  <c r="W649" i="2"/>
  <c r="G643" i="2"/>
  <c r="L75" i="1" s="1"/>
  <c r="Y769" i="2"/>
  <c r="U770" i="2" s="1"/>
  <c r="Y693" i="2"/>
  <c r="Y395" i="2"/>
  <c r="G393" i="2" s="1"/>
  <c r="P51" i="1" s="1"/>
  <c r="G391" i="2"/>
  <c r="N51" i="1" s="1"/>
  <c r="Y739" i="2"/>
  <c r="G1174" i="2"/>
  <c r="P136" i="1" s="1"/>
  <c r="G1172" i="2"/>
  <c r="N136" i="1" s="1"/>
  <c r="Y754" i="2"/>
  <c r="G752" i="2" s="1"/>
  <c r="P66" i="1" s="1"/>
  <c r="G750" i="2"/>
  <c r="N66" i="1" s="1"/>
  <c r="Y724" i="2"/>
  <c r="Y110" i="2"/>
  <c r="G108" i="2" s="1"/>
  <c r="P18" i="1" s="1"/>
  <c r="G106" i="2"/>
  <c r="N18" i="1" s="1"/>
  <c r="Y678" i="2"/>
  <c r="G676" i="2" s="1"/>
  <c r="P76" i="1" s="1"/>
  <c r="G674" i="2"/>
  <c r="N76" i="1" s="1"/>
  <c r="Y485" i="2"/>
  <c r="P6" i="3"/>
  <c r="W1132" i="2" l="1"/>
  <c r="G1125" i="2"/>
  <c r="L133" i="1" s="1"/>
  <c r="W1042" i="2"/>
  <c r="G1035" i="2"/>
  <c r="L85" i="1" s="1"/>
  <c r="W591" i="2"/>
  <c r="G584" i="2"/>
  <c r="L71" i="1" s="1"/>
  <c r="U426" i="2"/>
  <c r="U875" i="2"/>
  <c r="W501" i="2"/>
  <c r="G494" i="2"/>
  <c r="L32" i="1" s="1"/>
  <c r="W351" i="2"/>
  <c r="G344" i="2"/>
  <c r="L50" i="1" s="1"/>
  <c r="W576" i="2"/>
  <c r="G569" i="2"/>
  <c r="L83" i="1" s="1"/>
  <c r="U951" i="2"/>
  <c r="U935" i="2"/>
  <c r="W411" i="2"/>
  <c r="G404" i="2"/>
  <c r="L48" i="1" s="1"/>
  <c r="U291" i="2"/>
  <c r="G213" i="2"/>
  <c r="P61" i="1" s="1"/>
  <c r="Y604" i="2"/>
  <c r="U156" i="2"/>
  <c r="U486" i="2"/>
  <c r="U725" i="2"/>
  <c r="U694" i="2"/>
  <c r="Y649" i="2"/>
  <c r="G647" i="2" s="1"/>
  <c r="P75" i="1" s="1"/>
  <c r="G645" i="2"/>
  <c r="N75" i="1" s="1"/>
  <c r="U321" i="2"/>
  <c r="R6" i="3"/>
  <c r="W291" i="2" l="1"/>
  <c r="G284" i="2"/>
  <c r="L26" i="1" s="1"/>
  <c r="W546" i="2"/>
  <c r="G539" i="2"/>
  <c r="L81" i="1" s="1"/>
  <c r="W50" i="2"/>
  <c r="G43" i="2"/>
  <c r="L20" i="1" s="1"/>
  <c r="W516" i="2"/>
  <c r="G509" i="2"/>
  <c r="L33" i="1" s="1"/>
  <c r="W1012" i="2"/>
  <c r="G1005" i="2"/>
  <c r="L72" i="1" s="1"/>
  <c r="W531" i="2"/>
  <c r="G524" i="2"/>
  <c r="L36" i="1" s="1"/>
  <c r="W81" i="2"/>
  <c r="G74" i="2"/>
  <c r="L14" i="1" s="1"/>
  <c r="W1147" i="2"/>
  <c r="G1140" i="2"/>
  <c r="L134" i="1" s="1"/>
  <c r="Y351" i="2"/>
  <c r="G348" i="2" s="1"/>
  <c r="P50" i="1" s="1"/>
  <c r="G346" i="2"/>
  <c r="N50" i="1" s="1"/>
  <c r="Y1042" i="2"/>
  <c r="G1039" i="2" s="1"/>
  <c r="P85" i="1" s="1"/>
  <c r="G1037" i="2"/>
  <c r="N85" i="1" s="1"/>
  <c r="W740" i="2"/>
  <c r="G733" i="2"/>
  <c r="L59" i="1" s="1"/>
  <c r="W951" i="2"/>
  <c r="G944" i="2"/>
  <c r="L140" i="1" s="1"/>
  <c r="W141" i="2"/>
  <c r="G134" i="2"/>
  <c r="L68" i="1" s="1"/>
  <c r="W201" i="2"/>
  <c r="G194" i="2"/>
  <c r="L60" i="1" s="1"/>
  <c r="W96" i="2"/>
  <c r="G89" i="2"/>
  <c r="L17" i="1" s="1"/>
  <c r="W366" i="2"/>
  <c r="G359" i="2"/>
  <c r="L47" i="1" s="1"/>
  <c r="W306" i="2"/>
  <c r="G299" i="2"/>
  <c r="L58" i="1" s="1"/>
  <c r="W875" i="2"/>
  <c r="G868" i="2"/>
  <c r="L89" i="1" s="1"/>
  <c r="W426" i="2"/>
  <c r="G419" i="2"/>
  <c r="L101" i="1" s="1"/>
  <c r="W156" i="2"/>
  <c r="G149" i="2"/>
  <c r="L80" i="1" s="1"/>
  <c r="Y576" i="2"/>
  <c r="G573" i="2" s="1"/>
  <c r="P83" i="1" s="1"/>
  <c r="G571" i="2"/>
  <c r="N83" i="1" s="1"/>
  <c r="Y501" i="2"/>
  <c r="G498" i="2" s="1"/>
  <c r="P32" i="1" s="1"/>
  <c r="G496" i="2"/>
  <c r="N32" i="1" s="1"/>
  <c r="Y591" i="2"/>
  <c r="G588" i="2" s="1"/>
  <c r="P71" i="1" s="1"/>
  <c r="G586" i="2"/>
  <c r="N71" i="1" s="1"/>
  <c r="Y1132" i="2"/>
  <c r="G1129" i="2" s="1"/>
  <c r="P133" i="1" s="1"/>
  <c r="G1127" i="2"/>
  <c r="N133" i="1" s="1"/>
  <c r="W935" i="2"/>
  <c r="G928" i="2"/>
  <c r="L87" i="1" s="1"/>
  <c r="W770" i="2"/>
  <c r="G763" i="2"/>
  <c r="L73" i="1" s="1"/>
  <c r="W725" i="2"/>
  <c r="G718" i="2"/>
  <c r="L70" i="1" s="1"/>
  <c r="W321" i="2"/>
  <c r="G314" i="2"/>
  <c r="W694" i="2"/>
  <c r="G687" i="2"/>
  <c r="L106" i="1" s="1"/>
  <c r="W486" i="2"/>
  <c r="G479" i="2"/>
  <c r="L34" i="1" s="1"/>
  <c r="Y411" i="2"/>
  <c r="G408" i="2" s="1"/>
  <c r="P48" i="1" s="1"/>
  <c r="G406" i="2"/>
  <c r="N48" i="1" s="1"/>
  <c r="Y426" i="2" l="1"/>
  <c r="G423" i="2" s="1"/>
  <c r="P101" i="1" s="1"/>
  <c r="G421" i="2"/>
  <c r="N101" i="1" s="1"/>
  <c r="Y306" i="2"/>
  <c r="G303" i="2" s="1"/>
  <c r="P58" i="1" s="1"/>
  <c r="G301" i="2"/>
  <c r="N58" i="1" s="1"/>
  <c r="Y96" i="2"/>
  <c r="G93" i="2" s="1"/>
  <c r="P17" i="1" s="1"/>
  <c r="G91" i="2"/>
  <c r="N17" i="1" s="1"/>
  <c r="Y141" i="2"/>
  <c r="G138" i="2" s="1"/>
  <c r="P68" i="1" s="1"/>
  <c r="G136" i="2"/>
  <c r="N68" i="1" s="1"/>
  <c r="Y740" i="2"/>
  <c r="G737" i="2" s="1"/>
  <c r="P59" i="1" s="1"/>
  <c r="G735" i="2"/>
  <c r="N59" i="1" s="1"/>
  <c r="Y1147" i="2"/>
  <c r="G1144" i="2" s="1"/>
  <c r="P134" i="1" s="1"/>
  <c r="G1142" i="2"/>
  <c r="N134" i="1" s="1"/>
  <c r="Y531" i="2"/>
  <c r="G528" i="2" s="1"/>
  <c r="P36" i="1" s="1"/>
  <c r="G526" i="2"/>
  <c r="N36" i="1" s="1"/>
  <c r="Y516" i="2"/>
  <c r="G513" i="2" s="1"/>
  <c r="P33" i="1" s="1"/>
  <c r="G511" i="2"/>
  <c r="N33" i="1" s="1"/>
  <c r="Y546" i="2"/>
  <c r="G543" i="2" s="1"/>
  <c r="P81" i="1" s="1"/>
  <c r="G541" i="2"/>
  <c r="N81" i="1" s="1"/>
  <c r="W605" i="2"/>
  <c r="G598" i="2"/>
  <c r="L84" i="1" s="1"/>
  <c r="L114" i="1" s="1"/>
  <c r="Y156" i="2"/>
  <c r="G153" i="2" s="1"/>
  <c r="P80" i="1" s="1"/>
  <c r="G151" i="2"/>
  <c r="N80" i="1" s="1"/>
  <c r="Y875" i="2"/>
  <c r="G872" i="2" s="1"/>
  <c r="P89" i="1" s="1"/>
  <c r="G870" i="2"/>
  <c r="N89" i="1" s="1"/>
  <c r="Y366" i="2"/>
  <c r="G363" i="2" s="1"/>
  <c r="P47" i="1" s="1"/>
  <c r="G361" i="2"/>
  <c r="N47" i="1" s="1"/>
  <c r="Y201" i="2"/>
  <c r="G198" i="2" s="1"/>
  <c r="P60" i="1" s="1"/>
  <c r="G196" i="2"/>
  <c r="N60" i="1" s="1"/>
  <c r="Y951" i="2"/>
  <c r="G948" i="2" s="1"/>
  <c r="P140" i="1" s="1"/>
  <c r="G946" i="2"/>
  <c r="N140" i="1" s="1"/>
  <c r="Y81" i="2"/>
  <c r="G78" i="2" s="1"/>
  <c r="P14" i="1" s="1"/>
  <c r="G76" i="2"/>
  <c r="N14" i="1" s="1"/>
  <c r="Y1012" i="2"/>
  <c r="G1009" i="2" s="1"/>
  <c r="P72" i="1" s="1"/>
  <c r="G1007" i="2"/>
  <c r="N72" i="1" s="1"/>
  <c r="Y50" i="2"/>
  <c r="G47" i="2" s="1"/>
  <c r="P20" i="1" s="1"/>
  <c r="G45" i="2"/>
  <c r="N20" i="1" s="1"/>
  <c r="Y291" i="2"/>
  <c r="G288" i="2" s="1"/>
  <c r="P26" i="1" s="1"/>
  <c r="G286" i="2"/>
  <c r="N26" i="1" s="1"/>
  <c r="Y935" i="2"/>
  <c r="G932" i="2" s="1"/>
  <c r="P87" i="1" s="1"/>
  <c r="G930" i="2"/>
  <c r="N87" i="1" s="1"/>
  <c r="Y770" i="2"/>
  <c r="G767" i="2" s="1"/>
  <c r="P73" i="1" s="1"/>
  <c r="G765" i="2"/>
  <c r="N73" i="1" s="1"/>
  <c r="Y486" i="2"/>
  <c r="G483" i="2" s="1"/>
  <c r="P34" i="1" s="1"/>
  <c r="G481" i="2"/>
  <c r="N34" i="1" s="1"/>
  <c r="Y321" i="2"/>
  <c r="G318" i="2" s="1"/>
  <c r="P78" i="1" s="1"/>
  <c r="G316" i="2"/>
  <c r="N78" i="1" s="1"/>
  <c r="Y694" i="2"/>
  <c r="G691" i="2" s="1"/>
  <c r="P106" i="1" s="1"/>
  <c r="G689" i="2"/>
  <c r="N106" i="1" s="1"/>
  <c r="Y725" i="2"/>
  <c r="G722" i="2" s="1"/>
  <c r="P70" i="1" s="1"/>
  <c r="G720" i="2"/>
  <c r="N70" i="1" s="1"/>
  <c r="Y605" i="2" l="1"/>
  <c r="G602" i="2" s="1"/>
  <c r="P84" i="1" s="1"/>
  <c r="P114" i="1" s="1"/>
  <c r="G600" i="2"/>
  <c r="N84" i="1" s="1"/>
  <c r="N114" i="1" s="1"/>
  <c r="P8" i="3" l="1"/>
  <c r="R8" i="3" s="1"/>
  <c r="D16" i="1"/>
  <c r="P12" i="3" l="1"/>
  <c r="R12" i="3" s="1"/>
  <c r="R16" i="3" s="1"/>
  <c r="P16" i="3" l="1"/>
  <c r="J114" i="1" l="1"/>
  <c r="D106" i="1" l="1"/>
  <c r="Q114" i="1"/>
  <c r="D61" i="1" s="1"/>
  <c r="Q118" i="1"/>
  <c r="Q124" i="1" s="1"/>
  <c r="E114" i="1"/>
  <c r="Q1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08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1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75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9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68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V58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71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19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K100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<sst xmlns="http://schemas.openxmlformats.org/spreadsheetml/2006/main" count="5172" uniqueCount="294">
  <si>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</si>
  <si>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</si>
  <si>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</si>
  <si>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</si>
  <si>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</si>
  <si>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</si>
  <si>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</si>
  <si>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</si>
  <si>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</si>
  <si>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</si>
  <si>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</si>
  <si>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</si>
  <si>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</si>
  <si>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</si>
  <si>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</si>
  <si>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</si>
  <si>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</si>
  <si>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</si>
  <si>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</si>
  <si>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</si>
  <si>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</si>
  <si>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</si>
  <si>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</si>
  <si>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</si>
  <si>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</si>
  <si>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</si>
  <si>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</si>
  <si>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</si>
  <si>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</si>
  <si>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</si>
  <si>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</si>
  <si>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</si>
  <si>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</si>
  <si>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</si>
  <si>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</si>
  <si>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</si>
  <si>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</si>
  <si>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</si>
  <si>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</si>
  <si>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</si>
  <si>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</si>
  <si>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</si>
  <si>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</si>
  <si>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</si>
  <si>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</si>
  <si>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</si>
  <si>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</si>
  <si>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</si>
  <si>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</si>
  <si>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</si>
  <si>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</si>
  <si>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</si>
  <si>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</si>
  <si>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</si>
  <si>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</si>
  <si>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</si>
  <si>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</si>
  <si>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</si>
  <si>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</si>
  <si>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</si>
  <si>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</si>
  <si>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</si>
  <si>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</si>
  <si>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</si>
  <si>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</si>
  <si>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</si>
  <si>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</si>
  <si>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</si>
  <si>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</si>
  <si>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</si>
  <si>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</si>
  <si>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</si>
  <si>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</si>
  <si>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</si>
  <si>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</si>
  <si>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</si>
  <si>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</si>
  <si>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</si>
  <si>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</si>
  <si>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</si>
  <si>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</si>
  <si>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</si>
  <si>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</si>
  <si>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</si>
  <si>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</si>
  <si>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</si>
  <si>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</si>
  <si>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</si>
  <si>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</si>
  <si>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</si>
  <si>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</si>
  <si>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</si>
  <si>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</si>
  <si>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</si>
  <si>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</si>
  <si>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</si>
  <si>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</si>
  <si>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</si>
  <si>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</si>
  <si>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</si>
  <si>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</si>
  <si>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</si>
  <si>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</si>
  <si>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</si>
  <si>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</si>
  <si>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</si>
  <si>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</si>
  <si>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</si>
  <si>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</si>
  <si>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</si>
  <si>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</si>
  <si>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</si>
  <si>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</si>
  <si>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</si>
  <si>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</si>
  <si>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</si>
  <si>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</si>
  <si>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</si>
  <si>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</si>
  <si>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</si>
  <si>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</si>
  <si>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</si>
  <si>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</si>
  <si>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</si>
  <si>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</si>
  <si>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</si>
  <si>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</si>
  <si>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</si>
  <si>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</si>
  <si>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</si>
  <si>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</si>
  <si>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</si>
  <si>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</si>
  <si>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</si>
  <si>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</si>
  <si>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</si>
  <si>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</si>
  <si>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</si>
  <si>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</si>
  <si>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</si>
  <si>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</si>
  <si>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</si>
  <si>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</si>
  <si>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</si>
  <si>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</si>
  <si>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</si>
  <si>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</si>
  <si>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</si>
  <si>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</si>
  <si>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</si>
  <si>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</si>
  <si>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</si>
  <si>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</si>
  <si>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</si>
  <si>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</si>
  <si>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</si>
  <si>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</si>
  <si>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</si>
  <si>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</si>
  <si>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</si>
  <si>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</si>
  <si>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</si>
  <si>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</si>
  <si>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</si>
  <si>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</si>
  <si>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</si>
  <si>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</si>
  <si>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</si>
  <si>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</si>
  <si>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</si>
  <si>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</si>
  <si>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</si>
  <si>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</si>
  <si>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</si>
  <si>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</si>
  <si>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</si>
  <si>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</si>
  <si>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</si>
  <si>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</si>
  <si>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</si>
  <si>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</si>
  <si>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</si>
  <si>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</si>
  <si>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</si>
  <si>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</si>
  <si>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</si>
  <si>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</si>
  <si>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</si>
  <si>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</si>
  <si>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</si>
  <si>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</si>
  <si>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</si>
  <si>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</si>
  <si>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</si>
  <si>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</si>
  <si>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</si>
  <si>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</si>
  <si>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</si>
  <si>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</si>
  <si>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</si>
  <si>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</si>
  <si>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</si>
  <si>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</si>
  <si>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</si>
  <si>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</si>
  <si>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</si>
  <si>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</si>
  <si>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</si>
  <si>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</si>
  <si>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</si>
  <si>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</si>
  <si>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</si>
  <si>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</si>
  <si>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</si>
  <si>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</si>
  <si>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</si>
  <si>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</si>
  <si>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</si>
  <si>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</si>
  <si>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</si>
  <si>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</si>
  <si>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</si>
  <si>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</si>
  <si>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</si>
  <si>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</si>
  <si>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</si>
  <si>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</si>
  <si>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</si>
  <si>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</si>
  <si>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</si>
  <si>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</si>
  <si>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</si>
  <si>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</si>
  <si>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</si>
  <si>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</si>
  <si>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</si>
  <si>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</si>
  <si>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</si>
  <si>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</si>
  <si>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</si>
  <si>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</si>
  <si>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</si>
  <si>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</si>
  <si>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</si>
  <si>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</si>
  <si>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</si>
  <si>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</si>
  <si>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Riaz</t>
  </si>
  <si>
    <t>OT</t>
  </si>
  <si>
    <t>OT Amount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</si>
  <si>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</si>
  <si>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</si>
  <si>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</si>
  <si>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</si>
  <si>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</si>
  <si>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</si>
  <si>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</si>
  <si>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</si>
  <si>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</si>
  <si>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</si>
  <si>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</si>
  <si>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</si>
  <si>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</si>
  <si>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</si>
  <si>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</si>
  <si>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</si>
  <si>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</si>
  <si>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</si>
  <si>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</si>
  <si>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</si>
  <si>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</si>
  <si>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</si>
  <si>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</si>
  <si>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</si>
  <si>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</si>
  <si>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</si>
  <si>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</si>
  <si>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</si>
  <si>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</si>
  <si>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</si>
  <si>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Online transfer by Rehan</t>
  </si>
  <si>
    <t>Online transfer by Al madina</t>
  </si>
  <si>
    <t>Paid salaries</t>
  </si>
  <si>
    <t>Usman Ghani</t>
  </si>
  <si>
    <t>Umair Ghulam</t>
  </si>
  <si>
    <t>Noman Lahore</t>
  </si>
  <si>
    <t>Kamran office</t>
  </si>
  <si>
    <t>paid</t>
  </si>
  <si>
    <t>Lahore Salaries (J outlet Fortress Mall</t>
  </si>
  <si>
    <t>KANTEEN ISL</t>
  </si>
  <si>
    <t>Touqeer Gujranawala</t>
  </si>
  <si>
    <t>EIDI</t>
  </si>
  <si>
    <t>Qayyum, Abbas, Gul, Abid, amir engr , shahbaz</t>
  </si>
  <si>
    <t>RMR Cinemas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</si>
</sst>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41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165" fontId="0" fillId="0" borderId="0" xfId="1" applyNumberFormat="1" applyFont="1"/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0" fillId="0" borderId="0" xfId="0"/>
    <xf numFmtId="0" fontId="27" fillId="0" borderId="17" xfId="0" applyFont="1" applyBorder="1" applyAlignment="1">
      <alignment horizontal="left" vertical="center"/>
    </xf>
    <xf numFmtId="1" fontId="8" fillId="0" borderId="41" xfId="0" applyNumberFormat="1" applyFont="1" applyBorder="1" applyAlignment="1">
      <alignment vertical="center"/>
    </xf>
    <xf numFmtId="0" fontId="50" fillId="0" borderId="5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165" fontId="0" fillId="0" borderId="50" xfId="0" applyNumberFormat="1" applyBorder="1"/>
    <xf numFmtId="165" fontId="62" fillId="0" borderId="50" xfId="1" applyNumberFormat="1" applyFont="1" applyFill="1" applyBorder="1"/>
    <xf numFmtId="165" fontId="61" fillId="0" borderId="50" xfId="0" applyNumberFormat="1" applyFont="1" applyBorder="1"/>
    <xf numFmtId="0" fontId="0" fillId="0" borderId="0" xfId="0"/>
    <xf numFmtId="0" fontId="76" fillId="0" borderId="50" xfId="0" applyFont="1" applyBorder="1" applyAlignment="1">
      <alignment vertic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66" xfId="0" applyFont="1" applyBorder="1" applyAlignment="1">
      <alignment horizontal="left" vertical="center"/>
    </xf>
    <xf numFmtId="0" fontId="48" fillId="0" borderId="66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27" fillId="0" borderId="66" xfId="0" applyFont="1" applyBorder="1" applyAlignment="1">
      <alignment horizontal="right" vertical="center"/>
    </xf>
    <xf numFmtId="0" fontId="0" fillId="0" borderId="66" xfId="0" applyBorder="1"/>
    <xf numFmtId="0" fontId="13" fillId="0" borderId="15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3" xfId="0" applyFont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8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tabSelected="1" zoomScale="120" zoomScaleNormal="120" zoomScaleSheetLayoutView="120" workbookViewId="0">
      <pane ySplit="3" topLeftCell="A4" activePane="bottomLeft" state="frozen"/>
      <selection activeCell="J576" sqref="J576"/>
      <selection pane="bottomLeft" activeCell="G28" sqref="G28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7"/>
  </cols>
  <sheetData>
    <row r="1" spans="1:26" ht="12.75" customHeight="1" x14ac:dyDescent="0.2">
      <c r="A1" s="533" t="s">
        <v>0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5"/>
      <c r="N1" s="539" t="str">
        <f>'Salary Record'!J1</f>
        <v>April</v>
      </c>
      <c r="O1" s="535"/>
      <c r="P1" s="541">
        <f>'Salary Record'!K1</f>
        <v>2025</v>
      </c>
      <c r="Q1" s="1"/>
    </row>
    <row r="2" spans="1:26" ht="15" customHeight="1" x14ac:dyDescent="0.2">
      <c r="A2" s="536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8"/>
      <c r="N2" s="540"/>
      <c r="O2" s="538"/>
      <c r="P2" s="542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5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8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43" t="s">
        <v>16</v>
      </c>
      <c r="B6" s="544"/>
      <c r="C6" s="544"/>
      <c r="D6" s="544"/>
      <c r="E6" s="544"/>
      <c r="F6" s="544"/>
      <c r="G6" s="544"/>
      <c r="H6" s="544"/>
      <c r="I6" s="544"/>
      <c r="J6" s="544"/>
      <c r="K6" s="544"/>
      <c r="L6" s="544"/>
      <c r="M6" s="544"/>
      <c r="N6" s="544"/>
      <c r="O6" s="544"/>
      <c r="P6" s="544"/>
      <c r="Q6" s="530"/>
    </row>
    <row r="7" spans="1:26" ht="12.75" customHeight="1" x14ac:dyDescent="0.2">
      <c r="A7" s="10">
        <v>1</v>
      </c>
      <c r="B7" s="189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8">
        <v>0</v>
      </c>
    </row>
    <row r="8" spans="1:26" ht="12.75" customHeight="1" x14ac:dyDescent="0.2">
      <c r="A8" s="17">
        <v>2</v>
      </c>
      <c r="B8" s="189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8">
        <v>0</v>
      </c>
    </row>
    <row r="9" spans="1:26" ht="12.75" customHeight="1" x14ac:dyDescent="0.2">
      <c r="A9" s="10">
        <v>3</v>
      </c>
      <c r="B9" s="189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8">
        <v>0</v>
      </c>
    </row>
    <row r="10" spans="1:26" ht="12.75" customHeight="1" x14ac:dyDescent="0.2">
      <c r="A10" s="17">
        <v>4</v>
      </c>
      <c r="B10" s="189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8">
        <v>0</v>
      </c>
    </row>
    <row r="11" spans="1:26" ht="12.75" customHeight="1" x14ac:dyDescent="0.2">
      <c r="A11" s="529" t="s">
        <v>22</v>
      </c>
      <c r="B11" s="530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6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7"/>
      <c r="S12" s="465"/>
    </row>
    <row r="13" spans="1:26" ht="21" customHeight="1" x14ac:dyDescent="0.2">
      <c r="A13" s="545" t="s">
        <v>23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4"/>
      <c r="M13" s="544"/>
      <c r="N13" s="544"/>
      <c r="O13" s="544"/>
      <c r="P13" s="544"/>
      <c r="Q13" s="530"/>
    </row>
    <row r="14" spans="1:26" ht="15.6" customHeight="1" x14ac:dyDescent="0.2">
      <c r="A14" s="17">
        <v>1</v>
      </c>
      <c r="B14" s="490" t="str">
        <f>'Salary Record'!C71</f>
        <v>Ashraf Bhai</v>
      </c>
      <c r="C14" s="31"/>
      <c r="D14" s="32"/>
      <c r="E14" s="15">
        <f>'Salary Record'!K70</f>
        <v>95000</v>
      </c>
      <c r="F14" s="15">
        <f>'Salary Record'!C76</f>
        <v>28</v>
      </c>
      <c r="G14" s="18">
        <f>'Salary Record'!C77</f>
        <v>2</v>
      </c>
      <c r="H14" s="15">
        <f>'Salary Record'!I75</f>
        <v>0</v>
      </c>
      <c r="I14" s="15">
        <f>'Salary Record'!I74</f>
        <v>30</v>
      </c>
      <c r="J14" s="33">
        <f>'Salary Record'!K75</f>
        <v>0</v>
      </c>
      <c r="K14" s="33">
        <f>'Salary Record'!K76</f>
        <v>95000</v>
      </c>
      <c r="L14" s="34">
        <f>'Salary Record'!G74</f>
        <v>30000</v>
      </c>
      <c r="M14" s="35">
        <f>'Salary Record'!G75</f>
        <v>10000</v>
      </c>
      <c r="N14" s="36">
        <f>'Salary Record'!G76</f>
        <v>40000</v>
      </c>
      <c r="O14" s="35">
        <f>'Salary Record'!G77</f>
        <v>5000</v>
      </c>
      <c r="P14" s="36">
        <f>'Salary Record'!G78</f>
        <v>35000</v>
      </c>
      <c r="Q14" s="268">
        <f>'Salary Record'!K78</f>
        <v>90000</v>
      </c>
      <c r="R14" s="495" t="s">
        <v>287</v>
      </c>
      <c r="S14" s="465"/>
    </row>
    <row r="15" spans="1:26" s="197" customFormat="1" ht="15.6" customHeight="1" x14ac:dyDescent="0.2">
      <c r="A15" s="17">
        <v>2</v>
      </c>
      <c r="B15" s="490" t="str">
        <f>'Salary Record'!C56</f>
        <v>M. Kamran</v>
      </c>
      <c r="C15" s="236"/>
      <c r="D15" s="237"/>
      <c r="E15" s="223">
        <f>'Salary Record'!K55</f>
        <v>57000</v>
      </c>
      <c r="F15" s="223">
        <f>'Salary Record'!C61</f>
        <v>29</v>
      </c>
      <c r="G15" s="218">
        <f>'Salary Record'!C62</f>
        <v>1</v>
      </c>
      <c r="H15" s="223">
        <f>'Salary Record'!I60</f>
        <v>0</v>
      </c>
      <c r="I15" s="223">
        <f>'Salary Record'!I59</f>
        <v>30</v>
      </c>
      <c r="J15" s="222">
        <f>'Salary Record'!K60</f>
        <v>0</v>
      </c>
      <c r="K15" s="223">
        <f>'Salary Record'!K61</f>
        <v>57000</v>
      </c>
      <c r="L15" s="219">
        <f>'Salary Record'!G59</f>
        <v>0</v>
      </c>
      <c r="M15" s="219">
        <f>'Salary Record'!G60</f>
        <v>8000</v>
      </c>
      <c r="N15" s="219">
        <f>'Salary Record'!G61</f>
        <v>8000</v>
      </c>
      <c r="O15" s="219">
        <f>'Salary Record'!G62</f>
        <v>5000</v>
      </c>
      <c r="P15" s="219">
        <f>'Salary Record'!G63</f>
        <v>3000</v>
      </c>
      <c r="Q15" s="238">
        <f>'Salary Record'!K63</f>
        <v>52000</v>
      </c>
      <c r="R15" s="495" t="s">
        <v>287</v>
      </c>
      <c r="S15"/>
      <c r="T15"/>
      <c r="U15"/>
      <c r="V15"/>
      <c r="W15"/>
      <c r="X15"/>
      <c r="Y15"/>
      <c r="Z15"/>
    </row>
    <row r="16" spans="1:26" s="197" customFormat="1" ht="15.6" customHeight="1" x14ac:dyDescent="0.2">
      <c r="A16" s="17">
        <v>3</v>
      </c>
      <c r="B16" s="490" t="s">
        <v>24</v>
      </c>
      <c r="C16" s="261" t="s">
        <v>25</v>
      </c>
      <c r="D16" s="262">
        <f>SUM(Q16:Q44)</f>
        <v>1889412.4999999998</v>
      </c>
      <c r="E16" s="223">
        <f>'Salary Record'!K9</f>
        <v>100000</v>
      </c>
      <c r="F16" s="223">
        <f>'Salary Record'!C15</f>
        <v>30</v>
      </c>
      <c r="G16" s="223">
        <f>'Salary Record'!C16</f>
        <v>0</v>
      </c>
      <c r="H16" s="222">
        <f>'Salary Record'!I14</f>
        <v>0</v>
      </c>
      <c r="I16" s="223">
        <f>'Salary Record'!I13</f>
        <v>30</v>
      </c>
      <c r="J16" s="222">
        <f>'Salary Record'!K14</f>
        <v>0</v>
      </c>
      <c r="K16" s="223">
        <f>'Salary Record'!K15</f>
        <v>100000</v>
      </c>
      <c r="L16" s="219">
        <f>'Salary Record'!U9</f>
        <v>0</v>
      </c>
      <c r="M16" s="223">
        <f>'Salary Record'!V9</f>
        <v>0</v>
      </c>
      <c r="N16" s="221">
        <f>'Salary Record'!W9</f>
        <v>0</v>
      </c>
      <c r="O16" s="221">
        <f>'Salary Record'!X9</f>
        <v>0</v>
      </c>
      <c r="P16" s="221">
        <f>'Salary Record'!Y9</f>
        <v>0</v>
      </c>
      <c r="Q16" s="238">
        <f>'Salary Record'!K17</f>
        <v>100000</v>
      </c>
      <c r="R16" s="495" t="s">
        <v>287</v>
      </c>
      <c r="S16" s="465"/>
      <c r="T16"/>
      <c r="U16"/>
      <c r="V16"/>
      <c r="W16"/>
      <c r="X16"/>
      <c r="Y16"/>
      <c r="Z16"/>
    </row>
    <row r="17" spans="1:26" s="197" customFormat="1" ht="15.6" customHeight="1" x14ac:dyDescent="0.2">
      <c r="A17" s="17">
        <v>4</v>
      </c>
      <c r="B17" s="490" t="str">
        <f>'Salary Record'!C86</f>
        <v>Ahsan Khan</v>
      </c>
      <c r="C17" s="220"/>
      <c r="D17" s="221"/>
      <c r="E17" s="223">
        <f>'Salary Record'!K85</f>
        <v>51000</v>
      </c>
      <c r="F17" s="223">
        <f>'Salary Record'!C91</f>
        <v>29</v>
      </c>
      <c r="G17" s="223">
        <f>'Salary Record'!C92</f>
        <v>1</v>
      </c>
      <c r="H17" s="219">
        <f>'Salary Record'!I90</f>
        <v>0</v>
      </c>
      <c r="I17" s="219">
        <f>'Salary Record'!I89</f>
        <v>30</v>
      </c>
      <c r="J17" s="222">
        <f>'Salary Record'!K90</f>
        <v>0</v>
      </c>
      <c r="K17" s="222">
        <f>'Salary Record'!K91</f>
        <v>51000</v>
      </c>
      <c r="L17" s="219">
        <f>'Salary Record'!G89</f>
        <v>35000</v>
      </c>
      <c r="M17" s="219">
        <f>'Salary Record'!G90</f>
        <v>0</v>
      </c>
      <c r="N17" s="221">
        <f>'Salary Record'!G91</f>
        <v>35000</v>
      </c>
      <c r="O17" s="221">
        <f>'Salary Record'!G92</f>
        <v>0</v>
      </c>
      <c r="P17" s="221">
        <f>'Salary Record'!G93</f>
        <v>35000</v>
      </c>
      <c r="Q17" s="238">
        <f>'Salary Record'!K93</f>
        <v>51000</v>
      </c>
      <c r="R17" s="495" t="s">
        <v>287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0" t="s">
        <v>30</v>
      </c>
      <c r="C18" s="60"/>
      <c r="D18" s="23"/>
      <c r="E18" s="15">
        <f>'Salary Record'!K100</f>
        <v>47000</v>
      </c>
      <c r="F18" s="15">
        <f>'Salary Record'!C106</f>
        <v>30</v>
      </c>
      <c r="G18" s="18">
        <f>'Salary Record'!C107</f>
        <v>0</v>
      </c>
      <c r="H18" s="15">
        <f>'Salary Record'!I105</f>
        <v>9</v>
      </c>
      <c r="I18" s="15">
        <f>'Salary Record'!I104</f>
        <v>30</v>
      </c>
      <c r="J18" s="14">
        <f>'Salary Record'!K105</f>
        <v>1762.5</v>
      </c>
      <c r="K18" s="15">
        <f>'Salary Record'!K106</f>
        <v>48762.5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48762.5</v>
      </c>
      <c r="R18" s="495" t="s">
        <v>287</v>
      </c>
    </row>
    <row r="19" spans="1:26" s="197" customFormat="1" ht="15.6" customHeight="1" x14ac:dyDescent="0.2">
      <c r="A19" s="17">
        <v>6</v>
      </c>
      <c r="B19" s="490" t="str">
        <f>'Salary Record'!C25</f>
        <v>Maasi</v>
      </c>
      <c r="C19" s="263"/>
      <c r="D19" s="250"/>
      <c r="E19" s="223">
        <f>'Salary Record'!K24</f>
        <v>7000</v>
      </c>
      <c r="F19" s="223">
        <f>'Salary Record'!C30</f>
        <v>0</v>
      </c>
      <c r="G19" s="218">
        <f>'Salary Record'!C31</f>
        <v>0</v>
      </c>
      <c r="H19" s="223"/>
      <c r="I19" s="223">
        <f>'Salary Record'!I28</f>
        <v>0</v>
      </c>
      <c r="J19" s="223"/>
      <c r="K19" s="223">
        <f>'Salary Record'!K30</f>
        <v>7000</v>
      </c>
      <c r="L19" s="223">
        <f>'Salary Record'!G28</f>
        <v>0</v>
      </c>
      <c r="M19" s="223">
        <f>'Salary Record'!G29</f>
        <v>0</v>
      </c>
      <c r="N19" s="221">
        <f>'Salary Record'!G30</f>
        <v>0</v>
      </c>
      <c r="O19" s="223">
        <f>'Salary Record'!G31</f>
        <v>0</v>
      </c>
      <c r="P19" s="221">
        <f>'Salary Record'!G32</f>
        <v>0</v>
      </c>
      <c r="Q19" s="238">
        <v>7000</v>
      </c>
      <c r="R19" s="495" t="s">
        <v>287</v>
      </c>
      <c r="S19"/>
      <c r="T19"/>
      <c r="U19"/>
      <c r="V19"/>
      <c r="W19"/>
      <c r="X19"/>
      <c r="Y19"/>
      <c r="Z19"/>
    </row>
    <row r="20" spans="1:26" s="197" customFormat="1" ht="15.6" customHeight="1" x14ac:dyDescent="0.2">
      <c r="A20" s="17">
        <v>8</v>
      </c>
      <c r="B20" s="490" t="str">
        <f>'Salary Record'!C40</f>
        <v>Umer Farooq</v>
      </c>
      <c r="C20" s="236"/>
      <c r="D20" s="237"/>
      <c r="E20" s="223">
        <f>'Salary Record'!K39</f>
        <v>23000</v>
      </c>
      <c r="F20" s="223">
        <f>'Salary Record'!C45</f>
        <v>0</v>
      </c>
      <c r="G20" s="218">
        <f>'Salary Record'!C46</f>
        <v>0</v>
      </c>
      <c r="H20" s="223">
        <f>'Salary Record'!I44</f>
        <v>0</v>
      </c>
      <c r="I20" s="223">
        <f>'Salary Record'!I43</f>
        <v>30</v>
      </c>
      <c r="J20" s="258">
        <f>'Salary Record'!K44</f>
        <v>0</v>
      </c>
      <c r="K20" s="258">
        <f>'Salary Record'!K45</f>
        <v>23000</v>
      </c>
      <c r="L20" s="249">
        <f>'Salary Record'!G43</f>
        <v>6000</v>
      </c>
      <c r="M20" s="249">
        <f>'Salary Record'!G44</f>
        <v>0</v>
      </c>
      <c r="N20" s="250">
        <f>'Salary Record'!G45</f>
        <v>6000</v>
      </c>
      <c r="O20" s="249">
        <f>'Salary Record'!G46</f>
        <v>0</v>
      </c>
      <c r="P20" s="250">
        <f>'Salary Record'!G47</f>
        <v>6000</v>
      </c>
      <c r="Q20" s="264">
        <f>'Salary Record'!K47</f>
        <v>23000</v>
      </c>
      <c r="R20" s="495" t="s">
        <v>287</v>
      </c>
      <c r="S20"/>
      <c r="T20"/>
      <c r="U20"/>
      <c r="V20"/>
      <c r="W20"/>
      <c r="X20"/>
      <c r="Y20"/>
      <c r="Z20"/>
    </row>
    <row r="21" spans="1:26" ht="21" x14ac:dyDescent="0.2">
      <c r="A21" s="529" t="s">
        <v>22</v>
      </c>
      <c r="B21" s="530"/>
      <c r="C21" s="27"/>
      <c r="D21" s="27"/>
      <c r="E21" s="28">
        <f>SUM(E14:E20)</f>
        <v>380000</v>
      </c>
      <c r="F21" s="27"/>
      <c r="G21" s="27"/>
      <c r="H21" s="27"/>
      <c r="I21" s="27"/>
      <c r="J21" s="39">
        <f>SUM(J14:J20)</f>
        <v>1762.5</v>
      </c>
      <c r="K21" s="39">
        <f>SUM(K14:K20)</f>
        <v>381762.5</v>
      </c>
      <c r="L21" s="39"/>
      <c r="M21" s="27"/>
      <c r="N21" s="27"/>
      <c r="O21" s="27"/>
      <c r="P21" s="27"/>
      <c r="Q21" s="28">
        <f>SUM(Q14:Q20)</f>
        <v>371762.5</v>
      </c>
      <c r="R21" s="495"/>
      <c r="S21" s="465">
        <f>Q21-Q19</f>
        <v>364762.5</v>
      </c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5"/>
    </row>
    <row r="23" spans="1:26" ht="21" customHeight="1" x14ac:dyDescent="0.2">
      <c r="A23" s="543" t="s">
        <v>26</v>
      </c>
      <c r="B23" s="544"/>
      <c r="C23" s="544"/>
      <c r="D23" s="544"/>
      <c r="E23" s="544"/>
      <c r="F23" s="544"/>
      <c r="G23" s="544"/>
      <c r="H23" s="544"/>
      <c r="I23" s="544"/>
      <c r="J23" s="544"/>
      <c r="K23" s="544"/>
      <c r="L23" s="544"/>
      <c r="M23" s="544"/>
      <c r="N23" s="544"/>
      <c r="O23" s="544"/>
      <c r="P23" s="544"/>
      <c r="Q23" s="530"/>
      <c r="R23" s="495"/>
    </row>
    <row r="24" spans="1:26" ht="16.899999999999999" customHeight="1" x14ac:dyDescent="0.2">
      <c r="A24" s="17">
        <v>1</v>
      </c>
      <c r="B24" s="490" t="str">
        <f>'Salary Record'!C461</f>
        <v>Khizer Mujeeb</v>
      </c>
      <c r="C24" s="40"/>
      <c r="D24" s="41"/>
      <c r="E24" s="15">
        <f>'Salary Record'!K460</f>
        <v>34500</v>
      </c>
      <c r="F24" s="15">
        <f>'Salary Record'!C466</f>
        <v>30</v>
      </c>
      <c r="G24" s="18">
        <f>'Salary Record'!C467</f>
        <v>0</v>
      </c>
      <c r="H24" s="15">
        <f>'Salary Record'!I465</f>
        <v>49</v>
      </c>
      <c r="I24" s="15">
        <f>'Salary Record'!I464</f>
        <v>30</v>
      </c>
      <c r="J24" s="14">
        <f>'Salary Record'!K465</f>
        <v>7043.75</v>
      </c>
      <c r="K24" s="15">
        <f>'Salary Record'!K466</f>
        <v>41543.75</v>
      </c>
      <c r="L24" s="19">
        <f>'Salary Record'!G464</f>
        <v>0</v>
      </c>
      <c r="M24" s="15">
        <f>'Salary Record'!G465</f>
        <v>0</v>
      </c>
      <c r="N24" s="16">
        <f>'Salary Record'!G466</f>
        <v>0</v>
      </c>
      <c r="O24" s="15">
        <f>'Salary Record'!G467</f>
        <v>0</v>
      </c>
      <c r="P24" s="16">
        <f>'Salary Record'!G468</f>
        <v>0</v>
      </c>
      <c r="Q24" s="19">
        <f>'Salary Record'!K468</f>
        <v>41543.75</v>
      </c>
      <c r="R24" s="495" t="s">
        <v>272</v>
      </c>
    </row>
    <row r="25" spans="1:26" ht="16.899999999999999" customHeight="1" x14ac:dyDescent="0.2">
      <c r="A25" s="42">
        <v>2</v>
      </c>
      <c r="B25" s="490" t="str">
        <f>'Salary Record'!C431</f>
        <v>Hassan Khan</v>
      </c>
      <c r="C25" s="43"/>
      <c r="D25" s="44"/>
      <c r="E25" s="15">
        <f>'Salary Record'!K430</f>
        <v>35000</v>
      </c>
      <c r="F25" s="45">
        <f>'Salary Record'!C436</f>
        <v>30</v>
      </c>
      <c r="G25" s="46">
        <f>'Salary Record'!C437</f>
        <v>0</v>
      </c>
      <c r="H25" s="45">
        <f>'Salary Record'!I435</f>
        <v>71</v>
      </c>
      <c r="I25" s="45">
        <f>'Salary Record'!I434</f>
        <v>30</v>
      </c>
      <c r="J25" s="46">
        <f>'Salary Record'!K435</f>
        <v>10354.166666666668</v>
      </c>
      <c r="K25" s="47">
        <f>'Salary Record'!K436</f>
        <v>45354.166666666672</v>
      </c>
      <c r="L25" s="48">
        <f>'Salary Record'!G434</f>
        <v>0</v>
      </c>
      <c r="M25" s="47">
        <f>'Salary Record'!G435</f>
        <v>0</v>
      </c>
      <c r="N25" s="49">
        <f>'Salary Record'!G436</f>
        <v>0</v>
      </c>
      <c r="O25" s="47">
        <f>'Salary Record'!G437</f>
        <v>0</v>
      </c>
      <c r="P25" s="49">
        <f>'Salary Record'!G438</f>
        <v>0</v>
      </c>
      <c r="Q25" s="19">
        <f>'Salary Record'!K438</f>
        <v>45354.166666666672</v>
      </c>
      <c r="R25" s="495" t="s">
        <v>272</v>
      </c>
    </row>
    <row r="26" spans="1:26" s="197" customFormat="1" ht="15" customHeight="1" x14ac:dyDescent="0.2">
      <c r="A26" s="17">
        <v>3</v>
      </c>
      <c r="B26" s="490" t="str">
        <f>'Salary Record'!C281</f>
        <v>M. Arif</v>
      </c>
      <c r="C26" s="224"/>
      <c r="D26" s="225"/>
      <c r="E26" s="217">
        <f>'Salary Record'!K280</f>
        <v>35000</v>
      </c>
      <c r="F26" s="218">
        <f>'Salary Record'!C286</f>
        <v>25</v>
      </c>
      <c r="G26" s="218">
        <f>'Salary Record'!C287</f>
        <v>5</v>
      </c>
      <c r="H26" s="218">
        <f>'Salary Record'!I285</f>
        <v>46</v>
      </c>
      <c r="I26" s="218">
        <f>'Salary Record'!I284</f>
        <v>29</v>
      </c>
      <c r="J26" s="222">
        <f>'Salary Record'!K285</f>
        <v>6708.3333333333339</v>
      </c>
      <c r="K26" s="222">
        <f>'Salary Record'!K286</f>
        <v>40541.666666666672</v>
      </c>
      <c r="L26" s="219">
        <f>'Salary Record'!G284</f>
        <v>0</v>
      </c>
      <c r="M26" s="223">
        <f>'Salary Record'!G285</f>
        <v>0</v>
      </c>
      <c r="N26" s="221">
        <f>'Salary Record'!G286</f>
        <v>0</v>
      </c>
      <c r="O26" s="223">
        <f>'Salary Record'!G287</f>
        <v>0</v>
      </c>
      <c r="P26" s="221">
        <f>'Salary Record'!G288</f>
        <v>0</v>
      </c>
      <c r="Q26" s="219">
        <f>'Salary Record'!K288</f>
        <v>40541.666666666672</v>
      </c>
      <c r="R26" s="495" t="s">
        <v>272</v>
      </c>
      <c r="S26" s="498"/>
      <c r="T26"/>
      <c r="U26"/>
      <c r="V26"/>
      <c r="W26"/>
      <c r="X26"/>
      <c r="Y26"/>
      <c r="Z26"/>
    </row>
    <row r="27" spans="1:26" s="197" customFormat="1" ht="15" customHeight="1" x14ac:dyDescent="0.2">
      <c r="A27" s="17">
        <v>4</v>
      </c>
      <c r="B27" s="490" t="str">
        <f>'Salary Record'!C551</f>
        <v>Mohib uz Zaman</v>
      </c>
      <c r="C27" s="224"/>
      <c r="D27" s="225"/>
      <c r="E27" s="217">
        <f>'Salary Record'!K550</f>
        <v>45000</v>
      </c>
      <c r="F27" s="218">
        <f>'Salary Record'!C556</f>
        <v>29</v>
      </c>
      <c r="G27" s="218">
        <f>'Salary Record'!C557</f>
        <v>1</v>
      </c>
      <c r="H27" s="218">
        <f>'Salary Record'!I555</f>
        <v>33</v>
      </c>
      <c r="I27" s="218">
        <f>'Salary Record'!I554</f>
        <v>30</v>
      </c>
      <c r="J27" s="222">
        <f>'Salary Record'!K555</f>
        <v>6187.5</v>
      </c>
      <c r="K27" s="222">
        <f>'Salary Record'!K556</f>
        <v>51187.5</v>
      </c>
      <c r="L27" s="219">
        <f>'Salary Record'!G554</f>
        <v>0</v>
      </c>
      <c r="M27" s="223">
        <f>'Salary Record'!G555</f>
        <v>0</v>
      </c>
      <c r="N27" s="221">
        <f>'Salary Record'!G556</f>
        <v>0</v>
      </c>
      <c r="O27" s="223">
        <f>'Salary Record'!G557</f>
        <v>0</v>
      </c>
      <c r="P27" s="221">
        <f>'Salary Record'!G558</f>
        <v>0</v>
      </c>
      <c r="Q27" s="219">
        <f>'Salary Record'!K558</f>
        <v>51187.5</v>
      </c>
      <c r="R27" s="495" t="s">
        <v>272</v>
      </c>
      <c r="S27"/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0" t="str">
        <f>'Salary Record'!C446</f>
        <v>Taha Sohail</v>
      </c>
      <c r="C28" s="50"/>
      <c r="D28" s="13"/>
      <c r="E28" s="15">
        <f>'Salary Record'!K445</f>
        <v>32000</v>
      </c>
      <c r="F28" s="15">
        <f>'Salary Record'!C451</f>
        <v>30</v>
      </c>
      <c r="G28" s="18">
        <f>'Salary Record'!C452</f>
        <v>0</v>
      </c>
      <c r="H28" s="15">
        <f>'Salary Record'!I450</f>
        <v>57</v>
      </c>
      <c r="I28" s="15">
        <f>'Salary Record'!I449</f>
        <v>30</v>
      </c>
      <c r="J28" s="18">
        <f>'Salary Record'!K450</f>
        <v>7600.0000000000009</v>
      </c>
      <c r="K28" s="14">
        <f>'Salary Record'!K451</f>
        <v>39600.000000000007</v>
      </c>
      <c r="L28" s="19">
        <f>'Salary Record'!G449</f>
        <v>0</v>
      </c>
      <c r="M28" s="15">
        <f>'Salary Record'!G450</f>
        <v>0</v>
      </c>
      <c r="N28" s="16">
        <f>'Salary Record'!G451</f>
        <v>0</v>
      </c>
      <c r="O28" s="15">
        <f>'Salary Record'!G452</f>
        <v>0</v>
      </c>
      <c r="P28" s="16">
        <f>'Salary Record'!G453</f>
        <v>0</v>
      </c>
      <c r="Q28" s="19">
        <f>'Salary Record'!K453</f>
        <v>39600.000000000007</v>
      </c>
      <c r="R28" s="495" t="s">
        <v>272</v>
      </c>
      <c r="S28" s="465"/>
    </row>
    <row r="29" spans="1:26" ht="21" x14ac:dyDescent="0.2">
      <c r="A29" s="529" t="s">
        <v>22</v>
      </c>
      <c r="B29" s="530"/>
      <c r="C29" s="27"/>
      <c r="D29" s="27"/>
      <c r="E29" s="28">
        <f>SUM(E24:E28)</f>
        <v>181500</v>
      </c>
      <c r="F29" s="27"/>
      <c r="G29" s="27"/>
      <c r="H29" s="27"/>
      <c r="I29" s="27"/>
      <c r="J29" s="28">
        <f>SUM(J24:J28)</f>
        <v>37893.75</v>
      </c>
      <c r="K29" s="28">
        <f>SUM(K24:K28)</f>
        <v>218227.08333333334</v>
      </c>
      <c r="L29" s="27"/>
      <c r="M29" s="27"/>
      <c r="N29" s="27"/>
      <c r="O29" s="27"/>
      <c r="P29" s="27"/>
      <c r="Q29" s="28">
        <f>SUM(Q24:Q28)</f>
        <v>218227.08333333334</v>
      </c>
      <c r="R29" s="495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5"/>
    </row>
    <row r="31" spans="1:26" ht="21" customHeight="1" x14ac:dyDescent="0.2">
      <c r="A31" s="545" t="s">
        <v>27</v>
      </c>
      <c r="B31" s="544"/>
      <c r="C31" s="544"/>
      <c r="D31" s="544"/>
      <c r="E31" s="544"/>
      <c r="F31" s="544"/>
      <c r="G31" s="544"/>
      <c r="H31" s="544"/>
      <c r="I31" s="544"/>
      <c r="J31" s="544"/>
      <c r="K31" s="544"/>
      <c r="L31" s="544"/>
      <c r="M31" s="544"/>
      <c r="N31" s="544"/>
      <c r="O31" s="544"/>
      <c r="P31" s="544"/>
      <c r="Q31" s="530"/>
      <c r="R31" s="495"/>
    </row>
    <row r="32" spans="1:26" ht="14.45" customHeight="1" x14ac:dyDescent="0.2">
      <c r="A32" s="10">
        <v>1</v>
      </c>
      <c r="B32" s="490" t="str">
        <f>'Salary Record'!C491</f>
        <v>Ahsan Razak</v>
      </c>
      <c r="C32" s="22"/>
      <c r="D32" s="23"/>
      <c r="E32" s="15">
        <f>'Salary Record'!K490</f>
        <v>31500</v>
      </c>
      <c r="F32" s="15">
        <f>'Salary Record'!C496</f>
        <v>29</v>
      </c>
      <c r="G32" s="18">
        <f>'Salary Record'!C497</f>
        <v>1</v>
      </c>
      <c r="H32" s="15">
        <f>'Salary Record'!I495</f>
        <v>52</v>
      </c>
      <c r="I32" s="15">
        <f>'Salary Record'!I494</f>
        <v>30</v>
      </c>
      <c r="J32" s="18">
        <f>'Salary Record'!K495</f>
        <v>6825</v>
      </c>
      <c r="K32" s="18">
        <f>'Salary Record'!K496</f>
        <v>38325</v>
      </c>
      <c r="L32" s="19">
        <f>'Salary Record'!G494</f>
        <v>3000</v>
      </c>
      <c r="M32" s="15">
        <f>'Salary Record'!G495</f>
        <v>5000</v>
      </c>
      <c r="N32" s="16">
        <f>'Salary Record'!G496</f>
        <v>8000</v>
      </c>
      <c r="O32" s="15">
        <f>'Salary Record'!G497</f>
        <v>7000</v>
      </c>
      <c r="P32" s="16">
        <f>'Salary Record'!G498</f>
        <v>1000</v>
      </c>
      <c r="Q32" s="19">
        <f>'Salary Record'!K498</f>
        <v>31325</v>
      </c>
      <c r="R32" s="495" t="s">
        <v>269</v>
      </c>
    </row>
    <row r="33" spans="1:26" ht="14.45" customHeight="1" x14ac:dyDescent="0.2">
      <c r="A33" s="10">
        <v>2</v>
      </c>
      <c r="B33" s="490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28</v>
      </c>
      <c r="G33" s="18">
        <f>'Salary Record'!C512</f>
        <v>2</v>
      </c>
      <c r="H33" s="15">
        <f>'Salary Record'!I510</f>
        <v>101</v>
      </c>
      <c r="I33" s="15">
        <f>'Salary Record'!I509</f>
        <v>30</v>
      </c>
      <c r="J33" s="14">
        <f>'Salary Record'!K510</f>
        <v>12625</v>
      </c>
      <c r="K33" s="14">
        <f>'Salary Record'!K511</f>
        <v>42625</v>
      </c>
      <c r="L33" s="19">
        <f>'Salary Record'!G509</f>
        <v>6000</v>
      </c>
      <c r="M33" s="15">
        <f>'Salary Record'!G510</f>
        <v>2000</v>
      </c>
      <c r="N33" s="16">
        <f>'Salary Record'!G511</f>
        <v>8000</v>
      </c>
      <c r="O33" s="15">
        <f>'Salary Record'!G512</f>
        <v>3000</v>
      </c>
      <c r="P33" s="16">
        <f>'Salary Record'!G513</f>
        <v>5000</v>
      </c>
      <c r="Q33" s="19">
        <f>'Salary Record'!K513</f>
        <v>39625</v>
      </c>
      <c r="R33" s="495" t="s">
        <v>269</v>
      </c>
    </row>
    <row r="34" spans="1:26" ht="14.45" customHeight="1" x14ac:dyDescent="0.2">
      <c r="A34" s="10">
        <v>3</v>
      </c>
      <c r="B34" s="490" t="str">
        <f>'Salary Record'!C476</f>
        <v>Mumtaz Ali Chakar</v>
      </c>
      <c r="C34" s="37"/>
      <c r="D34" s="16"/>
      <c r="E34" s="51">
        <f>'Salary Record'!K475</f>
        <v>47500</v>
      </c>
      <c r="F34" s="51">
        <f>'Salary Record'!C481</f>
        <v>28</v>
      </c>
      <c r="G34" s="14">
        <f>'Salary Record'!C482</f>
        <v>2</v>
      </c>
      <c r="H34" s="51">
        <f>'Salary Record'!I480</f>
        <v>26</v>
      </c>
      <c r="I34" s="51">
        <f>'Salary Record'!I479</f>
        <v>30</v>
      </c>
      <c r="J34" s="14">
        <f>'Salary Record'!K480</f>
        <v>5145.833333333333</v>
      </c>
      <c r="K34" s="15">
        <f>'Salary Record'!K481</f>
        <v>52645.833333333336</v>
      </c>
      <c r="L34" s="19">
        <f>'Salary Record'!G479</f>
        <v>70000</v>
      </c>
      <c r="M34" s="15">
        <f>'Salary Record'!G480</f>
        <v>0</v>
      </c>
      <c r="N34" s="16">
        <f>'Salary Record'!G481</f>
        <v>70000</v>
      </c>
      <c r="O34" s="15">
        <f>'Salary Record'!G482</f>
        <v>5000</v>
      </c>
      <c r="P34" s="16">
        <f>'Salary Record'!G483</f>
        <v>65000</v>
      </c>
      <c r="Q34" s="19">
        <f>'Salary Record'!K483</f>
        <v>47645.833333333336</v>
      </c>
      <c r="R34" s="495" t="s">
        <v>269</v>
      </c>
      <c r="S34" s="467"/>
    </row>
    <row r="35" spans="1:26" s="482" customFormat="1" ht="14.45" customHeight="1" x14ac:dyDescent="0.2">
      <c r="A35" s="10">
        <v>4</v>
      </c>
      <c r="B35" s="490" t="s">
        <v>267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5" t="s">
        <v>269</v>
      </c>
    </row>
    <row r="36" spans="1:26" ht="14.45" customHeight="1" x14ac:dyDescent="0.25">
      <c r="A36" s="10">
        <v>5</v>
      </c>
      <c r="B36" s="490" t="str">
        <f>'Salary Record'!C521</f>
        <v>Sufyan</v>
      </c>
      <c r="C36" s="52"/>
      <c r="D36" s="53"/>
      <c r="E36" s="54">
        <f>'Salary Record'!K520</f>
        <v>28000</v>
      </c>
      <c r="F36" s="54">
        <f>'Salary Record'!C526</f>
        <v>28</v>
      </c>
      <c r="G36" s="55">
        <f>'Salary Record'!C527</f>
        <v>2</v>
      </c>
      <c r="H36" s="54">
        <f>'Salary Record'!I525</f>
        <v>83</v>
      </c>
      <c r="I36" s="54">
        <f>'Salary Record'!I524</f>
        <v>30</v>
      </c>
      <c r="J36" s="56">
        <f>'Salary Record'!K525</f>
        <v>9683.3333333333339</v>
      </c>
      <c r="K36" s="56">
        <f>'Salary Record'!K526</f>
        <v>37683.333333333336</v>
      </c>
      <c r="L36" s="54">
        <f>'Salary Record'!G524</f>
        <v>30000</v>
      </c>
      <c r="M36" s="54">
        <f>'Salary Record'!G525</f>
        <v>2000</v>
      </c>
      <c r="N36" s="57">
        <f>'Salary Record'!G526</f>
        <v>32000</v>
      </c>
      <c r="O36" s="54">
        <f>'Salary Record'!G527</f>
        <v>0</v>
      </c>
      <c r="P36" s="57">
        <f>'Salary Record'!G528</f>
        <v>32000</v>
      </c>
      <c r="Q36" s="58">
        <f>'Salary Record'!K528</f>
        <v>37683.333333333336</v>
      </c>
      <c r="R36" s="495" t="s">
        <v>269</v>
      </c>
    </row>
    <row r="37" spans="1:26" ht="21" x14ac:dyDescent="0.2">
      <c r="A37" s="529" t="s">
        <v>22</v>
      </c>
      <c r="B37" s="530"/>
      <c r="C37" s="27"/>
      <c r="D37" s="27"/>
      <c r="E37" s="28">
        <f>SUM(E32:E36)</f>
        <v>165000</v>
      </c>
      <c r="F37" s="27"/>
      <c r="G37" s="27"/>
      <c r="H37" s="27"/>
      <c r="I37" s="27"/>
      <c r="J37" s="28">
        <f t="shared" ref="J37:K37" si="1">SUM(J32:J36)</f>
        <v>34279.166666666664</v>
      </c>
      <c r="K37" s="28">
        <f t="shared" si="1"/>
        <v>171279.16666666669</v>
      </c>
      <c r="L37" s="27"/>
      <c r="M37" s="27"/>
      <c r="N37" s="27"/>
      <c r="O37" s="27"/>
      <c r="P37" s="27"/>
      <c r="Q37" s="28">
        <f>SUM(Q32:Q36)</f>
        <v>184279.16666666669</v>
      </c>
      <c r="R37" s="495"/>
      <c r="S37" s="465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5"/>
    </row>
    <row r="39" spans="1:26" ht="21" customHeight="1" x14ac:dyDescent="0.2">
      <c r="A39" s="547" t="s">
        <v>259</v>
      </c>
      <c r="B39" s="544"/>
      <c r="C39" s="544"/>
      <c r="D39" s="544"/>
      <c r="E39" s="544"/>
      <c r="F39" s="544"/>
      <c r="G39" s="544"/>
      <c r="H39" s="544"/>
      <c r="I39" s="544"/>
      <c r="J39" s="544"/>
      <c r="K39" s="544"/>
      <c r="L39" s="544"/>
      <c r="M39" s="544"/>
      <c r="N39" s="544"/>
      <c r="O39" s="544"/>
      <c r="P39" s="544"/>
      <c r="Q39" s="530"/>
      <c r="R39" s="495"/>
      <c r="S39" s="465"/>
    </row>
    <row r="40" spans="1:26" s="197" customFormat="1" ht="16.149999999999999" customHeight="1" x14ac:dyDescent="0.2">
      <c r="A40" s="215">
        <v>1</v>
      </c>
      <c r="B40" s="490" t="s">
        <v>29</v>
      </c>
      <c r="C40" s="260"/>
      <c r="D40" s="254"/>
      <c r="E40" s="218">
        <f>'Salary Record'!K250</f>
        <v>80000</v>
      </c>
      <c r="F40" s="218">
        <f>'Salary Record'!C256</f>
        <v>28</v>
      </c>
      <c r="G40" s="218">
        <f>'Salary Record'!C257</f>
        <v>2</v>
      </c>
      <c r="H40" s="218">
        <f>'Salary Record'!I255</f>
        <v>45</v>
      </c>
      <c r="I40" s="218">
        <f>'Salary Record'!I254</f>
        <v>30</v>
      </c>
      <c r="J40" s="233">
        <f>'Salary Record'!K255</f>
        <v>15000</v>
      </c>
      <c r="K40" s="222">
        <f>'Salary Record'!K256</f>
        <v>95000</v>
      </c>
      <c r="L40" s="219">
        <f>'Salary Record'!G254</f>
        <v>0</v>
      </c>
      <c r="M40" s="223">
        <f>'Salary Record'!G255</f>
        <v>0</v>
      </c>
      <c r="N40" s="221" t="str">
        <f>'Salary Record'!G256</f>
        <v/>
      </c>
      <c r="O40" s="223">
        <f>'Salary Record'!G257</f>
        <v>0</v>
      </c>
      <c r="P40" s="221" t="str">
        <f>'Salary Record'!G258</f>
        <v/>
      </c>
      <c r="Q40" s="19">
        <f>'Salary Record'!K258</f>
        <v>95000</v>
      </c>
      <c r="R40" s="495" t="s">
        <v>269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5">
        <v>2</v>
      </c>
      <c r="B41" s="490" t="str">
        <f>'Salary Record'!C161</f>
        <v>Amjad Ustad</v>
      </c>
      <c r="C41" s="37"/>
      <c r="D41" s="16"/>
      <c r="E41" s="48">
        <f>'Salary Record'!K160</f>
        <v>55000</v>
      </c>
      <c r="F41" s="19">
        <f>'Salary Record'!C166</f>
        <v>29</v>
      </c>
      <c r="G41" s="38">
        <f>'Salary Record'!C167</f>
        <v>1</v>
      </c>
      <c r="H41" s="19">
        <f>'Salary Record'!I165</f>
        <v>27</v>
      </c>
      <c r="I41" s="19">
        <f>'Salary Record'!I164</f>
        <v>30</v>
      </c>
      <c r="J41" s="14">
        <f>'Salary Record'!K165</f>
        <v>6187.5</v>
      </c>
      <c r="K41" s="14">
        <f>'Salary Record'!K166</f>
        <v>61187.5</v>
      </c>
      <c r="L41" s="19">
        <f>'Salary Record'!G164</f>
        <v>74000</v>
      </c>
      <c r="M41" s="19">
        <f>'Salary Record'!G165</f>
        <v>5000</v>
      </c>
      <c r="N41" s="16">
        <f>'Salary Record'!G166</f>
        <v>79000</v>
      </c>
      <c r="O41" s="19">
        <f>'Salary Record'!G167</f>
        <v>5000</v>
      </c>
      <c r="P41" s="16">
        <f>'Salary Record'!G168</f>
        <v>74000</v>
      </c>
      <c r="Q41" s="19">
        <f>'Salary Record'!K168</f>
        <v>56187.5</v>
      </c>
      <c r="R41" s="495" t="s">
        <v>269</v>
      </c>
      <c r="S41" s="465"/>
    </row>
    <row r="42" spans="1:26" ht="16.149999999999999" customHeight="1" x14ac:dyDescent="0.25">
      <c r="A42" s="215">
        <v>3</v>
      </c>
      <c r="B42" s="490" t="str">
        <f>'Salary Record'!C221</f>
        <v>Fahad Fareed</v>
      </c>
      <c r="C42" s="64"/>
      <c r="D42" s="65"/>
      <c r="E42" s="54">
        <f>'Salary Record'!K220</f>
        <v>25000</v>
      </c>
      <c r="F42" s="54">
        <f>'Salary Record'!C226</f>
        <v>27</v>
      </c>
      <c r="G42" s="55">
        <f>'Salary Record'!C227</f>
        <v>3</v>
      </c>
      <c r="H42" s="54">
        <f>'Salary Record'!I225</f>
        <v>39</v>
      </c>
      <c r="I42" s="54">
        <f>'Salary Record'!I224</f>
        <v>30</v>
      </c>
      <c r="J42" s="66">
        <f>'Salary Record'!K225</f>
        <v>4062.5</v>
      </c>
      <c r="K42" s="66">
        <f>'Salary Record'!K226</f>
        <v>29062.5</v>
      </c>
      <c r="L42" s="67">
        <f>'Salary Record'!G224</f>
        <v>0</v>
      </c>
      <c r="M42" s="67">
        <f>'Salary Record'!G225</f>
        <v>0</v>
      </c>
      <c r="N42" s="68">
        <f>'Salary Record'!G226</f>
        <v>0</v>
      </c>
      <c r="O42" s="67">
        <f>'Salary Record'!G227</f>
        <v>0</v>
      </c>
      <c r="P42" s="68">
        <f>'Salary Record'!G228</f>
        <v>0</v>
      </c>
      <c r="Q42" s="67">
        <f>'Salary Record'!K228</f>
        <v>29062.5</v>
      </c>
      <c r="R42" s="495" t="s">
        <v>269</v>
      </c>
      <c r="S42" s="465"/>
    </row>
    <row r="43" spans="1:26" s="197" customFormat="1" ht="15" customHeight="1" x14ac:dyDescent="0.2">
      <c r="A43" s="215">
        <v>4</v>
      </c>
      <c r="B43" s="490" t="str">
        <f>'Salary Record'!C176</f>
        <v>M. Waseem Haider</v>
      </c>
      <c r="C43" s="471"/>
      <c r="D43" s="472"/>
      <c r="E43" s="54">
        <f>'Salary Record'!K175</f>
        <v>55000</v>
      </c>
      <c r="F43" s="195">
        <f>'Salary Record'!C181</f>
        <v>30</v>
      </c>
      <c r="G43" s="192">
        <f>'Salary Record'!C182</f>
        <v>0</v>
      </c>
      <c r="H43" s="195">
        <f>'Salary Record'!I180</f>
        <v>27</v>
      </c>
      <c r="I43" s="195">
        <f>'Salary Record'!I179</f>
        <v>30</v>
      </c>
      <c r="J43" s="473">
        <f>'Salary Record'!K180</f>
        <v>6187.5</v>
      </c>
      <c r="K43" s="474">
        <f>'Salary Record'!K181</f>
        <v>61187.5</v>
      </c>
      <c r="L43" s="475">
        <f>'Salary Record'!G179</f>
        <v>0</v>
      </c>
      <c r="M43" s="474">
        <f>'Salary Record'!G180</f>
        <v>0</v>
      </c>
      <c r="N43" s="476">
        <f>'Salary Record'!G181</f>
        <v>0</v>
      </c>
      <c r="O43" s="474">
        <f>'Salary Record'!G182</f>
        <v>0</v>
      </c>
      <c r="P43" s="476">
        <f>'Salary Record'!G183</f>
        <v>0</v>
      </c>
      <c r="Q43" s="475">
        <f>'Salary Record'!K183</f>
        <v>61187.5</v>
      </c>
      <c r="R43" s="495" t="s">
        <v>269</v>
      </c>
      <c r="S43" s="465"/>
      <c r="T43"/>
      <c r="U43"/>
      <c r="V43"/>
      <c r="W43"/>
      <c r="X43"/>
      <c r="Y43"/>
      <c r="Z43"/>
    </row>
    <row r="44" spans="1:26" ht="21" x14ac:dyDescent="0.2">
      <c r="A44" s="529" t="s">
        <v>22</v>
      </c>
      <c r="B44" s="530"/>
      <c r="C44" s="27"/>
      <c r="D44" s="27"/>
      <c r="E44" s="28">
        <f>SUM(E40:E43)</f>
        <v>215000</v>
      </c>
      <c r="F44" s="27"/>
      <c r="G44" s="27"/>
      <c r="H44" s="27"/>
      <c r="I44" s="27"/>
      <c r="J44" s="28">
        <f>SUM(J40:J43)</f>
        <v>31437.5</v>
      </c>
      <c r="K44" s="28">
        <f>SUM(K40:K43)</f>
        <v>246437.5</v>
      </c>
      <c r="L44" s="27"/>
      <c r="M44" s="27"/>
      <c r="N44" s="27"/>
      <c r="O44" s="27"/>
      <c r="P44" s="27"/>
      <c r="Q44" s="28">
        <f>SUM(Q40:Q43)</f>
        <v>241437.5</v>
      </c>
      <c r="R44" s="495"/>
    </row>
    <row r="45" spans="1:26" ht="21" x14ac:dyDescent="0.2">
      <c r="A45" s="462"/>
      <c r="B45" s="454"/>
      <c r="C45" s="70"/>
      <c r="D45" s="70"/>
      <c r="E45" s="463"/>
      <c r="F45" s="70"/>
      <c r="G45" s="70"/>
      <c r="H45" s="70"/>
      <c r="I45" s="70"/>
      <c r="J45" s="463"/>
      <c r="K45" s="463"/>
      <c r="L45" s="70"/>
      <c r="M45" s="70"/>
      <c r="N45" s="70"/>
      <c r="O45" s="70"/>
      <c r="P45" s="70"/>
      <c r="Q45" s="464"/>
      <c r="R45" s="495"/>
      <c r="S45" s="465"/>
    </row>
    <row r="46" spans="1:26" ht="21" customHeight="1" x14ac:dyDescent="0.2">
      <c r="A46" s="548" t="s">
        <v>32</v>
      </c>
      <c r="B46" s="549"/>
      <c r="C46" s="549"/>
      <c r="D46" s="549"/>
      <c r="E46" s="549"/>
      <c r="F46" s="549"/>
      <c r="G46" s="549"/>
      <c r="H46" s="549"/>
      <c r="I46" s="549"/>
      <c r="J46" s="549"/>
      <c r="K46" s="549"/>
      <c r="L46" s="549"/>
      <c r="M46" s="549"/>
      <c r="N46" s="549"/>
      <c r="O46" s="549"/>
      <c r="P46" s="549"/>
      <c r="Q46" s="550"/>
      <c r="R46" s="495"/>
    </row>
    <row r="47" spans="1:26" s="197" customFormat="1" ht="15" customHeight="1" x14ac:dyDescent="0.2">
      <c r="A47" s="215">
        <v>1</v>
      </c>
      <c r="B47" s="490" t="s">
        <v>33</v>
      </c>
      <c r="C47" s="239"/>
      <c r="D47" s="240"/>
      <c r="E47" s="223">
        <f>'Salary Record'!K355</f>
        <v>27000</v>
      </c>
      <c r="F47" s="223">
        <f>'Salary Record'!C361</f>
        <v>24</v>
      </c>
      <c r="G47" s="218">
        <f>'Salary Record'!C362</f>
        <v>6</v>
      </c>
      <c r="H47" s="223">
        <f>'Salary Record'!I360</f>
        <v>40</v>
      </c>
      <c r="I47" s="223">
        <f>'Salary Record'!I359</f>
        <v>30</v>
      </c>
      <c r="J47" s="222">
        <f>'Salary Record'!K360</f>
        <v>4500</v>
      </c>
      <c r="K47" s="222">
        <f>'Salary Record'!K361</f>
        <v>31500</v>
      </c>
      <c r="L47" s="219">
        <f>'Salary Record'!G359</f>
        <v>20000</v>
      </c>
      <c r="M47" s="223">
        <f>'Salary Record'!G360</f>
        <v>0</v>
      </c>
      <c r="N47" s="221">
        <f>'Salary Record'!G361</f>
        <v>20000</v>
      </c>
      <c r="O47" s="223">
        <f>'Salary Record'!G362</f>
        <v>2000</v>
      </c>
      <c r="P47" s="221">
        <f>'Salary Record'!G363</f>
        <v>18000</v>
      </c>
      <c r="Q47" s="219">
        <f>'Salary Record'!K363</f>
        <v>29500</v>
      </c>
      <c r="R47" s="495" t="s">
        <v>269</v>
      </c>
      <c r="S47"/>
      <c r="T47"/>
      <c r="U47"/>
      <c r="V47"/>
      <c r="W47"/>
      <c r="X47"/>
      <c r="Y47"/>
      <c r="Z47"/>
    </row>
    <row r="48" spans="1:26" s="197" customFormat="1" ht="15" customHeight="1" x14ac:dyDescent="0.25">
      <c r="A48" s="215">
        <v>2</v>
      </c>
      <c r="B48" s="490" t="str">
        <f>'Salary Record'!C401</f>
        <v>Adeel</v>
      </c>
      <c r="C48" s="241"/>
      <c r="D48" s="242"/>
      <c r="E48" s="243">
        <f>'Salary Record'!K400</f>
        <v>32500</v>
      </c>
      <c r="F48" s="243">
        <f>'Salary Record'!C406</f>
        <v>30</v>
      </c>
      <c r="G48" s="244">
        <f>'Salary Record'!C407</f>
        <v>0</v>
      </c>
      <c r="H48" s="243">
        <f>'Salary Record'!I405</f>
        <v>89</v>
      </c>
      <c r="I48" s="243">
        <f>'Salary Record'!I404</f>
        <v>30</v>
      </c>
      <c r="J48" s="245">
        <f>'Salary Record'!K405</f>
        <v>12052.083333333332</v>
      </c>
      <c r="K48" s="246">
        <f>'Salary Record'!K406</f>
        <v>44552.083333333328</v>
      </c>
      <c r="L48" s="243">
        <f>'Salary Record'!G404</f>
        <v>0</v>
      </c>
      <c r="M48" s="243">
        <f>'Salary Record'!G405</f>
        <v>20000</v>
      </c>
      <c r="N48" s="247">
        <f>'Salary Record'!G406</f>
        <v>20000</v>
      </c>
      <c r="O48" s="243">
        <f>'Salary Record'!G407</f>
        <v>5000</v>
      </c>
      <c r="P48" s="247">
        <f>'Salary Record'!G408</f>
        <v>15000</v>
      </c>
      <c r="Q48" s="219">
        <f>'Salary Record'!K408</f>
        <v>39552.083333333328</v>
      </c>
      <c r="R48" s="495" t="s">
        <v>269</v>
      </c>
      <c r="S48"/>
      <c r="T48"/>
      <c r="U48"/>
      <c r="V48"/>
      <c r="W48"/>
      <c r="X48"/>
      <c r="Y48"/>
      <c r="Z48"/>
    </row>
    <row r="49" spans="1:26" s="197" customFormat="1" ht="15" customHeight="1" x14ac:dyDescent="0.2">
      <c r="A49" s="215">
        <v>3</v>
      </c>
      <c r="B49" s="490" t="str">
        <f>'Salary Record'!C326</f>
        <v>M. Sami</v>
      </c>
      <c r="C49" s="248" t="s">
        <v>34</v>
      </c>
      <c r="D49" s="232">
        <f>Q49</f>
        <v>43468.75</v>
      </c>
      <c r="E49" s="223">
        <f>'Salary Record'!K325</f>
        <v>37500</v>
      </c>
      <c r="F49" s="223">
        <f>'Salary Record'!C331</f>
        <v>29</v>
      </c>
      <c r="G49" s="218">
        <f>'Salary Record'!C332</f>
        <v>1</v>
      </c>
      <c r="H49" s="223">
        <f>'Salary Record'!I330</f>
        <v>51</v>
      </c>
      <c r="I49" s="223">
        <f>'Salary Record'!I329</f>
        <v>30</v>
      </c>
      <c r="J49" s="222">
        <f>'Salary Record'!K330</f>
        <v>7968.75</v>
      </c>
      <c r="K49" s="222">
        <f>'Salary Record'!K331</f>
        <v>45468.75</v>
      </c>
      <c r="L49" s="219">
        <f>'Salary Record'!G329</f>
        <v>14000</v>
      </c>
      <c r="M49" s="249">
        <f>'Salary Record'!G330</f>
        <v>0</v>
      </c>
      <c r="N49" s="250">
        <f>'Salary Record'!G331</f>
        <v>14000</v>
      </c>
      <c r="O49" s="249">
        <f>'Salary Record'!G332</f>
        <v>2000</v>
      </c>
      <c r="P49" s="250">
        <f>'Salary Record'!G333</f>
        <v>12000</v>
      </c>
      <c r="Q49" s="249">
        <f>'Salary Record'!K333</f>
        <v>43468.75</v>
      </c>
      <c r="R49" s="495" t="s">
        <v>269</v>
      </c>
      <c r="S49"/>
      <c r="T49"/>
      <c r="U49"/>
      <c r="V49"/>
      <c r="W49"/>
      <c r="X49"/>
      <c r="Y49"/>
      <c r="Z49"/>
    </row>
    <row r="50" spans="1:26" s="197" customFormat="1" ht="15" customHeight="1" x14ac:dyDescent="0.2">
      <c r="A50" s="215">
        <v>4</v>
      </c>
      <c r="B50" s="490" t="str">
        <f>'Salary Record'!C341</f>
        <v>Adil (FTC)</v>
      </c>
      <c r="C50" s="231"/>
      <c r="D50" s="232"/>
      <c r="E50" s="223">
        <f>'Salary Record'!K340</f>
        <v>30000</v>
      </c>
      <c r="F50" s="223">
        <f>'Salary Record'!C346</f>
        <v>30</v>
      </c>
      <c r="G50" s="218">
        <f>'Salary Record'!C347</f>
        <v>0</v>
      </c>
      <c r="H50" s="223">
        <f>'Salary Record'!I345</f>
        <v>46</v>
      </c>
      <c r="I50" s="223">
        <f>'Salary Record'!I344</f>
        <v>30</v>
      </c>
      <c r="J50" s="222">
        <f>'Salary Record'!K345</f>
        <v>5750</v>
      </c>
      <c r="K50" s="222">
        <f>'Salary Record'!K346</f>
        <v>35750</v>
      </c>
      <c r="L50" s="219">
        <f>'Salary Record'!G344</f>
        <v>25000</v>
      </c>
      <c r="M50" s="223">
        <f>'Salary Record'!G345</f>
        <v>0</v>
      </c>
      <c r="N50" s="221">
        <f>'Salary Record'!G346</f>
        <v>25000</v>
      </c>
      <c r="O50" s="223">
        <f>'Salary Record'!G347</f>
        <v>2000</v>
      </c>
      <c r="P50" s="221">
        <f>'Salary Record'!G348</f>
        <v>23000</v>
      </c>
      <c r="Q50" s="219">
        <f>'Salary Record'!K348</f>
        <v>33750</v>
      </c>
      <c r="R50" s="495" t="s">
        <v>269</v>
      </c>
      <c r="S50"/>
      <c r="T50"/>
      <c r="U50"/>
      <c r="V50"/>
      <c r="W50"/>
      <c r="X50"/>
      <c r="Y50"/>
      <c r="Z50"/>
    </row>
    <row r="51" spans="1:26" s="197" customFormat="1" ht="15" customHeight="1" x14ac:dyDescent="0.2">
      <c r="A51" s="215">
        <v>5</v>
      </c>
      <c r="B51" s="490" t="str">
        <f>'Salary Record'!C386</f>
        <v>Muhammad Shehzad (42201-9791630-5)</v>
      </c>
      <c r="C51" s="236"/>
      <c r="D51" s="237"/>
      <c r="E51" s="223">
        <f>'Salary Record'!K385</f>
        <v>37000</v>
      </c>
      <c r="F51" s="223">
        <f>'Salary Record'!C391</f>
        <v>29</v>
      </c>
      <c r="G51" s="218">
        <f>'Salary Record'!C392</f>
        <v>1</v>
      </c>
      <c r="H51" s="223">
        <f>'Salary Record'!I390</f>
        <v>40</v>
      </c>
      <c r="I51" s="223">
        <f>'Salary Record'!I389</f>
        <v>29</v>
      </c>
      <c r="J51" s="222">
        <f>'Salary Record'!K390</f>
        <v>6166.6666666666661</v>
      </c>
      <c r="K51" s="222">
        <f>'Salary Record'!K391</f>
        <v>41933.333333333328</v>
      </c>
      <c r="L51" s="219">
        <f>'Salary Record'!G389</f>
        <v>0</v>
      </c>
      <c r="M51" s="223">
        <f>'Salary Record'!G390</f>
        <v>0</v>
      </c>
      <c r="N51" s="221" t="str">
        <f>'Salary Record'!G391</f>
        <v/>
      </c>
      <c r="O51" s="223">
        <f>'Salary Record'!G392</f>
        <v>0</v>
      </c>
      <c r="P51" s="221" t="str">
        <f>'Salary Record'!G393</f>
        <v/>
      </c>
      <c r="Q51" s="219">
        <f>'Salary Record'!K393</f>
        <v>41933.333333333328</v>
      </c>
      <c r="R51" s="495" t="s">
        <v>269</v>
      </c>
      <c r="S51"/>
      <c r="T51"/>
      <c r="U51"/>
      <c r="V51"/>
      <c r="W51"/>
      <c r="X51"/>
      <c r="Y51"/>
      <c r="Z51"/>
    </row>
    <row r="52" spans="1:26" s="197" customFormat="1" ht="15" customHeight="1" x14ac:dyDescent="0.2">
      <c r="A52" s="215">
        <v>6</v>
      </c>
      <c r="B52" s="490" t="str">
        <f>'Salary Record'!C371</f>
        <v>Zeeshan</v>
      </c>
      <c r="C52" s="251"/>
      <c r="D52" s="252"/>
      <c r="E52" s="219">
        <f>'Salary Record'!K370</f>
        <v>27000</v>
      </c>
      <c r="F52" s="223">
        <f>'Salary Record'!C376</f>
        <v>30</v>
      </c>
      <c r="G52" s="253">
        <f>'Salary Record'!C377</f>
        <v>0</v>
      </c>
      <c r="H52" s="219">
        <f>'Salary Record'!I375</f>
        <v>47</v>
      </c>
      <c r="I52" s="219">
        <f>'Salary Record'!I374</f>
        <v>30</v>
      </c>
      <c r="J52" s="222">
        <f>'Salary Record'!K375</f>
        <v>5287.5</v>
      </c>
      <c r="K52" s="223">
        <f>'Salary Record'!K376</f>
        <v>32287.5</v>
      </c>
      <c r="L52" s="219">
        <f>'Salary Record'!G374</f>
        <v>0</v>
      </c>
      <c r="M52" s="219">
        <f>'Salary Record'!G375</f>
        <v>0</v>
      </c>
      <c r="N52" s="221">
        <f>'Salary Record'!G376</f>
        <v>0</v>
      </c>
      <c r="O52" s="219">
        <f>'Salary Record'!G377</f>
        <v>0</v>
      </c>
      <c r="P52" s="221">
        <f>'Salary Record'!G378</f>
        <v>0</v>
      </c>
      <c r="Q52" s="219">
        <f>'Salary Record'!K378</f>
        <v>32287.5</v>
      </c>
      <c r="R52" s="495" t="s">
        <v>269</v>
      </c>
      <c r="S52"/>
      <c r="T52"/>
      <c r="U52"/>
      <c r="V52"/>
      <c r="W52"/>
      <c r="X52"/>
      <c r="Y52"/>
      <c r="Z52"/>
    </row>
    <row r="53" spans="1:26" ht="21" x14ac:dyDescent="0.2">
      <c r="A53" s="529" t="s">
        <v>22</v>
      </c>
      <c r="B53" s="530"/>
      <c r="C53" s="27"/>
      <c r="D53" s="27"/>
      <c r="E53" s="28">
        <f>SUM(E47:E52)</f>
        <v>191000</v>
      </c>
      <c r="F53" s="27"/>
      <c r="G53" s="27"/>
      <c r="H53" s="27"/>
      <c r="I53" s="27"/>
      <c r="J53" s="28">
        <f>SUM(J47:J52)</f>
        <v>41725</v>
      </c>
      <c r="K53" s="28">
        <f>SUM(K47:K52)</f>
        <v>231491.66666666663</v>
      </c>
      <c r="L53" s="27"/>
      <c r="M53" s="27"/>
      <c r="N53" s="27"/>
      <c r="O53" s="27"/>
      <c r="P53" s="27"/>
      <c r="Q53" s="28">
        <f>SUM(Q47:Q52)</f>
        <v>220491.66666666663</v>
      </c>
      <c r="R53" s="495"/>
    </row>
    <row r="54" spans="1:26" ht="12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495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5"/>
      <c r="S55" s="465"/>
    </row>
    <row r="56" spans="1:26" ht="21" customHeight="1" x14ac:dyDescent="0.2">
      <c r="A56" s="543" t="s">
        <v>35</v>
      </c>
      <c r="B56" s="544"/>
      <c r="C56" s="544"/>
      <c r="D56" s="544"/>
      <c r="E56" s="544"/>
      <c r="F56" s="544"/>
      <c r="G56" s="544"/>
      <c r="H56" s="544"/>
      <c r="I56" s="544"/>
      <c r="J56" s="544"/>
      <c r="K56" s="544"/>
      <c r="L56" s="544"/>
      <c r="M56" s="544"/>
      <c r="N56" s="544"/>
      <c r="O56" s="544"/>
      <c r="P56" s="544"/>
      <c r="Q56" s="530"/>
      <c r="R56" s="495"/>
    </row>
    <row r="57" spans="1:26" s="197" customFormat="1" ht="15" customHeight="1" x14ac:dyDescent="0.2">
      <c r="A57" s="215">
        <v>1</v>
      </c>
      <c r="B57" s="490" t="str">
        <f>'Salary Record'!C610</f>
        <v xml:space="preserve">Engr. Israr </v>
      </c>
      <c r="C57" s="190"/>
      <c r="D57" s="191"/>
      <c r="E57" s="192">
        <f>'Salary Record'!K609</f>
        <v>187000</v>
      </c>
      <c r="F57" s="192">
        <f>'Salary Record'!C615</f>
        <v>30</v>
      </c>
      <c r="G57" s="192">
        <f>'Salary Record'!C616</f>
        <v>0</v>
      </c>
      <c r="H57" s="192">
        <f>'Salary Record'!I614</f>
        <v>0</v>
      </c>
      <c r="I57" s="192">
        <f>'Salary Record'!I613</f>
        <v>30</v>
      </c>
      <c r="J57" s="193">
        <f>'Salary Record'!K614</f>
        <v>0</v>
      </c>
      <c r="K57" s="193">
        <f>'Salary Record'!K615</f>
        <v>187000</v>
      </c>
      <c r="L57" s="194">
        <f>'Salary Record'!G613</f>
        <v>0</v>
      </c>
      <c r="M57" s="195">
        <f>'Salary Record'!G614</f>
        <v>0</v>
      </c>
      <c r="N57" s="196">
        <f>'Salary Record'!G615</f>
        <v>0</v>
      </c>
      <c r="O57" s="195">
        <f>'Salary Record'!G616</f>
        <v>0</v>
      </c>
      <c r="P57" s="196">
        <f>'Salary Record'!G617</f>
        <v>0</v>
      </c>
      <c r="Q57" s="194">
        <f>'Salary Record'!K617</f>
        <v>187000</v>
      </c>
      <c r="R57" s="495" t="s">
        <v>272</v>
      </c>
      <c r="S57"/>
      <c r="T57"/>
      <c r="U57"/>
      <c r="V57"/>
      <c r="W57"/>
      <c r="X57"/>
      <c r="Y57"/>
      <c r="Z57"/>
    </row>
    <row r="58" spans="1:26" s="197" customFormat="1" ht="15" customHeight="1" x14ac:dyDescent="0.2">
      <c r="A58" s="215">
        <v>2</v>
      </c>
      <c r="B58" s="490" t="str">
        <f>'Salary Record'!C296</f>
        <v>Mukhtiar</v>
      </c>
      <c r="C58" s="220"/>
      <c r="D58" s="221"/>
      <c r="E58" s="217">
        <f>'Salary Record'!K295</f>
        <v>50000</v>
      </c>
      <c r="F58" s="217">
        <f>'Salary Record'!C301</f>
        <v>29</v>
      </c>
      <c r="G58" s="218">
        <f>'Salary Record'!C302</f>
        <v>1</v>
      </c>
      <c r="H58" s="217">
        <f>'Salary Record'!I300</f>
        <v>0</v>
      </c>
      <c r="I58" s="217">
        <f>'Salary Record'!I299</f>
        <v>30</v>
      </c>
      <c r="J58" s="222">
        <f>'Salary Record'!K300</f>
        <v>0</v>
      </c>
      <c r="K58" s="222">
        <f>'Salary Record'!K301</f>
        <v>50000</v>
      </c>
      <c r="L58" s="219">
        <f>'Salary Record'!G299</f>
        <v>116240</v>
      </c>
      <c r="M58" s="223">
        <f>'Salary Record'!G300</f>
        <v>3000</v>
      </c>
      <c r="N58" s="221">
        <f>'Salary Record'!G301</f>
        <v>119240</v>
      </c>
      <c r="O58" s="223">
        <f>'Salary Record'!G302</f>
        <v>8000</v>
      </c>
      <c r="P58" s="221">
        <f>'Salary Record'!G303</f>
        <v>111240</v>
      </c>
      <c r="Q58" s="219">
        <f>'Salary Record'!K303</f>
        <v>42000</v>
      </c>
      <c r="R58" s="495" t="s">
        <v>269</v>
      </c>
      <c r="S58"/>
      <c r="T58"/>
      <c r="U58"/>
      <c r="V58"/>
      <c r="W58"/>
      <c r="X58"/>
      <c r="Y58"/>
      <c r="Z58"/>
    </row>
    <row r="59" spans="1:26" s="197" customFormat="1" ht="15" customHeight="1" x14ac:dyDescent="0.2">
      <c r="A59" s="215">
        <v>3</v>
      </c>
      <c r="B59" s="490" t="str">
        <f>'Salary Record'!C730</f>
        <v>Saad</v>
      </c>
      <c r="C59" s="226"/>
      <c r="D59" s="227"/>
      <c r="E59" s="217">
        <f>'Salary Record'!K729</f>
        <v>45000</v>
      </c>
      <c r="F59" s="192">
        <f>'Salary Record'!C735</f>
        <v>24</v>
      </c>
      <c r="G59" s="192">
        <f>'Salary Record'!C736</f>
        <v>6</v>
      </c>
      <c r="H59" s="192">
        <f>'Salary Record'!I734</f>
        <v>6</v>
      </c>
      <c r="I59" s="192">
        <f>'Salary Record'!I733</f>
        <v>24</v>
      </c>
      <c r="J59" s="193">
        <f>'Salary Record'!K734</f>
        <v>1125</v>
      </c>
      <c r="K59" s="193">
        <f>'Salary Record'!K735</f>
        <v>37125</v>
      </c>
      <c r="L59" s="194">
        <f>'Salary Record'!G733</f>
        <v>2000</v>
      </c>
      <c r="M59" s="195">
        <f>'Salary Record'!G734</f>
        <v>1000</v>
      </c>
      <c r="N59" s="196">
        <f>'Salary Record'!G735</f>
        <v>3000</v>
      </c>
      <c r="O59" s="195">
        <f>'Salary Record'!G736</f>
        <v>3000</v>
      </c>
      <c r="P59" s="196">
        <f>'Salary Record'!G737</f>
        <v>0</v>
      </c>
      <c r="Q59" s="219">
        <f>'Salary Record'!K737</f>
        <v>34125</v>
      </c>
      <c r="R59" s="495" t="s">
        <v>269</v>
      </c>
      <c r="S59"/>
      <c r="T59"/>
      <c r="U59"/>
      <c r="V59"/>
      <c r="W59"/>
      <c r="X59"/>
      <c r="Y59"/>
      <c r="Z59"/>
    </row>
    <row r="60" spans="1:26" s="197" customFormat="1" ht="15" customHeight="1" x14ac:dyDescent="0.2">
      <c r="A60" s="215">
        <v>4</v>
      </c>
      <c r="B60" s="490" t="str">
        <f>'Salary Record'!C191</f>
        <v>Asif Hussain</v>
      </c>
      <c r="C60" s="190"/>
      <c r="D60" s="228"/>
      <c r="E60" s="217">
        <f>'Salary Record'!K190</f>
        <v>35000</v>
      </c>
      <c r="F60" s="217">
        <f>'Salary Record'!C196</f>
        <v>28</v>
      </c>
      <c r="G60" s="218">
        <f>'Salary Record'!C197</f>
        <v>2</v>
      </c>
      <c r="H60" s="217">
        <f>'Salary Record'!I195</f>
        <v>30</v>
      </c>
      <c r="I60" s="217">
        <f>'Salary Record'!I194</f>
        <v>30</v>
      </c>
      <c r="J60" s="193">
        <f>'Salary Record'!K195</f>
        <v>4375</v>
      </c>
      <c r="K60" s="193">
        <f>'Salary Record'!K196</f>
        <v>39375</v>
      </c>
      <c r="L60" s="194">
        <f>'Salary Record'!G194</f>
        <v>12460</v>
      </c>
      <c r="M60" s="195">
        <f>'Salary Record'!G195</f>
        <v>10500</v>
      </c>
      <c r="N60" s="196">
        <f>'Salary Record'!G196</f>
        <v>22960</v>
      </c>
      <c r="O60" s="195">
        <f>'Salary Record'!G197</f>
        <v>3000</v>
      </c>
      <c r="P60" s="196">
        <f>'Salary Record'!G198</f>
        <v>19960</v>
      </c>
      <c r="Q60" s="219">
        <f>'Salary Record'!K198</f>
        <v>36375</v>
      </c>
      <c r="R60" s="495" t="s">
        <v>269</v>
      </c>
      <c r="S60"/>
      <c r="T60"/>
      <c r="U60"/>
      <c r="V60"/>
      <c r="W60"/>
      <c r="X60"/>
      <c r="Y60"/>
      <c r="Z60"/>
    </row>
    <row r="61" spans="1:26" s="197" customFormat="1" ht="15" customHeight="1" x14ac:dyDescent="0.2">
      <c r="A61" s="215">
        <v>5</v>
      </c>
      <c r="B61" s="490" t="str">
        <f>'Salary Record'!C206</f>
        <v>Umair Ali</v>
      </c>
      <c r="C61" s="234" t="s">
        <v>36</v>
      </c>
      <c r="D61" s="235">
        <f>SUM(Q46:Q114)</f>
        <v>8576093.75</v>
      </c>
      <c r="E61" s="217">
        <f>'Salary Record'!K205</f>
        <v>35000</v>
      </c>
      <c r="F61" s="223">
        <f>'Salary Record'!C211</f>
        <v>28</v>
      </c>
      <c r="G61" s="218">
        <f>'Salary Record'!C212</f>
        <v>2</v>
      </c>
      <c r="H61" s="223">
        <f>'Salary Record'!I210</f>
        <v>20</v>
      </c>
      <c r="I61" s="223">
        <f>'Salary Record'!I209</f>
        <v>28</v>
      </c>
      <c r="J61" s="222">
        <f>'Salary Record'!K210</f>
        <v>2916.666666666667</v>
      </c>
      <c r="K61" s="222">
        <f>'Salary Record'!K211</f>
        <v>35583.333333333336</v>
      </c>
      <c r="L61" s="219">
        <f>'Salary Record'!G209</f>
        <v>0</v>
      </c>
      <c r="M61" s="223">
        <f>'Salary Record'!G210</f>
        <v>2000</v>
      </c>
      <c r="N61" s="223">
        <f>'Salary Record'!G211</f>
        <v>2000</v>
      </c>
      <c r="O61" s="223">
        <f>'Salary Record'!G212</f>
        <v>0</v>
      </c>
      <c r="P61" s="221">
        <f>'Salary Record'!G213</f>
        <v>2000</v>
      </c>
      <c r="Q61" s="219">
        <f>'Salary Record'!K213</f>
        <v>35583.333333333336</v>
      </c>
      <c r="R61" s="495" t="s">
        <v>269</v>
      </c>
      <c r="S61" s="465"/>
      <c r="T61"/>
      <c r="U61"/>
      <c r="V61"/>
      <c r="W61"/>
      <c r="X61"/>
      <c r="Y61"/>
      <c r="Z61"/>
    </row>
    <row r="62" spans="1:26" ht="21" x14ac:dyDescent="0.2">
      <c r="A62" s="529" t="s">
        <v>22</v>
      </c>
      <c r="B62" s="530"/>
      <c r="C62" s="27"/>
      <c r="D62" s="27"/>
      <c r="E62" s="28">
        <f>SUM(E57:E61)</f>
        <v>352000</v>
      </c>
      <c r="F62" s="27"/>
      <c r="G62" s="27"/>
      <c r="H62" s="27"/>
      <c r="I62" s="27"/>
      <c r="J62" s="28">
        <f>SUM(J57:J61)</f>
        <v>8416.6666666666679</v>
      </c>
      <c r="K62" s="28">
        <f>SUM(K57:K61)</f>
        <v>349083.33333333331</v>
      </c>
      <c r="L62" s="27"/>
      <c r="M62" s="27"/>
      <c r="N62" s="27"/>
      <c r="O62" s="27"/>
      <c r="P62" s="27"/>
      <c r="Q62" s="28">
        <f>SUM(Q57:Q61)</f>
        <v>335083.33333333331</v>
      </c>
      <c r="R62" s="495"/>
    </row>
    <row r="63" spans="1:26" ht="12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518" t="s">
        <v>292</v>
      </c>
      <c r="L63" s="29"/>
      <c r="M63" s="29"/>
      <c r="N63" s="29"/>
      <c r="O63" s="29"/>
      <c r="P63" s="29"/>
      <c r="Q63" s="30"/>
      <c r="R63" s="495"/>
    </row>
    <row r="64" spans="1:26" ht="21" customHeight="1" x14ac:dyDescent="0.2">
      <c r="A64" s="526" t="s">
        <v>243</v>
      </c>
      <c r="B64" s="527"/>
      <c r="C64" s="527"/>
      <c r="D64" s="527"/>
      <c r="E64" s="527"/>
      <c r="F64" s="527"/>
      <c r="G64" s="527"/>
      <c r="H64" s="527"/>
      <c r="I64" s="527"/>
      <c r="J64" s="527"/>
      <c r="K64" s="527"/>
      <c r="L64" s="527"/>
      <c r="M64" s="527"/>
      <c r="N64" s="527"/>
      <c r="O64" s="527"/>
      <c r="P64" s="527"/>
      <c r="Q64" s="528"/>
      <c r="R64" s="495"/>
    </row>
    <row r="65" spans="1:26" s="197" customFormat="1" ht="16.149999999999999" customHeight="1" x14ac:dyDescent="0.2">
      <c r="A65" s="357">
        <v>1</v>
      </c>
      <c r="B65" s="490" t="str">
        <f>'Salary Record'!C850</f>
        <v>Adnan Shamsi</v>
      </c>
      <c r="C65" s="358"/>
      <c r="D65" s="359"/>
      <c r="E65" s="360">
        <f>'Salary Record'!K849</f>
        <v>120000</v>
      </c>
      <c r="F65" s="360">
        <f>'Salary Record'!C855</f>
        <v>30</v>
      </c>
      <c r="G65" s="361">
        <f>'Salary Record'!C856</f>
        <v>0</v>
      </c>
      <c r="H65" s="360">
        <f>'Salary Record'!I854</f>
        <v>0</v>
      </c>
      <c r="I65" s="360">
        <f>'Salary Record'!I853</f>
        <v>30</v>
      </c>
      <c r="J65" s="362">
        <f>'Salary Record'!K854</f>
        <v>0</v>
      </c>
      <c r="K65" s="363">
        <f>'Salary Record'!K855</f>
        <v>120000</v>
      </c>
      <c r="L65" s="364">
        <f>'Salary Record'!G853</f>
        <v>70000</v>
      </c>
      <c r="M65" s="365">
        <f>'Salary Record'!G854</f>
        <v>0</v>
      </c>
      <c r="N65" s="366">
        <f>'Salary Record'!G855</f>
        <v>70000</v>
      </c>
      <c r="O65" s="365">
        <f>'Salary Record'!G856</f>
        <v>5000</v>
      </c>
      <c r="P65" s="366">
        <f>'Salary Record'!G857</f>
        <v>65000</v>
      </c>
      <c r="Q65" s="364">
        <f>'Salary Record'!K857</f>
        <v>115000</v>
      </c>
      <c r="R65" s="495" t="s">
        <v>272</v>
      </c>
      <c r="S65"/>
      <c r="T65"/>
      <c r="U65"/>
      <c r="V65"/>
      <c r="W65"/>
      <c r="X65"/>
      <c r="Y65"/>
      <c r="Z65"/>
    </row>
    <row r="66" spans="1:26" s="197" customFormat="1" ht="16.149999999999999" customHeight="1" x14ac:dyDescent="0.2">
      <c r="A66" s="357">
        <v>2</v>
      </c>
      <c r="B66" s="490" t="str">
        <f>'Salary Record'!C745</f>
        <v>Rohail Shaikh</v>
      </c>
      <c r="C66" s="368"/>
      <c r="D66" s="369"/>
      <c r="E66" s="360">
        <f>'Salary Record'!K744</f>
        <v>90000</v>
      </c>
      <c r="F66" s="370">
        <f>'Salary Record'!C750</f>
        <v>30</v>
      </c>
      <c r="G66" s="371">
        <f>'Salary Record'!C751</f>
        <v>0</v>
      </c>
      <c r="H66" s="370">
        <f>'Salary Record'!I749</f>
        <v>0</v>
      </c>
      <c r="I66" s="370">
        <f>'Salary Record'!I748</f>
        <v>30</v>
      </c>
      <c r="J66" s="372">
        <f>'Salary Record'!K749</f>
        <v>0</v>
      </c>
      <c r="K66" s="370">
        <f>'Salary Record'!K750</f>
        <v>90000</v>
      </c>
      <c r="L66" s="373">
        <f>'Salary Record'!G748</f>
        <v>0</v>
      </c>
      <c r="M66" s="370">
        <f>'Salary Record'!G749</f>
        <v>0</v>
      </c>
      <c r="N66" s="374">
        <f>'Salary Record'!G750</f>
        <v>0</v>
      </c>
      <c r="O66" s="370">
        <f>'Salary Record'!G751</f>
        <v>0</v>
      </c>
      <c r="P66" s="374">
        <f>'Salary Record'!G752</f>
        <v>0</v>
      </c>
      <c r="Q66" s="461">
        <f>'Salary Record'!K752</f>
        <v>90000</v>
      </c>
      <c r="R66" s="495" t="s">
        <v>272</v>
      </c>
      <c r="S66"/>
      <c r="T66"/>
      <c r="U66"/>
      <c r="V66"/>
      <c r="W66"/>
      <c r="X66"/>
      <c r="Y66"/>
      <c r="Z66"/>
    </row>
    <row r="67" spans="1:26" s="197" customFormat="1" ht="16.149999999999999" customHeight="1" x14ac:dyDescent="0.2">
      <c r="A67" s="357">
        <v>3</v>
      </c>
      <c r="B67" s="490" t="str">
        <f>'Salary Record'!C625</f>
        <v>Shahzaib</v>
      </c>
      <c r="C67" s="368"/>
      <c r="D67" s="369"/>
      <c r="E67" s="360">
        <f>'Salary Record'!K624</f>
        <v>57000</v>
      </c>
      <c r="F67" s="370">
        <f>'Salary Record'!C630</f>
        <v>26</v>
      </c>
      <c r="G67" s="371">
        <f>'Salary Record'!C631</f>
        <v>4</v>
      </c>
      <c r="H67" s="370">
        <f>'Salary Record'!I629</f>
        <v>0</v>
      </c>
      <c r="I67" s="370">
        <f>'Salary Record'!I628</f>
        <v>30</v>
      </c>
      <c r="J67" s="372">
        <f>'Salary Record'!K629</f>
        <v>0</v>
      </c>
      <c r="K67" s="370">
        <f>'Salary Record'!K630</f>
        <v>57000</v>
      </c>
      <c r="L67" s="373">
        <f>'Salary Record'!G628</f>
        <v>15000</v>
      </c>
      <c r="M67" s="370">
        <f>'Salary Record'!G629</f>
        <v>0</v>
      </c>
      <c r="N67" s="374">
        <f>'Salary Record'!G630</f>
        <v>15000</v>
      </c>
      <c r="O67" s="370">
        <f>'Salary Record'!G631</f>
        <v>5000</v>
      </c>
      <c r="P67" s="374">
        <f>'Salary Record'!G632</f>
        <v>10000</v>
      </c>
      <c r="Q67" s="461">
        <f>'Salary Record'!K632</f>
        <v>52000</v>
      </c>
      <c r="R67" s="495" t="s">
        <v>269</v>
      </c>
      <c r="S67"/>
      <c r="T67"/>
      <c r="U67"/>
      <c r="V67"/>
      <c r="W67"/>
      <c r="X67"/>
      <c r="Y67"/>
      <c r="Z67"/>
    </row>
    <row r="68" spans="1:26" s="197" customFormat="1" ht="16.149999999999999" customHeight="1" x14ac:dyDescent="0.2">
      <c r="A68" s="357">
        <v>4</v>
      </c>
      <c r="B68" s="490" t="str">
        <f>'Salary Record'!C131</f>
        <v>Amir (JPMC)</v>
      </c>
      <c r="C68" s="375"/>
      <c r="D68" s="376"/>
      <c r="E68" s="360">
        <f>'Salary Record'!K130</f>
        <v>60000</v>
      </c>
      <c r="F68" s="365">
        <f>'Salary Record'!C136</f>
        <v>26</v>
      </c>
      <c r="G68" s="361">
        <f>'Salary Record'!C137</f>
        <v>4</v>
      </c>
      <c r="H68" s="365">
        <f>'Salary Record'!I135</f>
        <v>1</v>
      </c>
      <c r="I68" s="365">
        <f>'Salary Record'!I134</f>
        <v>30</v>
      </c>
      <c r="J68" s="363">
        <f>'Salary Record'!K135</f>
        <v>250</v>
      </c>
      <c r="K68" s="363">
        <f>'Salary Record'!K136</f>
        <v>60250</v>
      </c>
      <c r="L68" s="364">
        <f>'Salary Record'!G134</f>
        <v>84500</v>
      </c>
      <c r="M68" s="364">
        <f>'Salary Record'!G135</f>
        <v>30000</v>
      </c>
      <c r="N68" s="366">
        <f>'Salary Record'!G136</f>
        <v>114500</v>
      </c>
      <c r="O68" s="364">
        <f>'Salary Record'!G137</f>
        <v>5000</v>
      </c>
      <c r="P68" s="366">
        <f>'Salary Record'!G138</f>
        <v>109500</v>
      </c>
      <c r="Q68" s="399">
        <f>'Salary Record'!K138</f>
        <v>55250</v>
      </c>
      <c r="R68" s="495" t="s">
        <v>269</v>
      </c>
      <c r="S68"/>
      <c r="T68"/>
      <c r="U68"/>
      <c r="V68"/>
      <c r="W68"/>
      <c r="X68"/>
      <c r="Y68"/>
      <c r="Z68"/>
    </row>
    <row r="69" spans="1:26" s="197" customFormat="1" ht="16.5" customHeight="1" x14ac:dyDescent="0.2">
      <c r="A69" s="357">
        <v>5</v>
      </c>
      <c r="B69" s="490" t="str">
        <f>'Salary Record'!C116</f>
        <v>Gul Sher</v>
      </c>
      <c r="C69" s="257"/>
      <c r="D69" s="256"/>
      <c r="E69" s="360">
        <f>'Salary Record'!K115</f>
        <v>30000</v>
      </c>
      <c r="F69" s="219">
        <f>'Salary Record'!C121</f>
        <v>30</v>
      </c>
      <c r="G69" s="253">
        <f>'Salary Record'!C122</f>
        <v>0</v>
      </c>
      <c r="H69" s="219">
        <f>'Salary Record'!I120</f>
        <v>0</v>
      </c>
      <c r="I69" s="219">
        <f>'Salary Record'!I119</f>
        <v>30</v>
      </c>
      <c r="J69" s="258">
        <f>'Salary Record'!K120</f>
        <v>0</v>
      </c>
      <c r="K69" s="258">
        <f>'Salary Record'!K121</f>
        <v>30000</v>
      </c>
      <c r="L69" s="249">
        <f>'Salary Record'!G119</f>
        <v>25225</v>
      </c>
      <c r="M69" s="249">
        <f>'Salary Record'!G120</f>
        <v>8000</v>
      </c>
      <c r="N69" s="259">
        <f>'Salary Record'!G121</f>
        <v>33225</v>
      </c>
      <c r="O69" s="249">
        <f>'Salary Record'!G122</f>
        <v>8000</v>
      </c>
      <c r="P69" s="259">
        <f>'Salary Record'!G123</f>
        <v>25225</v>
      </c>
      <c r="Q69" s="249">
        <f>'Salary Record'!K123</f>
        <v>22000</v>
      </c>
      <c r="R69" s="495" t="s">
        <v>269</v>
      </c>
      <c r="S69" s="465"/>
      <c r="T69"/>
      <c r="U69"/>
      <c r="V69"/>
      <c r="W69"/>
      <c r="X69"/>
      <c r="Y69"/>
      <c r="Z69"/>
    </row>
    <row r="70" spans="1:26" s="197" customFormat="1" ht="15" customHeight="1" x14ac:dyDescent="0.2">
      <c r="A70" s="357">
        <v>6</v>
      </c>
      <c r="B70" s="490" t="str">
        <f>'Salary Record'!C715</f>
        <v>Usman Ghani</v>
      </c>
      <c r="C70" s="229"/>
      <c r="D70" s="230"/>
      <c r="E70" s="54">
        <f>'Salary Record'!K714</f>
        <v>50000</v>
      </c>
      <c r="F70" s="195">
        <f>'Salary Record'!C720</f>
        <v>15</v>
      </c>
      <c r="G70" s="192">
        <f>'Salary Record'!C721</f>
        <v>15</v>
      </c>
      <c r="H70" s="195">
        <f>'Salary Record'!I719</f>
        <v>8</v>
      </c>
      <c r="I70" s="195">
        <f>'Salary Record'!I718</f>
        <v>15</v>
      </c>
      <c r="J70" s="193">
        <f>'Salary Record'!K719</f>
        <v>1666.6666666666667</v>
      </c>
      <c r="K70" s="195">
        <f>'Salary Record'!K720</f>
        <v>26666.666666666668</v>
      </c>
      <c r="L70" s="194">
        <f>'Salary Record'!G718</f>
        <v>0</v>
      </c>
      <c r="M70" s="195">
        <f>'Salary Record'!G719</f>
        <v>10000</v>
      </c>
      <c r="N70" s="196">
        <f>'Salary Record'!G720</f>
        <v>10000</v>
      </c>
      <c r="O70" s="195">
        <f>'Salary Record'!G721</f>
        <v>9000</v>
      </c>
      <c r="P70" s="196">
        <f>'Salary Record'!G722</f>
        <v>1000</v>
      </c>
      <c r="Q70" s="194">
        <f>'Salary Record'!K722</f>
        <v>17666.666666666668</v>
      </c>
      <c r="R70" s="495" t="s">
        <v>269</v>
      </c>
      <c r="S70"/>
      <c r="T70"/>
      <c r="U70"/>
      <c r="V70"/>
      <c r="W70"/>
      <c r="X70"/>
      <c r="Y70"/>
      <c r="Z70"/>
    </row>
    <row r="71" spans="1:26" s="197" customFormat="1" ht="16.149999999999999" customHeight="1" x14ac:dyDescent="0.2">
      <c r="A71" s="357">
        <v>7</v>
      </c>
      <c r="B71" s="490" t="s">
        <v>39</v>
      </c>
      <c r="C71" s="358"/>
      <c r="D71" s="359"/>
      <c r="E71" s="360">
        <f>'Salary Record'!K580</f>
        <v>40000</v>
      </c>
      <c r="F71" s="360">
        <f>'Salary Record'!C586</f>
        <v>29</v>
      </c>
      <c r="G71" s="361">
        <f>'Salary Record'!C587</f>
        <v>1</v>
      </c>
      <c r="H71" s="360">
        <f>'Salary Record'!I585</f>
        <v>156</v>
      </c>
      <c r="I71" s="360">
        <f>'Salary Record'!I584</f>
        <v>30</v>
      </c>
      <c r="J71" s="362">
        <f>'Salary Record'!K585</f>
        <v>26000</v>
      </c>
      <c r="K71" s="365">
        <f>'Salary Record'!K586</f>
        <v>66000</v>
      </c>
      <c r="L71" s="364">
        <f>'Salary Record'!G584</f>
        <v>29000</v>
      </c>
      <c r="M71" s="365">
        <f>'Salary Record'!G585</f>
        <v>50000</v>
      </c>
      <c r="N71" s="366">
        <f>'Salary Record'!G586</f>
        <v>79000</v>
      </c>
      <c r="O71" s="365">
        <f>'Salary Record'!G587</f>
        <v>10000</v>
      </c>
      <c r="P71" s="366">
        <f>'Salary Record'!G588</f>
        <v>69000</v>
      </c>
      <c r="Q71" s="399">
        <f>'Salary Record'!K588</f>
        <v>56000</v>
      </c>
      <c r="R71" s="495" t="s">
        <v>269</v>
      </c>
      <c r="S71" s="465"/>
      <c r="T71"/>
      <c r="U71"/>
      <c r="V71"/>
      <c r="W71"/>
      <c r="X71"/>
      <c r="Y71"/>
      <c r="Z71"/>
    </row>
    <row r="72" spans="1:26" s="197" customFormat="1" ht="16.149999999999999" customHeight="1" x14ac:dyDescent="0.2">
      <c r="A72" s="357">
        <v>8</v>
      </c>
      <c r="B72" s="490" t="s">
        <v>40</v>
      </c>
      <c r="C72" s="358"/>
      <c r="D72" s="359"/>
      <c r="E72" s="360">
        <f>'Salary Record'!K1001</f>
        <v>48000</v>
      </c>
      <c r="F72" s="360">
        <f>'Salary Record'!C1007</f>
        <v>29</v>
      </c>
      <c r="G72" s="361">
        <f>'Salary Record'!C1008</f>
        <v>1</v>
      </c>
      <c r="H72" s="360">
        <f>'Salary Record'!I1006</f>
        <v>14</v>
      </c>
      <c r="I72" s="360">
        <f>'Salary Record'!I1005</f>
        <v>30</v>
      </c>
      <c r="J72" s="362">
        <f>'Salary Record'!K1006</f>
        <v>2800</v>
      </c>
      <c r="K72" s="365">
        <f>'Salary Record'!K1007</f>
        <v>50800</v>
      </c>
      <c r="L72" s="364">
        <f>'Salary Record'!G1005</f>
        <v>65867</v>
      </c>
      <c r="M72" s="365">
        <f>'Salary Record'!G1006</f>
        <v>3500</v>
      </c>
      <c r="N72" s="366">
        <f>'Salary Record'!G1007</f>
        <v>69367</v>
      </c>
      <c r="O72" s="365">
        <f>'Salary Record'!G1008</f>
        <v>5000</v>
      </c>
      <c r="P72" s="366">
        <f>'Salary Record'!G1009</f>
        <v>64367</v>
      </c>
      <c r="Q72" s="399">
        <f>'Salary Record'!K1009</f>
        <v>45800</v>
      </c>
      <c r="R72" s="495" t="s">
        <v>269</v>
      </c>
      <c r="S72"/>
      <c r="T72"/>
      <c r="U72"/>
      <c r="V72"/>
      <c r="W72"/>
      <c r="X72"/>
      <c r="Y72"/>
      <c r="Z72"/>
    </row>
    <row r="73" spans="1:26" s="197" customFormat="1" ht="16.149999999999999" customHeight="1" x14ac:dyDescent="0.2">
      <c r="A73" s="357">
        <v>9</v>
      </c>
      <c r="B73" s="490" t="str">
        <f>'Salary Record'!C760</f>
        <v>Mateen</v>
      </c>
      <c r="C73" s="358"/>
      <c r="D73" s="359"/>
      <c r="E73" s="360">
        <f>'Salary Record'!K759</f>
        <v>30000</v>
      </c>
      <c r="F73" s="360">
        <f>'Salary Record'!C765</f>
        <v>29</v>
      </c>
      <c r="G73" s="361">
        <f>'Salary Record'!C766</f>
        <v>1</v>
      </c>
      <c r="H73" s="360">
        <f>'Salary Record'!I764</f>
        <v>66</v>
      </c>
      <c r="I73" s="360">
        <f>'Salary Record'!I763</f>
        <v>29</v>
      </c>
      <c r="J73" s="362">
        <f>'Salary Record'!K764</f>
        <v>8250</v>
      </c>
      <c r="K73" s="365">
        <f>'Salary Record'!K765</f>
        <v>37250</v>
      </c>
      <c r="L73" s="364">
        <f>'Salary Record'!G763</f>
        <v>4000</v>
      </c>
      <c r="M73" s="365">
        <f>'Salary Record'!G764</f>
        <v>0</v>
      </c>
      <c r="N73" s="366">
        <f>'Salary Record'!G765</f>
        <v>4000</v>
      </c>
      <c r="O73" s="365">
        <f>'Salary Record'!G766</f>
        <v>2000</v>
      </c>
      <c r="P73" s="366">
        <f>'Salary Record'!G767</f>
        <v>2000</v>
      </c>
      <c r="Q73" s="399">
        <f>'Salary Record'!K767</f>
        <v>35250</v>
      </c>
      <c r="R73" s="495" t="s">
        <v>269</v>
      </c>
      <c r="S73"/>
      <c r="T73"/>
      <c r="U73"/>
      <c r="V73"/>
      <c r="W73"/>
      <c r="X73"/>
      <c r="Y73"/>
      <c r="Z73"/>
    </row>
    <row r="74" spans="1:26" s="197" customFormat="1" ht="16.5" customHeight="1" x14ac:dyDescent="0.2">
      <c r="A74" s="357">
        <v>10</v>
      </c>
      <c r="B74" s="490" t="str">
        <f>'Salary Record'!C1198</f>
        <v>Jawed</v>
      </c>
      <c r="C74" s="358"/>
      <c r="D74" s="359"/>
      <c r="E74" s="360">
        <f>'Salary Record'!K1197</f>
        <v>30000</v>
      </c>
      <c r="F74" s="360">
        <f>'Salary Record'!C1203</f>
        <v>26</v>
      </c>
      <c r="G74" s="361">
        <f>'Salary Record'!C1204</f>
        <v>4</v>
      </c>
      <c r="H74" s="360">
        <f>'Salary Record'!I1202</f>
        <v>42</v>
      </c>
      <c r="I74" s="360">
        <f>'Salary Record'!I1201</f>
        <v>26</v>
      </c>
      <c r="J74" s="362">
        <f>'Salary Record'!K1202</f>
        <v>5250</v>
      </c>
      <c r="K74" s="384">
        <f>'Salary Record'!K1203</f>
        <v>31250</v>
      </c>
      <c r="L74" s="364">
        <f>'Salary Record'!G1201</f>
        <v>0</v>
      </c>
      <c r="M74" s="365">
        <f>'Salary Record'!G1202</f>
        <v>0</v>
      </c>
      <c r="N74" s="366">
        <f>'Salary Record'!G1203</f>
        <v>0</v>
      </c>
      <c r="O74" s="365">
        <f>'Salary Record'!G1204</f>
        <v>0</v>
      </c>
      <c r="P74" s="366">
        <f>'Salary Record'!G1205</f>
        <v>0</v>
      </c>
      <c r="Q74" s="364">
        <f>'Salary Record'!K1205</f>
        <v>31250</v>
      </c>
      <c r="R74" s="495" t="s">
        <v>269</v>
      </c>
      <c r="S74" s="465"/>
      <c r="T74"/>
      <c r="U74"/>
      <c r="V74"/>
      <c r="W74"/>
      <c r="X74"/>
      <c r="Y74"/>
      <c r="Z74"/>
    </row>
    <row r="75" spans="1:26" s="197" customFormat="1" ht="16.149999999999999" customHeight="1" x14ac:dyDescent="0.2">
      <c r="A75" s="357">
        <v>11</v>
      </c>
      <c r="B75" s="490" t="str">
        <f>'Salary Record'!C640</f>
        <v>Laraib</v>
      </c>
      <c r="C75" s="358"/>
      <c r="D75" s="359"/>
      <c r="E75" s="360">
        <f>'Salary Record'!K639</f>
        <v>38000</v>
      </c>
      <c r="F75" s="360">
        <f>'Salary Record'!C645</f>
        <v>30</v>
      </c>
      <c r="G75" s="361">
        <f>'Salary Record'!C646</f>
        <v>0</v>
      </c>
      <c r="H75" s="360">
        <f>'Salary Record'!I644</f>
        <v>8</v>
      </c>
      <c r="I75" s="360">
        <f>'Salary Record'!I643</f>
        <v>30</v>
      </c>
      <c r="J75" s="362">
        <f>'Salary Record'!K644</f>
        <v>1266.6666666666667</v>
      </c>
      <c r="K75" s="365">
        <f>'Salary Record'!K645</f>
        <v>39266.666666666664</v>
      </c>
      <c r="L75" s="364">
        <f>'Salary Record'!G643</f>
        <v>5000</v>
      </c>
      <c r="M75" s="365">
        <f>'Salary Record'!G644</f>
        <v>0</v>
      </c>
      <c r="N75" s="366">
        <f>'Salary Record'!G645</f>
        <v>5000</v>
      </c>
      <c r="O75" s="365">
        <f>'Salary Record'!G646</f>
        <v>5000</v>
      </c>
      <c r="P75" s="366">
        <f>'Salary Record'!G647</f>
        <v>0</v>
      </c>
      <c r="Q75" s="399">
        <f>'Salary Record'!K647</f>
        <v>34266.666666666664</v>
      </c>
      <c r="R75" s="495" t="s">
        <v>269</v>
      </c>
      <c r="S75" s="465"/>
      <c r="T75"/>
      <c r="U75"/>
      <c r="V75"/>
      <c r="W75"/>
      <c r="X75"/>
      <c r="Y75"/>
      <c r="Z75"/>
    </row>
    <row r="76" spans="1:26" s="197" customFormat="1" ht="15.75" customHeight="1" x14ac:dyDescent="0.2">
      <c r="A76" s="357">
        <v>12</v>
      </c>
      <c r="B76" s="490" t="str">
        <f>'Salary Record'!C669</f>
        <v>Umair Ghulam</v>
      </c>
      <c r="C76" s="358"/>
      <c r="D76" s="359"/>
      <c r="E76" s="360">
        <f>'Salary Record'!K668</f>
        <v>40000</v>
      </c>
      <c r="F76" s="360">
        <f>'Salary Record'!C674</f>
        <v>26</v>
      </c>
      <c r="G76" s="361">
        <f>'Salary Record'!C675</f>
        <v>4</v>
      </c>
      <c r="H76" s="360">
        <f>'Salary Record'!I673</f>
        <v>24</v>
      </c>
      <c r="I76" s="360">
        <f>'Salary Record'!I672</f>
        <v>26</v>
      </c>
      <c r="J76" s="362">
        <f>'Salary Record'!K673</f>
        <v>4000</v>
      </c>
      <c r="K76" s="365">
        <f>'Salary Record'!K674</f>
        <v>38666.666666666664</v>
      </c>
      <c r="L76" s="364">
        <f>'Salary Record'!G672</f>
        <v>0</v>
      </c>
      <c r="M76" s="365">
        <f>'Salary Record'!G673</f>
        <v>0</v>
      </c>
      <c r="N76" s="366">
        <f>'Salary Record'!G674</f>
        <v>0</v>
      </c>
      <c r="O76" s="365">
        <f>'Salary Record'!G675</f>
        <v>0</v>
      </c>
      <c r="P76" s="366">
        <f>'Salary Record'!G676</f>
        <v>0</v>
      </c>
      <c r="Q76" s="399">
        <f>'Salary Record'!K676</f>
        <v>38666.666666666664</v>
      </c>
      <c r="R76" s="495" t="s">
        <v>269</v>
      </c>
      <c r="S76" s="465"/>
      <c r="T76"/>
      <c r="U76"/>
      <c r="V76"/>
      <c r="W76"/>
      <c r="X76"/>
      <c r="Y76"/>
      <c r="Z76"/>
    </row>
    <row r="77" spans="1:26" s="197" customFormat="1" ht="15" customHeight="1" x14ac:dyDescent="0.2">
      <c r="A77" s="357">
        <v>13</v>
      </c>
      <c r="B77" s="490" t="str">
        <f>'Salary Record'!C775</f>
        <v>Kamran</v>
      </c>
      <c r="C77" s="229"/>
      <c r="D77" s="230"/>
      <c r="E77" s="360">
        <f>'Salary Record'!K774</f>
        <v>35000</v>
      </c>
      <c r="F77" s="195">
        <f>'Salary Record'!C780</f>
        <v>29</v>
      </c>
      <c r="G77" s="192">
        <f>'Salary Record'!C781</f>
        <v>1</v>
      </c>
      <c r="H77" s="195">
        <f>'Salary Record'!I779</f>
        <v>100</v>
      </c>
      <c r="I77" s="195">
        <f>'Salary Record'!I778</f>
        <v>29</v>
      </c>
      <c r="J77" s="193">
        <f>'Salary Record'!K779</f>
        <v>14583.333333333334</v>
      </c>
      <c r="K77" s="195">
        <f>'Salary Record'!K780</f>
        <v>48416.666666666672</v>
      </c>
      <c r="L77" s="194">
        <f>'Salary Record'!G778</f>
        <v>0</v>
      </c>
      <c r="M77" s="195">
        <f>'Salary Record'!G779</f>
        <v>10000</v>
      </c>
      <c r="N77" s="196">
        <f>'Salary Record'!G780</f>
        <v>10000</v>
      </c>
      <c r="O77" s="195">
        <f>'Salary Record'!G781</f>
        <v>5000</v>
      </c>
      <c r="P77" s="196">
        <f>'Salary Record'!G782</f>
        <v>5000</v>
      </c>
      <c r="Q77" s="194">
        <f>'Salary Record'!K782</f>
        <v>43416.666666666672</v>
      </c>
      <c r="R77" s="495" t="s">
        <v>269</v>
      </c>
      <c r="S77"/>
      <c r="T77"/>
      <c r="U77"/>
      <c r="V77"/>
      <c r="W77"/>
      <c r="X77"/>
      <c r="Y77"/>
      <c r="Z77"/>
    </row>
    <row r="78" spans="1:26" s="197" customFormat="1" ht="15.75" x14ac:dyDescent="0.2">
      <c r="A78" s="357">
        <v>14</v>
      </c>
      <c r="B78" s="490" t="str">
        <f>'Salary Record'!C311</f>
        <v>Moiz</v>
      </c>
      <c r="C78" s="367"/>
      <c r="D78" s="366"/>
      <c r="E78" s="360">
        <f>'Salary Record'!K310</f>
        <v>45000</v>
      </c>
      <c r="F78" s="365">
        <f>'Salary Record'!C316</f>
        <v>30</v>
      </c>
      <c r="G78" s="361">
        <f>'Salary Record'!C317</f>
        <v>0</v>
      </c>
      <c r="H78" s="365">
        <f>'Salary Record'!I315</f>
        <v>0</v>
      </c>
      <c r="I78" s="365">
        <f>'Salary Record'!I314</f>
        <v>30</v>
      </c>
      <c r="J78" s="363">
        <f>'Salary Record'!K315</f>
        <v>0</v>
      </c>
      <c r="K78" s="365">
        <f>'Salary Record'!K316</f>
        <v>45000</v>
      </c>
      <c r="L78" s="364" t="str">
        <f>'Salary Record'!U645</f>
        <v/>
      </c>
      <c r="M78" s="364">
        <f>'Salary Record'!G315</f>
        <v>0</v>
      </c>
      <c r="N78" s="364" t="str">
        <f>'Salary Record'!G316</f>
        <v/>
      </c>
      <c r="O78" s="364">
        <f>'Salary Record'!G317</f>
        <v>0</v>
      </c>
      <c r="P78" s="364" t="str">
        <f>'Salary Record'!G318</f>
        <v/>
      </c>
      <c r="Q78" s="399">
        <f>'Salary Record'!K318</f>
        <v>45000</v>
      </c>
      <c r="R78" s="495" t="s">
        <v>269</v>
      </c>
      <c r="S78" s="465"/>
      <c r="T78"/>
      <c r="U78"/>
      <c r="V78"/>
      <c r="W78"/>
      <c r="X78"/>
      <c r="Y78"/>
      <c r="Z78"/>
    </row>
    <row r="79" spans="1:26" s="197" customFormat="1" ht="16.149999999999999" customHeight="1" x14ac:dyDescent="0.2">
      <c r="A79" s="357">
        <v>15</v>
      </c>
      <c r="B79" s="490" t="str">
        <f>'Salary Record'!C236</f>
        <v>Irfan AC</v>
      </c>
      <c r="C79" s="358"/>
      <c r="D79" s="359"/>
      <c r="E79" s="360">
        <f>'Salary Record'!K235</f>
        <v>45000</v>
      </c>
      <c r="F79" s="360">
        <f>'Salary Record'!C241</f>
        <v>30</v>
      </c>
      <c r="G79" s="361">
        <f>'Salary Record'!C242</f>
        <v>0</v>
      </c>
      <c r="H79" s="360">
        <f>'Salary Record'!I240</f>
        <v>18</v>
      </c>
      <c r="I79" s="360">
        <f>'Salary Record'!I239</f>
        <v>30</v>
      </c>
      <c r="J79" s="362">
        <f>'Salary Record'!K240</f>
        <v>3375</v>
      </c>
      <c r="K79" s="365">
        <f>'Salary Record'!K241</f>
        <v>48375</v>
      </c>
      <c r="L79" s="364">
        <f>'Salary Record'!G239</f>
        <v>0</v>
      </c>
      <c r="M79" s="365">
        <f>'Salary Record'!G240</f>
        <v>5000</v>
      </c>
      <c r="N79" s="366">
        <f>'Salary Record'!G241</f>
        <v>5000</v>
      </c>
      <c r="O79" s="365">
        <f>'Salary Record'!G242</f>
        <v>5000</v>
      </c>
      <c r="P79" s="366">
        <f>'Salary Record'!G243</f>
        <v>0</v>
      </c>
      <c r="Q79" s="399">
        <f>'Salary Record'!K243</f>
        <v>43375</v>
      </c>
      <c r="R79" s="495" t="s">
        <v>269</v>
      </c>
      <c r="S79" s="465"/>
      <c r="T79"/>
      <c r="U79"/>
      <c r="V79"/>
      <c r="W79"/>
      <c r="X79"/>
      <c r="Y79"/>
      <c r="Z79"/>
    </row>
    <row r="80" spans="1:26" s="197" customFormat="1" ht="16.149999999999999" customHeight="1" x14ac:dyDescent="0.2">
      <c r="A80" s="357">
        <v>16</v>
      </c>
      <c r="B80" s="490" t="s">
        <v>37</v>
      </c>
      <c r="C80" s="358"/>
      <c r="D80" s="359"/>
      <c r="E80" s="360">
        <f>'Salary Record'!K145</f>
        <v>90000</v>
      </c>
      <c r="F80" s="360">
        <f>'Salary Record'!C151</f>
        <v>17</v>
      </c>
      <c r="G80" s="361">
        <f>'Salary Record'!C152</f>
        <v>13</v>
      </c>
      <c r="H80" s="360">
        <f>'Salary Record'!I150</f>
        <v>0</v>
      </c>
      <c r="I80" s="360">
        <f>'Salary Record'!I149</f>
        <v>25</v>
      </c>
      <c r="J80" s="362">
        <f>'Salary Record'!K150</f>
        <v>0</v>
      </c>
      <c r="K80" s="363">
        <f>'Salary Record'!K151</f>
        <v>75000</v>
      </c>
      <c r="L80" s="364">
        <f>'Salary Record'!G149</f>
        <v>0</v>
      </c>
      <c r="M80" s="365">
        <f>'Salary Record'!G150</f>
        <v>0</v>
      </c>
      <c r="N80" s="366">
        <f>'Salary Record'!G151</f>
        <v>0</v>
      </c>
      <c r="O80" s="365">
        <f>'Salary Record'!G152</f>
        <v>0</v>
      </c>
      <c r="P80" s="366">
        <f>'Salary Record'!G153</f>
        <v>0</v>
      </c>
      <c r="Q80" s="364">
        <f>'Salary Record'!K153</f>
        <v>75000</v>
      </c>
      <c r="R80" s="495" t="s">
        <v>269</v>
      </c>
      <c r="S80" s="465"/>
      <c r="T80"/>
      <c r="U80"/>
      <c r="V80"/>
      <c r="W80"/>
      <c r="X80"/>
      <c r="Y80"/>
      <c r="Z80"/>
    </row>
    <row r="81" spans="1:26" s="197" customFormat="1" ht="16.149999999999999" customHeight="1" x14ac:dyDescent="0.2">
      <c r="A81" s="357">
        <v>17</v>
      </c>
      <c r="B81" s="490" t="s">
        <v>31</v>
      </c>
      <c r="C81" s="251"/>
      <c r="D81" s="252"/>
      <c r="E81" s="360">
        <f>'Salary Record'!K535</f>
        <v>45000</v>
      </c>
      <c r="F81" s="218">
        <f>'Salary Record'!C541</f>
        <v>30</v>
      </c>
      <c r="G81" s="218">
        <f>'Salary Record'!C542</f>
        <v>0</v>
      </c>
      <c r="H81" s="218">
        <f>'Salary Record'!I540</f>
        <v>158</v>
      </c>
      <c r="I81" s="218">
        <f>'Salary Record'!I539</f>
        <v>30</v>
      </c>
      <c r="J81" s="233">
        <f>'Salary Record'!K540</f>
        <v>29625</v>
      </c>
      <c r="K81" s="223">
        <f>'Salary Record'!K541</f>
        <v>74625</v>
      </c>
      <c r="L81" s="219">
        <f>'Salary Record'!G539</f>
        <v>11500</v>
      </c>
      <c r="M81" s="223">
        <f>'Salary Record'!G540</f>
        <v>20000</v>
      </c>
      <c r="N81" s="221">
        <f>'Salary Record'!G541</f>
        <v>31500</v>
      </c>
      <c r="O81" s="223">
        <f>'Salary Record'!G542</f>
        <v>3000</v>
      </c>
      <c r="P81" s="221">
        <f>'Salary Record'!G543</f>
        <v>28500</v>
      </c>
      <c r="Q81" s="219">
        <f>'Salary Record'!K543</f>
        <v>71625</v>
      </c>
      <c r="R81" s="495" t="s">
        <v>269</v>
      </c>
      <c r="S81"/>
      <c r="T81"/>
      <c r="U81"/>
      <c r="V81"/>
      <c r="W81"/>
      <c r="X81"/>
      <c r="Y81"/>
      <c r="Z81"/>
    </row>
    <row r="82" spans="1:26" s="197" customFormat="1" ht="16.149999999999999" customHeight="1" x14ac:dyDescent="0.2">
      <c r="A82" s="357">
        <v>18</v>
      </c>
      <c r="B82" s="490" t="str">
        <f>'Salary Record'!C1017</f>
        <v>Qayyum Ustad</v>
      </c>
      <c r="C82" s="358"/>
      <c r="D82" s="359"/>
      <c r="E82" s="360">
        <f>'Salary Record'!K1016</f>
        <v>60000</v>
      </c>
      <c r="F82" s="360">
        <f>'Salary Record'!C1022</f>
        <v>30</v>
      </c>
      <c r="G82" s="361">
        <f>'Salary Record'!C1023</f>
        <v>0</v>
      </c>
      <c r="H82" s="360">
        <f>'Salary Record'!I1021</f>
        <v>30</v>
      </c>
      <c r="I82" s="360">
        <f>'Salary Record'!I1020</f>
        <v>30</v>
      </c>
      <c r="J82" s="362">
        <f>'Salary Record'!K1021</f>
        <v>7500</v>
      </c>
      <c r="K82" s="365">
        <f>'Salary Record'!K1022</f>
        <v>67500</v>
      </c>
      <c r="L82" s="364">
        <f>'Salary Record'!G1020</f>
        <v>0</v>
      </c>
      <c r="M82" s="365">
        <f>'Salary Record'!G1021</f>
        <v>10000</v>
      </c>
      <c r="N82" s="366">
        <f>'Salary Record'!G1022</f>
        <v>10000</v>
      </c>
      <c r="O82" s="365">
        <f>'Salary Record'!G1023</f>
        <v>0</v>
      </c>
      <c r="P82" s="366">
        <f>'Salary Record'!G1024</f>
        <v>10000</v>
      </c>
      <c r="Q82" s="399">
        <f>'Salary Record'!K1024</f>
        <v>67500</v>
      </c>
      <c r="R82" s="495" t="s">
        <v>269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7">
        <v>19</v>
      </c>
      <c r="B83" s="490" t="str">
        <f>'Salary Record'!C566</f>
        <v>Nadeem Painter</v>
      </c>
      <c r="C83" s="61"/>
      <c r="D83" s="62"/>
      <c r="E83" s="360">
        <f>'Salary Record'!K565</f>
        <v>40000</v>
      </c>
      <c r="F83" s="63">
        <f>'Salary Record'!C571</f>
        <v>29</v>
      </c>
      <c r="G83" s="18">
        <f>'Salary Record'!C572</f>
        <v>1</v>
      </c>
      <c r="H83" s="63">
        <f>'Salary Record'!I570</f>
        <v>115</v>
      </c>
      <c r="I83" s="63">
        <f>'Salary Record'!I569</f>
        <v>30</v>
      </c>
      <c r="J83" s="14">
        <f>'Salary Record'!K570</f>
        <v>19166.666666666664</v>
      </c>
      <c r="K83" s="14">
        <f>'Salary Record'!K571</f>
        <v>59166.666666666664</v>
      </c>
      <c r="L83" s="19">
        <f>'Salary Record'!G569</f>
        <v>0</v>
      </c>
      <c r="M83" s="15">
        <f>'Salary Record'!G570</f>
        <v>5000</v>
      </c>
      <c r="N83" s="16">
        <f>'Salary Record'!G571</f>
        <v>5000</v>
      </c>
      <c r="O83" s="15">
        <f>'Salary Record'!G572</f>
        <v>5000</v>
      </c>
      <c r="P83" s="16">
        <f>'Salary Record'!G573</f>
        <v>0</v>
      </c>
      <c r="Q83" s="238">
        <f>'Salary Record'!K573</f>
        <v>54166.666666666664</v>
      </c>
      <c r="R83" s="495" t="s">
        <v>269</v>
      </c>
    </row>
    <row r="84" spans="1:26" s="197" customFormat="1" ht="16.149999999999999" customHeight="1" x14ac:dyDescent="0.2">
      <c r="A84" s="357">
        <v>20</v>
      </c>
      <c r="B84" s="490" t="str">
        <f>'Salary Record'!C595</f>
        <v>Khushnood</v>
      </c>
      <c r="C84" s="255"/>
      <c r="D84" s="256"/>
      <c r="E84" s="360">
        <f>'Salary Record'!K594</f>
        <v>60000</v>
      </c>
      <c r="F84" s="223">
        <f>'Salary Record'!C600</f>
        <v>25</v>
      </c>
      <c r="G84" s="218">
        <f>'Salary Record'!C601</f>
        <v>5</v>
      </c>
      <c r="H84" s="223">
        <f>'Salary Record'!I599</f>
        <v>32</v>
      </c>
      <c r="I84" s="223">
        <f>'Salary Record'!I598</f>
        <v>30</v>
      </c>
      <c r="J84" s="218">
        <f>'Salary Record'!K599</f>
        <v>8000</v>
      </c>
      <c r="K84" s="218">
        <f>'Salary Record'!K600</f>
        <v>68000</v>
      </c>
      <c r="L84" s="219">
        <f>'Salary Record'!G598</f>
        <v>37500</v>
      </c>
      <c r="M84" s="223">
        <f>'Salary Record'!G599</f>
        <v>20000</v>
      </c>
      <c r="N84" s="221">
        <f>'Salary Record'!G600</f>
        <v>57500</v>
      </c>
      <c r="O84" s="223">
        <f>'Salary Record'!G601</f>
        <v>5000</v>
      </c>
      <c r="P84" s="221">
        <f>'Salary Record'!G602</f>
        <v>52500</v>
      </c>
      <c r="Q84" s="219">
        <f>'Salary Record'!K602</f>
        <v>63000</v>
      </c>
      <c r="R84" s="495" t="s">
        <v>269</v>
      </c>
      <c r="S84" s="465"/>
      <c r="T84"/>
      <c r="U84"/>
      <c r="V84"/>
      <c r="W84"/>
      <c r="X84"/>
      <c r="Y84"/>
      <c r="Z84"/>
    </row>
    <row r="85" spans="1:26" s="197" customFormat="1" ht="16.149999999999999" customHeight="1" x14ac:dyDescent="0.2">
      <c r="A85" s="357">
        <v>21</v>
      </c>
      <c r="B85" s="490" t="str">
        <f>'Salary Record'!C1032</f>
        <v>A. Lateef Chacha</v>
      </c>
      <c r="C85" s="367"/>
      <c r="D85" s="366"/>
      <c r="E85" s="360">
        <f>'Salary Record'!K1031</f>
        <v>34000</v>
      </c>
      <c r="F85" s="365">
        <f>'Salary Record'!C1037</f>
        <v>30</v>
      </c>
      <c r="G85" s="361">
        <f>'Salary Record'!C1038</f>
        <v>0</v>
      </c>
      <c r="H85" s="365">
        <f>'Salary Record'!I1036</f>
        <v>39</v>
      </c>
      <c r="I85" s="365">
        <f>'Salary Record'!I1035</f>
        <v>30</v>
      </c>
      <c r="J85" s="363">
        <f>'Salary Record'!K1036</f>
        <v>5525</v>
      </c>
      <c r="K85" s="363">
        <f>'Salary Record'!K1037</f>
        <v>39525</v>
      </c>
      <c r="L85" s="364">
        <f>'Salary Record'!G1035</f>
        <v>39000</v>
      </c>
      <c r="M85" s="364">
        <f>'Salary Record'!G1036</f>
        <v>0</v>
      </c>
      <c r="N85" s="366">
        <f>'Salary Record'!G1037</f>
        <v>39000</v>
      </c>
      <c r="O85" s="364">
        <f>'Salary Record'!G1038</f>
        <v>3000</v>
      </c>
      <c r="P85" s="366">
        <f>'Salary Record'!G1039</f>
        <v>36000</v>
      </c>
      <c r="Q85" s="399">
        <f>'Salary Record'!K1039</f>
        <v>36525</v>
      </c>
      <c r="R85" s="495" t="s">
        <v>269</v>
      </c>
      <c r="S85" s="465"/>
      <c r="T85"/>
      <c r="U85"/>
      <c r="V85"/>
      <c r="W85"/>
      <c r="X85"/>
      <c r="Y85"/>
      <c r="Z85"/>
    </row>
    <row r="86" spans="1:26" s="197" customFormat="1" ht="16.149999999999999" customHeight="1" x14ac:dyDescent="0.2">
      <c r="A86" s="357">
        <v>22</v>
      </c>
      <c r="B86" s="490" t="str">
        <f>'Salary Record'!C1047</f>
        <v>Shahbaz Ali</v>
      </c>
      <c r="C86" s="358"/>
      <c r="D86" s="359"/>
      <c r="E86" s="360">
        <f>'Salary Record'!K1046</f>
        <v>28000</v>
      </c>
      <c r="F86" s="360">
        <f>'Salary Record'!C1052</f>
        <v>27</v>
      </c>
      <c r="G86" s="361">
        <f>'Salary Record'!C1053</f>
        <v>3</v>
      </c>
      <c r="H86" s="360">
        <f>'Salary Record'!I1051</f>
        <v>4</v>
      </c>
      <c r="I86" s="360">
        <f>'Salary Record'!I1050</f>
        <v>27</v>
      </c>
      <c r="J86" s="362">
        <f>'Salary Record'!K1051</f>
        <v>466.66666666666669</v>
      </c>
      <c r="K86" s="365">
        <f>'Salary Record'!K1052</f>
        <v>25666.666666666668</v>
      </c>
      <c r="L86" s="364">
        <f>'Salary Record'!G1050</f>
        <v>0</v>
      </c>
      <c r="M86" s="365">
        <f>'Salary Record'!G1051</f>
        <v>7000</v>
      </c>
      <c r="N86" s="366">
        <f>'Salary Record'!G1052</f>
        <v>7000</v>
      </c>
      <c r="O86" s="365">
        <f>'Salary Record'!G1053</f>
        <v>7000</v>
      </c>
      <c r="P86" s="366">
        <f>'Salary Record'!G1054</f>
        <v>0</v>
      </c>
      <c r="Q86" s="364">
        <f>'Salary Record'!K1054</f>
        <v>18666.666666666668</v>
      </c>
      <c r="R86" s="495" t="s">
        <v>269</v>
      </c>
      <c r="S86"/>
      <c r="T86"/>
      <c r="U86"/>
      <c r="V86"/>
      <c r="W86"/>
      <c r="X86"/>
      <c r="Y86"/>
      <c r="Z86"/>
    </row>
    <row r="87" spans="1:26" s="197" customFormat="1" ht="16.149999999999999" customHeight="1" x14ac:dyDescent="0.2">
      <c r="A87" s="357">
        <v>23</v>
      </c>
      <c r="B87" s="490" t="str">
        <f>'Salary Record'!C925</f>
        <v>Nawaz</v>
      </c>
      <c r="C87" s="358"/>
      <c r="D87" s="359"/>
      <c r="E87" s="360">
        <f>'Salary Record'!K924</f>
        <v>35000</v>
      </c>
      <c r="F87" s="360">
        <f>'Salary Record'!C930</f>
        <v>15</v>
      </c>
      <c r="G87" s="361">
        <f>'Salary Record'!C931</f>
        <v>15</v>
      </c>
      <c r="H87" s="360">
        <f>'Salary Record'!I929</f>
        <v>33</v>
      </c>
      <c r="I87" s="360">
        <f>'Salary Record'!I928</f>
        <v>15</v>
      </c>
      <c r="J87" s="362">
        <f>'Salary Record'!K929</f>
        <v>4812.5</v>
      </c>
      <c r="K87" s="365">
        <f>'Salary Record'!K930</f>
        <v>22312.5</v>
      </c>
      <c r="L87" s="364">
        <f>'Salary Record'!G928</f>
        <v>0</v>
      </c>
      <c r="M87" s="364">
        <f>'Salary Record'!G929</f>
        <v>10000</v>
      </c>
      <c r="N87" s="366">
        <f>'Salary Record'!G930</f>
        <v>10000</v>
      </c>
      <c r="O87" s="365">
        <f>'Salary Record'!G931</f>
        <v>10000</v>
      </c>
      <c r="P87" s="366">
        <f>'Salary Record'!G932</f>
        <v>0</v>
      </c>
      <c r="Q87" s="364">
        <f>'Salary Record'!K932</f>
        <v>12312.5</v>
      </c>
      <c r="R87" s="495" t="s">
        <v>269</v>
      </c>
      <c r="S87"/>
      <c r="T87"/>
      <c r="U87"/>
      <c r="V87"/>
      <c r="W87"/>
      <c r="X87"/>
      <c r="Y87"/>
      <c r="Z87"/>
    </row>
    <row r="88" spans="1:26" s="197" customFormat="1" ht="15.6" customHeight="1" x14ac:dyDescent="0.2">
      <c r="A88" s="357">
        <v>25</v>
      </c>
      <c r="B88" s="490" t="str">
        <f>'Salary Record'!C880</f>
        <v>Asif Fiber</v>
      </c>
      <c r="C88" s="391"/>
      <c r="D88" s="392"/>
      <c r="E88" s="360">
        <f>'Salary Record'!K879</f>
        <v>40000</v>
      </c>
      <c r="F88" s="393">
        <f>'Salary Record'!C885</f>
        <v>28</v>
      </c>
      <c r="G88" s="393">
        <f>'Salary Record'!C886</f>
        <v>2</v>
      </c>
      <c r="H88" s="258">
        <f>'Salary Record'!I884</f>
        <v>141</v>
      </c>
      <c r="I88" s="393">
        <f>'Salary Record'!I883</f>
        <v>28</v>
      </c>
      <c r="J88" s="258">
        <f>'Salary Record'!K884</f>
        <v>23500</v>
      </c>
      <c r="K88" s="393">
        <f>'Salary Record'!K885</f>
        <v>60833.333333333328</v>
      </c>
      <c r="L88" s="394">
        <f>'Salary Record'!G883</f>
        <v>3000</v>
      </c>
      <c r="M88" s="393">
        <f>'Salary Record'!G884</f>
        <v>10000</v>
      </c>
      <c r="N88" s="395">
        <f>'Salary Record'!G885</f>
        <v>13000</v>
      </c>
      <c r="O88" s="395">
        <f>'Salary Record'!G886</f>
        <v>10000</v>
      </c>
      <c r="P88" s="395">
        <f>'Salary Record'!G887</f>
        <v>3000</v>
      </c>
      <c r="Q88" s="264">
        <f>'Salary Record'!K887</f>
        <v>50833.333333333328</v>
      </c>
      <c r="R88" s="495" t="s">
        <v>269</v>
      </c>
      <c r="S88" s="465"/>
      <c r="T88"/>
      <c r="U88"/>
      <c r="V88"/>
      <c r="W88"/>
      <c r="X88"/>
      <c r="Y88"/>
      <c r="Z88"/>
    </row>
    <row r="89" spans="1:26" s="197" customFormat="1" ht="16.149999999999999" customHeight="1" x14ac:dyDescent="0.25">
      <c r="A89" s="357">
        <v>26</v>
      </c>
      <c r="B89" s="490" t="str">
        <f>'Salary Record'!C865</f>
        <v>Naveed</v>
      </c>
      <c r="C89" s="377"/>
      <c r="D89" s="378"/>
      <c r="E89" s="360">
        <f>'Salary Record'!K864</f>
        <v>40000</v>
      </c>
      <c r="F89" s="379">
        <f>'Salary Record'!C870</f>
        <v>26</v>
      </c>
      <c r="G89" s="380">
        <f>'Salary Record'!C871</f>
        <v>4</v>
      </c>
      <c r="H89" s="379">
        <f>'Salary Record'!I869</f>
        <v>102</v>
      </c>
      <c r="I89" s="379">
        <f>'Salary Record'!I868</f>
        <v>26</v>
      </c>
      <c r="J89" s="381">
        <f>'Salary Record'!K869</f>
        <v>17000</v>
      </c>
      <c r="K89" s="381">
        <f>'Salary Record'!K870</f>
        <v>51666.666666666664</v>
      </c>
      <c r="L89" s="379">
        <f>'Salary Record'!G868</f>
        <v>0</v>
      </c>
      <c r="M89" s="379">
        <f>'Salary Record'!G869</f>
        <v>0</v>
      </c>
      <c r="N89" s="382">
        <f>'Salary Record'!G870</f>
        <v>0</v>
      </c>
      <c r="O89" s="379">
        <f>'Salary Record'!G871</f>
        <v>0</v>
      </c>
      <c r="P89" s="382">
        <f>'Salary Record'!G872</f>
        <v>0</v>
      </c>
      <c r="Q89" s="383">
        <f>'Salary Record'!K872</f>
        <v>51666.666666666664</v>
      </c>
      <c r="R89" s="495" t="s">
        <v>269</v>
      </c>
      <c r="S89" s="465"/>
      <c r="T89"/>
      <c r="U89"/>
      <c r="V89"/>
      <c r="W89"/>
      <c r="X89"/>
      <c r="Y89"/>
      <c r="Z89"/>
    </row>
    <row r="90" spans="1:26" s="197" customFormat="1" ht="16.149999999999999" customHeight="1" x14ac:dyDescent="0.2">
      <c r="A90" s="357">
        <v>31</v>
      </c>
      <c r="B90" s="490" t="str">
        <f>'Salary Record'!C1092</f>
        <v>Waqas</v>
      </c>
      <c r="C90" s="358"/>
      <c r="D90" s="359"/>
      <c r="E90" s="360">
        <f>'Salary Record'!K1091</f>
        <v>55000</v>
      </c>
      <c r="F90" s="360">
        <f>'Salary Record'!C1097</f>
        <v>22</v>
      </c>
      <c r="G90" s="361">
        <v>7</v>
      </c>
      <c r="H90" s="360">
        <f>'Salary Record'!I1096</f>
        <v>75</v>
      </c>
      <c r="I90" s="360">
        <f>'Salary Record'!I1095</f>
        <v>22</v>
      </c>
      <c r="J90" s="362">
        <f>'Salary Record'!K1096</f>
        <v>17187.5</v>
      </c>
      <c r="K90" s="365">
        <f>'Salary Record'!K1097</f>
        <v>57520.833333333328</v>
      </c>
      <c r="L90" s="364">
        <f>'Salary Record'!G1095</f>
        <v>5000</v>
      </c>
      <c r="M90" s="365">
        <f>'Salary Record'!G1096</f>
        <v>10000</v>
      </c>
      <c r="N90" s="366">
        <f>'Salary Record'!G1097</f>
        <v>15000</v>
      </c>
      <c r="O90" s="365">
        <f>'Salary Record'!G1098</f>
        <v>0</v>
      </c>
      <c r="P90" s="366">
        <f>'Salary Record'!G1099</f>
        <v>15000</v>
      </c>
      <c r="Q90" s="399">
        <f>'Salary Record'!K1099</f>
        <v>57520.833333333328</v>
      </c>
      <c r="R90" s="495" t="s">
        <v>269</v>
      </c>
      <c r="S90"/>
      <c r="T90"/>
      <c r="U90"/>
      <c r="V90"/>
      <c r="W90"/>
      <c r="X90"/>
      <c r="Y90"/>
      <c r="Z90"/>
    </row>
    <row r="91" spans="1:26" s="197" customFormat="1" ht="16.149999999999999" customHeight="1" x14ac:dyDescent="0.2">
      <c r="A91" s="357">
        <v>33</v>
      </c>
      <c r="B91" s="490" t="str">
        <f>'Salary Record'!C895</f>
        <v>Saqib Insulator</v>
      </c>
      <c r="C91" s="358"/>
      <c r="D91" s="359"/>
      <c r="E91" s="360">
        <f>'Salary Record'!K894</f>
        <v>55000</v>
      </c>
      <c r="F91" s="360">
        <f>'Salary Record'!C900</f>
        <v>29</v>
      </c>
      <c r="G91" s="361">
        <f>'Salary Record'!C901</f>
        <v>1</v>
      </c>
      <c r="H91" s="360">
        <f>'Salary Record'!I899</f>
        <v>114</v>
      </c>
      <c r="I91" s="360">
        <f>'Salary Record'!I898</f>
        <v>29</v>
      </c>
      <c r="J91" s="362">
        <f>'Salary Record'!K899</f>
        <v>26125</v>
      </c>
      <c r="K91" s="365">
        <f>'Salary Record'!K900</f>
        <v>79291.666666666657</v>
      </c>
      <c r="L91" s="364">
        <f>'Salary Record'!G898</f>
        <v>0</v>
      </c>
      <c r="M91" s="365">
        <f>'Salary Record'!G899</f>
        <v>8000</v>
      </c>
      <c r="N91" s="366">
        <f>'Salary Record'!G900</f>
        <v>8000</v>
      </c>
      <c r="O91" s="365">
        <f>'Salary Record'!G901</f>
        <v>8000</v>
      </c>
      <c r="P91" s="366">
        <f>'Salary Record'!G902</f>
        <v>0</v>
      </c>
      <c r="Q91" s="364">
        <f>'Salary Record'!K902</f>
        <v>71291.666666666657</v>
      </c>
      <c r="R91" s="495" t="s">
        <v>269</v>
      </c>
      <c r="S91" s="465"/>
      <c r="T91"/>
      <c r="U91"/>
      <c r="V91"/>
      <c r="W91"/>
      <c r="X91"/>
      <c r="Y91"/>
      <c r="Z91"/>
    </row>
    <row r="92" spans="1:26" ht="21" x14ac:dyDescent="0.2">
      <c r="A92" s="529" t="s">
        <v>22</v>
      </c>
      <c r="B92" s="530"/>
      <c r="C92" s="27"/>
      <c r="D92" s="27"/>
      <c r="E92" s="28">
        <f>SUM(E65:E91)</f>
        <v>1340000</v>
      </c>
      <c r="F92" s="27"/>
      <c r="G92" s="27"/>
      <c r="H92" s="27"/>
      <c r="I92" s="27"/>
      <c r="J92" s="28">
        <f>SUM(J65:J91)</f>
        <v>226350</v>
      </c>
      <c r="K92" s="28">
        <f>SUM(K65:K91)</f>
        <v>1470050</v>
      </c>
      <c r="L92" s="27"/>
      <c r="M92" s="27"/>
      <c r="N92" s="27"/>
      <c r="O92" s="27"/>
      <c r="P92" s="27"/>
      <c r="Q92" s="28">
        <f>SUM(Q65:Q91)</f>
        <v>1355050</v>
      </c>
      <c r="R92" s="495"/>
      <c r="S92" s="465"/>
    </row>
    <row r="93" spans="1:26" ht="12.7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0"/>
      <c r="R93" s="495"/>
      <c r="S93" s="465"/>
    </row>
    <row r="94" spans="1:26" s="197" customFormat="1" ht="16.5" customHeight="1" x14ac:dyDescent="0.2">
      <c r="A94" s="526" t="s">
        <v>255</v>
      </c>
      <c r="B94" s="527"/>
      <c r="C94" s="527"/>
      <c r="D94" s="527"/>
      <c r="E94" s="527"/>
      <c r="F94" s="527"/>
      <c r="G94" s="527"/>
      <c r="H94" s="527"/>
      <c r="I94" s="527"/>
      <c r="J94" s="527"/>
      <c r="K94" s="527"/>
      <c r="L94" s="527"/>
      <c r="M94" s="527"/>
      <c r="N94" s="527"/>
      <c r="O94" s="527"/>
      <c r="P94" s="527"/>
      <c r="Q94" s="528"/>
      <c r="R94" s="495"/>
      <c r="S94"/>
      <c r="T94"/>
      <c r="U94"/>
      <c r="V94"/>
      <c r="W94"/>
      <c r="X94"/>
      <c r="Y94"/>
      <c r="Z94"/>
    </row>
    <row r="95" spans="1:26" s="197" customFormat="1" ht="16.149999999999999" customHeight="1" x14ac:dyDescent="0.2">
      <c r="A95" s="357">
        <v>1</v>
      </c>
      <c r="B95" s="490" t="str">
        <f>'Salary Record'!C700</f>
        <v>Engr Ahsan</v>
      </c>
      <c r="C95" s="368"/>
      <c r="D95" s="369"/>
      <c r="E95" s="360">
        <f>'Salary Record'!K699</f>
        <v>80000</v>
      </c>
      <c r="F95" s="370">
        <f>'Salary Record'!C705</f>
        <v>30</v>
      </c>
      <c r="G95" s="371">
        <f>'Salary Record'!C706</f>
        <v>0</v>
      </c>
      <c r="H95" s="370">
        <f>'Salary Record'!I704</f>
        <v>70</v>
      </c>
      <c r="I95" s="370">
        <f>'Salary Record'!I703</f>
        <v>30</v>
      </c>
      <c r="J95" s="372">
        <f>'Salary Record'!K704</f>
        <v>23333.333333333332</v>
      </c>
      <c r="K95" s="370">
        <f>'Salary Record'!K705</f>
        <v>103333.33333333333</v>
      </c>
      <c r="L95" s="373">
        <f>'Salary Record'!G703</f>
        <v>14000</v>
      </c>
      <c r="M95" s="370">
        <f>'Salary Record'!G704</f>
        <v>0</v>
      </c>
      <c r="N95" s="374">
        <f>'Salary Record'!G705</f>
        <v>14000</v>
      </c>
      <c r="O95" s="370">
        <f>'Salary Record'!G706</f>
        <v>2000</v>
      </c>
      <c r="P95" s="374">
        <f>'Salary Record'!G707</f>
        <v>12000</v>
      </c>
      <c r="Q95" s="461">
        <f>'Salary Record'!K707</f>
        <v>101333.33333333333</v>
      </c>
      <c r="R95" s="495" t="s">
        <v>272</v>
      </c>
      <c r="S95"/>
      <c r="T95"/>
      <c r="U95"/>
      <c r="V95"/>
      <c r="W95"/>
      <c r="X95"/>
      <c r="Y95"/>
      <c r="Z95"/>
    </row>
    <row r="96" spans="1:26" s="197" customFormat="1" ht="16.149999999999999" customHeight="1" x14ac:dyDescent="0.2">
      <c r="A96" s="357">
        <v>2</v>
      </c>
      <c r="B96" s="490" t="str">
        <f>'Salary Record'!C1077</f>
        <v>Ahmed c/s IK</v>
      </c>
      <c r="C96" s="367"/>
      <c r="D96" s="366"/>
      <c r="E96" s="365">
        <f>'Salary Record'!K1076</f>
        <v>40000</v>
      </c>
      <c r="F96" s="365">
        <f>'Salary Record'!C1082</f>
        <v>0</v>
      </c>
      <c r="G96" s="361">
        <f>'Salary Record'!C1083</f>
        <v>0</v>
      </c>
      <c r="H96" s="365">
        <f>'Salary Record'!I1081</f>
        <v>0</v>
      </c>
      <c r="I96" s="365">
        <f>'Salary Record'!I1080</f>
        <v>30</v>
      </c>
      <c r="J96" s="363">
        <f>'Salary Record'!K1081</f>
        <v>0</v>
      </c>
      <c r="K96" s="363">
        <f>'Salary Record'!K1082</f>
        <v>40000</v>
      </c>
      <c r="L96" s="364">
        <f>'Salary Record'!G1080</f>
        <v>0</v>
      </c>
      <c r="M96" s="365">
        <f>'Salary Record'!G1081</f>
        <v>0</v>
      </c>
      <c r="N96" s="366">
        <f>'Salary Record'!G1082</f>
        <v>0</v>
      </c>
      <c r="O96" s="365">
        <f>'Salary Record'!G1083</f>
        <v>0</v>
      </c>
      <c r="P96" s="366">
        <f>'Salary Record'!G1084</f>
        <v>0</v>
      </c>
      <c r="Q96" s="364">
        <f>'Salary Record'!K1084</f>
        <v>40000</v>
      </c>
      <c r="R96" s="495" t="s">
        <v>272</v>
      </c>
      <c r="S96"/>
      <c r="T96"/>
      <c r="U96"/>
      <c r="V96"/>
      <c r="W96"/>
      <c r="X96"/>
      <c r="Y96"/>
      <c r="Z96"/>
    </row>
    <row r="97" spans="1:26" ht="21" x14ac:dyDescent="0.2">
      <c r="A97" s="529" t="s">
        <v>22</v>
      </c>
      <c r="B97" s="530"/>
      <c r="C97" s="27"/>
      <c r="D97" s="27"/>
      <c r="E97" s="28">
        <f>E96+E95</f>
        <v>120000</v>
      </c>
      <c r="F97" s="27"/>
      <c r="G97" s="27"/>
      <c r="H97" s="27"/>
      <c r="I97" s="27"/>
      <c r="J97" s="28">
        <f>J96+J95</f>
        <v>23333.333333333332</v>
      </c>
      <c r="K97" s="28">
        <f>K96+K95</f>
        <v>143333.33333333331</v>
      </c>
      <c r="L97" s="27"/>
      <c r="M97" s="27"/>
      <c r="N97" s="27"/>
      <c r="O97" s="27"/>
      <c r="P97" s="27"/>
      <c r="Q97" s="28">
        <f>Q96+Q95</f>
        <v>141333.33333333331</v>
      </c>
      <c r="R97" s="495"/>
      <c r="S97" s="465"/>
    </row>
    <row r="98" spans="1:26" s="197" customFormat="1" ht="16.5" customHeight="1" x14ac:dyDescent="0.2">
      <c r="A98" s="357"/>
      <c r="B98" s="29"/>
      <c r="C98" s="396"/>
      <c r="D98" s="376"/>
      <c r="E98" s="365"/>
      <c r="F98" s="365"/>
      <c r="G98" s="361"/>
      <c r="H98" s="365"/>
      <c r="I98" s="365"/>
      <c r="J98" s="361"/>
      <c r="K98" s="361"/>
      <c r="L98" s="364"/>
      <c r="M98" s="365"/>
      <c r="N98" s="366"/>
      <c r="O98" s="365"/>
      <c r="P98" s="366"/>
      <c r="Q98" s="364"/>
      <c r="R98" s="495"/>
      <c r="S98" s="465"/>
      <c r="T98"/>
      <c r="U98"/>
      <c r="V98"/>
      <c r="W98"/>
      <c r="X98"/>
      <c r="Y98"/>
      <c r="Z98"/>
    </row>
    <row r="99" spans="1:26" s="197" customFormat="1" ht="18.75" customHeight="1" x14ac:dyDescent="0.2">
      <c r="A99" s="526" t="s">
        <v>250</v>
      </c>
      <c r="B99" s="52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527"/>
      <c r="P99" s="527"/>
      <c r="Q99" s="528"/>
      <c r="R99" s="495"/>
      <c r="S99"/>
      <c r="T99"/>
      <c r="U99"/>
      <c r="V99"/>
      <c r="W99"/>
      <c r="X99"/>
      <c r="Y99"/>
      <c r="Z99"/>
    </row>
    <row r="100" spans="1:26" s="197" customFormat="1" ht="15.75" customHeight="1" x14ac:dyDescent="0.2">
      <c r="A100" s="357">
        <v>1</v>
      </c>
      <c r="B100" s="490" t="str">
        <f>'Salary Record'!C835</f>
        <v>Syed Tauqeer Hussain</v>
      </c>
      <c r="C100" s="358"/>
      <c r="D100" s="359"/>
      <c r="E100" s="399">
        <f>'Salary Record'!K834</f>
        <v>70000</v>
      </c>
      <c r="F100" s="360">
        <f>'Salary Record'!C840</f>
        <v>30</v>
      </c>
      <c r="G100" s="361">
        <f>'Salary Record'!C841</f>
        <v>0</v>
      </c>
      <c r="H100" s="360">
        <f>'Salary Record'!I839</f>
        <v>0</v>
      </c>
      <c r="I100" s="360">
        <f>'Salary Record'!I838</f>
        <v>30</v>
      </c>
      <c r="J100" s="362">
        <f>'Salary Record'!K839</f>
        <v>0</v>
      </c>
      <c r="K100" s="365">
        <f>'Salary Record'!K840</f>
        <v>70000</v>
      </c>
      <c r="L100" s="364">
        <f>'Salary Record'!G838</f>
        <v>0</v>
      </c>
      <c r="M100" s="365">
        <f>'Salary Record'!G839</f>
        <v>0</v>
      </c>
      <c r="N100" s="366">
        <f>'Salary Record'!G840</f>
        <v>0</v>
      </c>
      <c r="O100" s="365">
        <f>'Salary Record'!G841</f>
        <v>0</v>
      </c>
      <c r="P100" s="366">
        <f>'Salary Record'!G842</f>
        <v>0</v>
      </c>
      <c r="Q100" s="364">
        <f>'Salary Record'!K842</f>
        <v>70000</v>
      </c>
      <c r="R100" s="495" t="s">
        <v>272</v>
      </c>
      <c r="S100"/>
      <c r="T100"/>
      <c r="U100"/>
      <c r="V100"/>
      <c r="W100"/>
      <c r="X100"/>
      <c r="Y100"/>
      <c r="Z100"/>
    </row>
    <row r="101" spans="1:26" ht="16.899999999999999" customHeight="1" x14ac:dyDescent="0.2">
      <c r="A101" s="357">
        <v>2</v>
      </c>
      <c r="B101" s="490" t="str">
        <f>'Salary Record'!C416</f>
        <v>Iftikhar</v>
      </c>
      <c r="C101" s="397"/>
      <c r="D101" s="398"/>
      <c r="E101" s="399">
        <f>'Salary Record'!K415</f>
        <v>45000</v>
      </c>
      <c r="F101" s="400">
        <f>'Salary Record'!C421</f>
        <v>30</v>
      </c>
      <c r="G101" s="401">
        <f>'Salary Record'!C422</f>
        <v>0</v>
      </c>
      <c r="H101" s="400">
        <f>'Salary Record'!I420</f>
        <v>0</v>
      </c>
      <c r="I101" s="399">
        <f>'Salary Record'!I419</f>
        <v>30</v>
      </c>
      <c r="J101" s="402">
        <f>'Salary Record'!K420</f>
        <v>0</v>
      </c>
      <c r="K101" s="400">
        <f>'Salary Record'!K421</f>
        <v>45000</v>
      </c>
      <c r="L101" s="399">
        <f>'Salary Record'!G419</f>
        <v>0</v>
      </c>
      <c r="M101" s="399">
        <f>'Salary Record'!G420</f>
        <v>0</v>
      </c>
      <c r="N101" s="403">
        <f>'Salary Record'!G421</f>
        <v>0</v>
      </c>
      <c r="O101" s="399">
        <f>'Salary Record'!G422</f>
        <v>0</v>
      </c>
      <c r="P101" s="403">
        <f>'Salary Record'!G423</f>
        <v>0</v>
      </c>
      <c r="Q101" s="399">
        <f>'Salary Record'!K423</f>
        <v>45000</v>
      </c>
      <c r="R101" s="495" t="s">
        <v>272</v>
      </c>
    </row>
    <row r="102" spans="1:26" s="197" customFormat="1" ht="15" customHeight="1" x14ac:dyDescent="0.2">
      <c r="A102" s="357">
        <v>3</v>
      </c>
      <c r="B102" s="490" t="str">
        <f>'Salary Record'!C266</f>
        <v>Salman</v>
      </c>
      <c r="C102" s="368"/>
      <c r="D102" s="369"/>
      <c r="E102" s="399">
        <v>1200</v>
      </c>
      <c r="F102" s="371">
        <f>'Salary Record'!C271</f>
        <v>12</v>
      </c>
      <c r="G102" s="371">
        <f>'Salary Record'!C272</f>
        <v>0</v>
      </c>
      <c r="H102" s="371">
        <f>'Salary Record'!I270</f>
        <v>0</v>
      </c>
      <c r="I102" s="399">
        <f>'Salary Record'!I269</f>
        <v>12</v>
      </c>
      <c r="J102" s="372">
        <f>'Salary Record'!K270</f>
        <v>0</v>
      </c>
      <c r="K102" s="372">
        <f>'Salary Record'!K271</f>
        <v>14400</v>
      </c>
      <c r="L102" s="373">
        <f>'Salary Record'!G269</f>
        <v>0</v>
      </c>
      <c r="M102" s="370">
        <f>'Salary Record'!G270</f>
        <v>0</v>
      </c>
      <c r="N102" s="374">
        <f>'Salary Record'!G271</f>
        <v>0</v>
      </c>
      <c r="O102" s="370">
        <f>'Salary Record'!G272</f>
        <v>0</v>
      </c>
      <c r="P102" s="374">
        <f>'Salary Record'!G273</f>
        <v>0</v>
      </c>
      <c r="Q102" s="364">
        <f>'Salary Record'!K273</f>
        <v>14400</v>
      </c>
      <c r="R102" s="495" t="s">
        <v>272</v>
      </c>
      <c r="S102"/>
      <c r="T102"/>
      <c r="U102"/>
      <c r="V102"/>
      <c r="W102"/>
      <c r="X102"/>
      <c r="Y102"/>
      <c r="Z102"/>
    </row>
    <row r="103" spans="1:26" ht="21" x14ac:dyDescent="0.2">
      <c r="A103" s="531" t="s">
        <v>22</v>
      </c>
      <c r="B103" s="532"/>
      <c r="C103" s="478"/>
      <c r="D103" s="478"/>
      <c r="E103" s="479">
        <f>SUM(E100:E102)</f>
        <v>116200</v>
      </c>
      <c r="F103" s="478"/>
      <c r="G103" s="478"/>
      <c r="H103" s="478"/>
      <c r="I103" s="478"/>
      <c r="J103" s="479">
        <f>SUM(J100:J102)</f>
        <v>0</v>
      </c>
      <c r="K103" s="479">
        <f>SUM(K100:K102)</f>
        <v>129400</v>
      </c>
      <c r="L103" s="478"/>
      <c r="M103" s="478"/>
      <c r="N103" s="478"/>
      <c r="O103" s="478"/>
      <c r="P103" s="478"/>
      <c r="Q103" s="479">
        <f>SUM(Q100:Q102)</f>
        <v>129400</v>
      </c>
      <c r="R103" s="495"/>
    </row>
    <row r="104" spans="1:26" ht="12.7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495"/>
    </row>
    <row r="105" spans="1:26" s="197" customFormat="1" ht="16.5" customHeight="1" x14ac:dyDescent="0.2">
      <c r="A105" s="526" t="s">
        <v>251</v>
      </c>
      <c r="B105" s="52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527"/>
      <c r="Q105" s="528"/>
      <c r="R105" s="495"/>
      <c r="S105"/>
      <c r="T105"/>
      <c r="U105"/>
      <c r="V105"/>
      <c r="W105"/>
      <c r="X105"/>
      <c r="Y105"/>
      <c r="Z105"/>
    </row>
    <row r="106" spans="1:26" s="197" customFormat="1" ht="17.45" customHeight="1" x14ac:dyDescent="0.2">
      <c r="A106" s="357">
        <v>1</v>
      </c>
      <c r="B106" s="490" t="str">
        <f>'Salary Record'!C684</f>
        <v>Noman Ali Sheikh Ansari</v>
      </c>
      <c r="C106" s="358" t="s">
        <v>38</v>
      </c>
      <c r="D106" s="359">
        <f>SUM(Q29:Q112)</f>
        <v>6109918.7499999981</v>
      </c>
      <c r="E106" s="360">
        <f>'Salary Record'!K683</f>
        <v>70000</v>
      </c>
      <c r="F106" s="360">
        <f>'Salary Record'!C689</f>
        <v>30</v>
      </c>
      <c r="G106" s="361">
        <f>'Salary Record'!C690</f>
        <v>0</v>
      </c>
      <c r="H106" s="360">
        <f>'Salary Record'!I688</f>
        <v>0</v>
      </c>
      <c r="I106" s="360">
        <f>'Salary Record'!I687</f>
        <v>30</v>
      </c>
      <c r="J106" s="363">
        <f>'Salary Record'!K688</f>
        <v>0</v>
      </c>
      <c r="K106" s="363">
        <f>'Salary Record'!K689</f>
        <v>70000</v>
      </c>
      <c r="L106" s="364">
        <f>'Salary Record'!G687</f>
        <v>0</v>
      </c>
      <c r="M106" s="365">
        <f>'Salary Record'!G688</f>
        <v>0</v>
      </c>
      <c r="N106" s="366" t="str">
        <f>'Salary Record'!G689</f>
        <v/>
      </c>
      <c r="O106" s="365">
        <f>'Salary Record'!G690</f>
        <v>0</v>
      </c>
      <c r="P106" s="366" t="str">
        <f>'Salary Record'!G691</f>
        <v/>
      </c>
      <c r="Q106" s="399">
        <f>'Salary Record'!K691</f>
        <v>70000</v>
      </c>
      <c r="R106" s="495" t="s">
        <v>272</v>
      </c>
      <c r="S106"/>
      <c r="T106"/>
      <c r="U106"/>
      <c r="V106"/>
      <c r="W106"/>
      <c r="X106"/>
      <c r="Y106"/>
      <c r="Z106"/>
    </row>
    <row r="107" spans="1:26" s="197" customFormat="1" ht="16.149999999999999" customHeight="1" x14ac:dyDescent="0.2">
      <c r="A107" s="357">
        <v>2</v>
      </c>
      <c r="B107" s="490" t="s">
        <v>193</v>
      </c>
      <c r="C107" s="358"/>
      <c r="D107" s="359"/>
      <c r="E107" s="360">
        <f>'Salary Record'!K789</f>
        <v>40000</v>
      </c>
      <c r="F107" s="360">
        <f>'Salary Record'!C795</f>
        <v>30</v>
      </c>
      <c r="G107" s="361">
        <f>'Salary Record'!C796</f>
        <v>0</v>
      </c>
      <c r="H107" s="360">
        <f>'Salary Record'!I794</f>
        <v>51</v>
      </c>
      <c r="I107" s="360">
        <f>'Salary Record'!I793</f>
        <v>30</v>
      </c>
      <c r="J107" s="362">
        <f>'Salary Record'!K794</f>
        <v>8500</v>
      </c>
      <c r="K107" s="365">
        <f>'Salary Record'!K795</f>
        <v>48500</v>
      </c>
      <c r="L107" s="364">
        <f>'Salary Record'!G793</f>
        <v>0</v>
      </c>
      <c r="M107" s="365">
        <f>'Salary Record'!G794</f>
        <v>0</v>
      </c>
      <c r="N107" s="366">
        <f>'Salary Record'!G795</f>
        <v>0</v>
      </c>
      <c r="O107" s="365">
        <f>'Salary Record'!G796</f>
        <v>0</v>
      </c>
      <c r="P107" s="366">
        <f>'Salary Record'!G797</f>
        <v>0</v>
      </c>
      <c r="Q107" s="399">
        <f>'Salary Record'!K797</f>
        <v>48500</v>
      </c>
      <c r="R107" s="495" t="s">
        <v>272</v>
      </c>
      <c r="S107" s="465"/>
      <c r="T107"/>
      <c r="U107"/>
      <c r="V107"/>
      <c r="W107"/>
      <c r="X107"/>
      <c r="Y107"/>
      <c r="Z107"/>
    </row>
    <row r="108" spans="1:26" s="197" customFormat="1" ht="15" customHeight="1" x14ac:dyDescent="0.2">
      <c r="A108" s="357">
        <v>3</v>
      </c>
      <c r="B108" s="490" t="str">
        <f>'Salary Record'!C971</f>
        <v>Haris</v>
      </c>
      <c r="C108" s="231"/>
      <c r="D108" s="232"/>
      <c r="E108" s="360">
        <f>'Salary Record'!K970</f>
        <v>65000</v>
      </c>
      <c r="F108" s="217">
        <f>'Salary Record'!C976</f>
        <v>30</v>
      </c>
      <c r="G108" s="218">
        <f>'Salary Record'!C977</f>
        <v>0</v>
      </c>
      <c r="H108" s="217">
        <f>'Salary Record'!I975</f>
        <v>64</v>
      </c>
      <c r="I108" s="217">
        <f>'Salary Record'!I974</f>
        <v>30</v>
      </c>
      <c r="J108" s="233">
        <f>'Salary Record'!K975</f>
        <v>17333.333333333332</v>
      </c>
      <c r="K108" s="223">
        <f>'Salary Record'!K976</f>
        <v>82333.333333333328</v>
      </c>
      <c r="L108" s="219">
        <f>'Salary Record'!G974</f>
        <v>0</v>
      </c>
      <c r="M108" s="223">
        <f>'Salary Record'!G975</f>
        <v>0</v>
      </c>
      <c r="N108" s="221">
        <f>'Salary Record'!G976</f>
        <v>0</v>
      </c>
      <c r="O108" s="223">
        <f>'Salary Record'!G977</f>
        <v>0</v>
      </c>
      <c r="P108" s="221">
        <f>'Salary Record'!G978</f>
        <v>0</v>
      </c>
      <c r="Q108" s="219">
        <f>'Salary Record'!K978</f>
        <v>82333.333333333328</v>
      </c>
      <c r="R108" s="495" t="s">
        <v>272</v>
      </c>
      <c r="S108"/>
      <c r="T108"/>
      <c r="U108"/>
      <c r="V108"/>
      <c r="W108"/>
      <c r="X108"/>
      <c r="Y108"/>
      <c r="Z108"/>
    </row>
    <row r="109" spans="1:26" s="197" customFormat="1" ht="16.149999999999999" customHeight="1" x14ac:dyDescent="0.2">
      <c r="A109" s="357">
        <v>4</v>
      </c>
      <c r="B109" s="490" t="str">
        <f>'Salary Record'!C956</f>
        <v>Rafay</v>
      </c>
      <c r="C109" s="358"/>
      <c r="D109" s="359"/>
      <c r="E109" s="360">
        <f>'Salary Record'!K955</f>
        <v>35000</v>
      </c>
      <c r="F109" s="360">
        <f>'Salary Record'!C961</f>
        <v>30</v>
      </c>
      <c r="G109" s="361">
        <f>'Salary Record'!C962</f>
        <v>0</v>
      </c>
      <c r="H109" s="360">
        <f>'Salary Record'!I960</f>
        <v>70</v>
      </c>
      <c r="I109" s="360">
        <f>'Salary Record'!I959</f>
        <v>30</v>
      </c>
      <c r="J109" s="362">
        <f>'Salary Record'!K960</f>
        <v>10208.333333333334</v>
      </c>
      <c r="K109" s="365">
        <f>'Salary Record'!K961</f>
        <v>45208.333333333336</v>
      </c>
      <c r="L109" s="364">
        <f>'Salary Record'!G959</f>
        <v>0</v>
      </c>
      <c r="M109" s="365">
        <f>'Salary Record'!G960</f>
        <v>0</v>
      </c>
      <c r="N109" s="366">
        <f>'Salary Record'!G961</f>
        <v>0</v>
      </c>
      <c r="O109" s="365">
        <f>'Salary Record'!G962</f>
        <v>0</v>
      </c>
      <c r="P109" s="366">
        <f>'Salary Record'!G963</f>
        <v>0</v>
      </c>
      <c r="Q109" s="364">
        <f>'Salary Record'!K963</f>
        <v>45208.333333333336</v>
      </c>
      <c r="R109" s="495" t="s">
        <v>272</v>
      </c>
      <c r="S109"/>
      <c r="T109"/>
      <c r="U109"/>
      <c r="V109"/>
      <c r="W109"/>
      <c r="X109"/>
      <c r="Y109"/>
      <c r="Z109"/>
    </row>
    <row r="110" spans="1:26" s="197" customFormat="1" ht="15" customHeight="1" x14ac:dyDescent="0.2">
      <c r="A110" s="357">
        <v>5</v>
      </c>
      <c r="B110" s="490" t="str">
        <f>'Salary Record'!C987</f>
        <v>Saqib Ali</v>
      </c>
      <c r="C110" s="231"/>
      <c r="D110" s="232"/>
      <c r="E110" s="360">
        <f>'Salary Record'!K986</f>
        <v>40000</v>
      </c>
      <c r="F110" s="217">
        <f>'Salary Record'!C992</f>
        <v>30</v>
      </c>
      <c r="G110" s="218">
        <f>'Salary Record'!C993</f>
        <v>0</v>
      </c>
      <c r="H110" s="217">
        <f>'Salary Record'!I991</f>
        <v>70</v>
      </c>
      <c r="I110" s="217">
        <f>'Salary Record'!I990</f>
        <v>30</v>
      </c>
      <c r="J110" s="233">
        <f>'Salary Record'!K991</f>
        <v>11666.666666666666</v>
      </c>
      <c r="K110" s="223">
        <f>'Salary Record'!K992</f>
        <v>51666.666666666664</v>
      </c>
      <c r="L110" s="219">
        <f>'Salary Record'!G990</f>
        <v>0</v>
      </c>
      <c r="M110" s="223">
        <f>'Salary Record'!G991</f>
        <v>0</v>
      </c>
      <c r="N110" s="221">
        <f>'Salary Record'!G992</f>
        <v>0</v>
      </c>
      <c r="O110" s="223">
        <f>'Salary Record'!G993</f>
        <v>0</v>
      </c>
      <c r="P110" s="221">
        <f>'Salary Record'!G994</f>
        <v>0</v>
      </c>
      <c r="Q110" s="219">
        <f>'Salary Record'!K994</f>
        <v>51666.666666666664</v>
      </c>
      <c r="R110" s="495" t="s">
        <v>272</v>
      </c>
      <c r="S110"/>
      <c r="T110"/>
      <c r="U110"/>
      <c r="V110"/>
      <c r="W110"/>
      <c r="X110"/>
      <c r="Y110"/>
      <c r="Z110"/>
    </row>
    <row r="111" spans="1:26" s="197" customFormat="1" ht="16.149999999999999" customHeight="1" x14ac:dyDescent="0.2">
      <c r="A111" s="357">
        <v>6</v>
      </c>
      <c r="B111" s="490" t="s">
        <v>247</v>
      </c>
      <c r="C111" s="358"/>
      <c r="D111" s="359"/>
      <c r="E111" s="360">
        <v>1500</v>
      </c>
      <c r="F111" s="360">
        <f>'Salary Record'!C825</f>
        <v>23</v>
      </c>
      <c r="G111" s="361">
        <f>'Salary Record'!C826</f>
        <v>0</v>
      </c>
      <c r="H111" s="360">
        <f>'Salary Record'!I824</f>
        <v>35</v>
      </c>
      <c r="I111" s="360">
        <f>'Salary Record'!I823</f>
        <v>23</v>
      </c>
      <c r="J111" s="362">
        <f>'Salary Record'!K824</f>
        <v>6562.5</v>
      </c>
      <c r="K111" s="365">
        <f>'Salary Record'!K825</f>
        <v>41062.5</v>
      </c>
      <c r="L111" s="364">
        <f>'Salary Record'!G823</f>
        <v>0</v>
      </c>
      <c r="M111" s="365">
        <f>'Salary Record'!G824</f>
        <v>0</v>
      </c>
      <c r="N111" s="366">
        <f>'Salary Record'!G825</f>
        <v>0</v>
      </c>
      <c r="O111" s="365">
        <f>'Salary Record'!G826</f>
        <v>0</v>
      </c>
      <c r="P111" s="366">
        <f>'Salary Record'!G827</f>
        <v>0</v>
      </c>
      <c r="Q111" s="399">
        <f>'Salary Record'!K827</f>
        <v>41062.5</v>
      </c>
      <c r="R111" s="495" t="s">
        <v>272</v>
      </c>
      <c r="S111"/>
      <c r="T111"/>
      <c r="U111"/>
      <c r="V111"/>
      <c r="W111"/>
      <c r="X111"/>
      <c r="Y111"/>
      <c r="Z111"/>
    </row>
    <row r="112" spans="1:26" ht="16.899999999999999" customHeight="1" x14ac:dyDescent="0.2">
      <c r="A112" s="529" t="s">
        <v>22</v>
      </c>
      <c r="B112" s="530"/>
      <c r="C112" s="27"/>
      <c r="D112" s="27"/>
      <c r="E112" s="28">
        <f>SUM(E106:E111)</f>
        <v>251500</v>
      </c>
      <c r="F112" s="27"/>
      <c r="G112" s="27"/>
      <c r="H112" s="27"/>
      <c r="I112" s="27"/>
      <c r="J112" s="28">
        <f>SUM(J106:J111)</f>
        <v>54270.833333333328</v>
      </c>
      <c r="K112" s="28">
        <f>SUM(K106:K111)</f>
        <v>338770.83333333331</v>
      </c>
      <c r="L112" s="27"/>
      <c r="M112" s="27"/>
      <c r="N112" s="27"/>
      <c r="O112" s="27"/>
      <c r="P112" s="27"/>
      <c r="Q112" s="28">
        <f>SUM(Q106:Q111)</f>
        <v>338770.83333333331</v>
      </c>
      <c r="R112" s="495"/>
    </row>
    <row r="113" spans="1:19" ht="21.75" customHeight="1" x14ac:dyDescent="0.2">
      <c r="A113" s="26"/>
      <c r="B113" s="69"/>
      <c r="C113" s="70"/>
      <c r="D113" s="70"/>
      <c r="E113" s="19"/>
      <c r="F113" s="70"/>
      <c r="G113" s="70"/>
      <c r="H113" s="70"/>
      <c r="I113" s="70"/>
      <c r="J113" s="19"/>
      <c r="K113" s="71"/>
      <c r="L113" s="27"/>
      <c r="M113" s="27"/>
      <c r="N113" s="27"/>
      <c r="O113" s="27"/>
      <c r="P113" s="27"/>
      <c r="Q113" s="72"/>
      <c r="R113" s="495"/>
      <c r="S113" s="467"/>
    </row>
    <row r="114" spans="1:19" ht="21" customHeight="1" x14ac:dyDescent="0.2">
      <c r="A114" s="546" t="s">
        <v>41</v>
      </c>
      <c r="B114" s="544"/>
      <c r="C114" s="73"/>
      <c r="D114" s="73"/>
      <c r="E114" s="351">
        <f>E112+E103+E92+E62+E53+E44+E37+E29+E21+E97</f>
        <v>3312200</v>
      </c>
      <c r="F114" s="73"/>
      <c r="G114" s="73"/>
      <c r="H114" s="73"/>
      <c r="I114" s="73"/>
      <c r="J114" s="351">
        <f>J112+J103+J92+J62+J53+J44+J37+J29+J21</f>
        <v>436135.41666666669</v>
      </c>
      <c r="K114" s="74"/>
      <c r="L114" s="75">
        <f>SUM(L4:L112)</f>
        <v>852292</v>
      </c>
      <c r="M114" s="75">
        <f>SUM(M4:M112)</f>
        <v>285000</v>
      </c>
      <c r="N114" s="75">
        <f>SUM(N4:N112)</f>
        <v>1137292</v>
      </c>
      <c r="O114" s="75">
        <f>SUM(O4:O112)</f>
        <v>172000</v>
      </c>
      <c r="P114" s="75">
        <f>SUM(P4:P112)</f>
        <v>965292</v>
      </c>
      <c r="Q114" s="351">
        <f>Q112+Q103+Q92+Q62+Q53+Q44+Q37+Q29+Q21+Q97</f>
        <v>3535835.4166666665</v>
      </c>
      <c r="S114" s="465"/>
    </row>
    <row r="115" spans="1:19" ht="12.75" customHeight="1" x14ac:dyDescent="0.2">
      <c r="A115" s="77"/>
      <c r="F115" s="9"/>
      <c r="G115" s="80"/>
      <c r="H115" s="9"/>
      <c r="I115" s="9"/>
    </row>
    <row r="116" spans="1:19" ht="12.75" customHeight="1" x14ac:dyDescent="0.2">
      <c r="A116" s="77"/>
      <c r="F116" s="9"/>
      <c r="G116" s="80"/>
      <c r="H116" s="9"/>
      <c r="I116" s="9"/>
      <c r="S116" s="465"/>
    </row>
    <row r="117" spans="1:19" ht="18" x14ac:dyDescent="0.25">
      <c r="A117" s="77"/>
      <c r="E117" s="465"/>
      <c r="F117" s="9"/>
      <c r="G117" s="80"/>
      <c r="H117" s="9"/>
      <c r="I117" s="9"/>
      <c r="N117" s="522" t="s">
        <v>252</v>
      </c>
      <c r="O117" s="522"/>
      <c r="P117" s="522"/>
      <c r="Q117" s="489">
        <f>Q29</f>
        <v>218227.08333333334</v>
      </c>
    </row>
    <row r="118" spans="1:19" ht="18" x14ac:dyDescent="0.25">
      <c r="A118" s="77"/>
      <c r="F118" s="9"/>
      <c r="G118" s="80"/>
      <c r="H118" s="9"/>
      <c r="I118" s="9"/>
      <c r="J118" s="508"/>
      <c r="K118" s="508"/>
      <c r="N118" s="522" t="s">
        <v>264</v>
      </c>
      <c r="O118" s="522"/>
      <c r="P118" s="522"/>
      <c r="Q118" s="489">
        <f>Q97</f>
        <v>141333.33333333331</v>
      </c>
    </row>
    <row r="119" spans="1:19" ht="18" x14ac:dyDescent="0.25">
      <c r="A119" s="77"/>
      <c r="F119" s="9"/>
      <c r="G119" s="80"/>
      <c r="H119" s="9"/>
      <c r="I119" s="9"/>
      <c r="J119" s="508"/>
      <c r="K119" s="508"/>
      <c r="N119" s="522" t="s">
        <v>253</v>
      </c>
      <c r="O119" s="522"/>
      <c r="P119" s="522"/>
      <c r="Q119" s="489">
        <f>Q102+Q101+Q100</f>
        <v>129400</v>
      </c>
      <c r="S119" s="465"/>
    </row>
    <row r="120" spans="1:19" ht="18" x14ac:dyDescent="0.25">
      <c r="A120" s="77"/>
      <c r="F120" s="9"/>
      <c r="G120" s="80"/>
      <c r="H120" s="9"/>
      <c r="I120" s="9"/>
      <c r="J120" s="508"/>
      <c r="K120" s="508"/>
      <c r="N120" s="522" t="s">
        <v>263</v>
      </c>
      <c r="O120" s="522"/>
      <c r="P120" s="522"/>
      <c r="Q120" s="489">
        <f>Q65</f>
        <v>115000</v>
      </c>
      <c r="S120" s="465"/>
    </row>
    <row r="121" spans="1:19" s="508" customFormat="1" ht="18" x14ac:dyDescent="0.25">
      <c r="A121" s="77"/>
      <c r="F121" s="9"/>
      <c r="G121" s="80"/>
      <c r="H121" s="9"/>
      <c r="I121" s="9"/>
      <c r="N121" s="522" t="s">
        <v>285</v>
      </c>
      <c r="O121" s="522"/>
      <c r="P121" s="522"/>
      <c r="Q121" s="489">
        <f>Q112</f>
        <v>338770.83333333331</v>
      </c>
      <c r="R121" s="457"/>
      <c r="S121" s="465"/>
    </row>
    <row r="122" spans="1:19" ht="18" x14ac:dyDescent="0.25">
      <c r="A122" s="77"/>
      <c r="F122" s="9"/>
      <c r="G122" s="80"/>
      <c r="H122" s="9"/>
      <c r="I122" s="9"/>
      <c r="J122" s="508"/>
      <c r="K122" s="508"/>
      <c r="N122" s="522" t="s">
        <v>265</v>
      </c>
      <c r="O122" s="522"/>
      <c r="P122" s="522"/>
      <c r="Q122" s="489">
        <f>Q66</f>
        <v>90000</v>
      </c>
    </row>
    <row r="123" spans="1:19" s="487" customFormat="1" ht="18" x14ac:dyDescent="0.25">
      <c r="A123" s="77"/>
      <c r="F123" s="9"/>
      <c r="G123" s="80"/>
      <c r="H123" s="9"/>
      <c r="I123" s="9"/>
      <c r="J123" s="508"/>
      <c r="K123" s="508"/>
      <c r="N123" s="523" t="s">
        <v>268</v>
      </c>
      <c r="O123" s="524"/>
      <c r="P123" s="525"/>
      <c r="Q123" s="489">
        <v>187000</v>
      </c>
      <c r="R123" s="457"/>
    </row>
    <row r="124" spans="1:19" ht="18" x14ac:dyDescent="0.25">
      <c r="A124" s="77"/>
      <c r="F124" s="9"/>
      <c r="G124" s="80"/>
      <c r="H124" s="9"/>
      <c r="I124" s="9"/>
      <c r="N124" s="519" t="s">
        <v>45</v>
      </c>
      <c r="O124" s="520"/>
      <c r="P124" s="521"/>
      <c r="Q124" s="489">
        <f>SUM(Q117:Q123)</f>
        <v>1219731.25</v>
      </c>
      <c r="R124" s="496">
        <f>SUMIF(R1:R113,"Online",Q1:Q113)</f>
        <v>1219731.25</v>
      </c>
      <c r="S124" s="465"/>
    </row>
    <row r="125" spans="1:19" ht="12.75" x14ac:dyDescent="0.2">
      <c r="A125" s="77"/>
      <c r="F125" s="9"/>
      <c r="G125" s="80"/>
      <c r="H125" s="9"/>
      <c r="I125" s="9"/>
      <c r="N125" s="487"/>
      <c r="O125" s="487"/>
      <c r="P125" s="487"/>
      <c r="Q125" s="465"/>
      <c r="S125" s="465"/>
    </row>
    <row r="126" spans="1:19" ht="20.25" customHeight="1" x14ac:dyDescent="0.2">
      <c r="A126" s="77"/>
      <c r="F126" s="9"/>
      <c r="G126" s="80"/>
      <c r="H126" s="9"/>
      <c r="I126" s="9"/>
      <c r="P126" s="491" t="s">
        <v>269</v>
      </c>
      <c r="Q126" s="492">
        <f>SUMIF(R1:R113,"Paid",Q1:Q113)</f>
        <v>2316104.166666667</v>
      </c>
      <c r="S126" s="457"/>
    </row>
    <row r="127" spans="1:19" ht="21" customHeight="1" x14ac:dyDescent="0.2">
      <c r="A127" s="77"/>
      <c r="B127" s="81"/>
      <c r="C127" s="81"/>
      <c r="D127" s="81"/>
      <c r="E127" s="9"/>
      <c r="F127" s="9"/>
      <c r="G127" s="80"/>
      <c r="H127" s="9"/>
      <c r="I127" s="9"/>
      <c r="P127" s="493"/>
      <c r="Q127" s="493"/>
    </row>
    <row r="128" spans="1:19" ht="12.75" customHeight="1" x14ac:dyDescent="0.2">
      <c r="A128" s="77"/>
      <c r="B128" s="81"/>
      <c r="C128" s="81"/>
      <c r="D128" s="81"/>
      <c r="E128" s="9"/>
      <c r="F128" s="9"/>
      <c r="G128" s="80"/>
      <c r="H128" s="9"/>
      <c r="I128" s="9"/>
      <c r="J128" s="9"/>
      <c r="K128" s="9"/>
      <c r="L128" s="9"/>
      <c r="M128" s="9"/>
      <c r="N128" s="82"/>
      <c r="O128" s="9"/>
      <c r="P128" s="494" t="s">
        <v>270</v>
      </c>
      <c r="Q128" s="492">
        <f>Q114-Q124-Q126</f>
        <v>0</v>
      </c>
      <c r="R128" s="496">
        <f>SUMIF(R1:R113,"Not Paid",Q1:Q113)</f>
        <v>0</v>
      </c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J129" s="9"/>
      <c r="K129" s="9"/>
      <c r="L129" s="9"/>
      <c r="M129" s="9"/>
      <c r="N129" s="82"/>
      <c r="O129" s="9"/>
      <c r="P129" s="82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82"/>
    </row>
    <row r="131" spans="1:26" s="197" customFormat="1" ht="16.149999999999999" customHeight="1" x14ac:dyDescent="0.2">
      <c r="A131" s="357">
        <v>3</v>
      </c>
      <c r="B131" s="470" t="s">
        <v>246</v>
      </c>
      <c r="C131" s="358"/>
      <c r="D131" s="359"/>
      <c r="E131" s="360">
        <v>36000</v>
      </c>
      <c r="F131" s="360">
        <v>9</v>
      </c>
      <c r="G131" s="361">
        <v>21</v>
      </c>
      <c r="H131" s="360"/>
      <c r="I131" s="360"/>
      <c r="J131" s="362"/>
      <c r="K131" s="365"/>
      <c r="L131" s="364"/>
      <c r="M131" s="365"/>
      <c r="N131" s="366"/>
      <c r="O131" s="365"/>
      <c r="P131" s="366"/>
      <c r="Q131" s="399">
        <v>10800</v>
      </c>
      <c r="R131" s="457"/>
      <c r="S131" s="465"/>
      <c r="T131"/>
      <c r="U131"/>
      <c r="V131"/>
      <c r="W131"/>
      <c r="X131"/>
      <c r="Y131"/>
      <c r="Z131"/>
    </row>
    <row r="132" spans="1:26" s="197" customFormat="1" ht="15" customHeight="1" x14ac:dyDescent="0.2">
      <c r="A132" s="215">
        <v>8</v>
      </c>
      <c r="B132" s="488">
        <f>'Salary Record'!C1107</f>
        <v>0</v>
      </c>
      <c r="C132" s="190"/>
      <c r="D132" s="191"/>
      <c r="E132" s="192">
        <f>'Salary Record'!K1106</f>
        <v>0</v>
      </c>
      <c r="F132" s="192">
        <f>'Salary Record'!C1112</f>
        <v>0</v>
      </c>
      <c r="G132" s="192">
        <f>'Salary Record'!C1113</f>
        <v>0</v>
      </c>
      <c r="H132" s="192">
        <f>'Salary Record'!I1111</f>
        <v>0</v>
      </c>
      <c r="I132" s="192">
        <f>'Salary Record'!I1110</f>
        <v>10</v>
      </c>
      <c r="J132" s="193">
        <f>'Salary Record'!K1111</f>
        <v>0</v>
      </c>
      <c r="K132" s="193">
        <f>'Salary Record'!K1112</f>
        <v>0</v>
      </c>
      <c r="L132" s="194">
        <f>'Salary Record'!G1110</f>
        <v>0</v>
      </c>
      <c r="M132" s="195">
        <f>'Salary Record'!G1111</f>
        <v>0</v>
      </c>
      <c r="N132" s="196">
        <f>'Salary Record'!G1112</f>
        <v>0</v>
      </c>
      <c r="O132" s="195">
        <f>'Salary Record'!G1113</f>
        <v>0</v>
      </c>
      <c r="P132" s="196">
        <f>'Salary Record'!G1114</f>
        <v>0</v>
      </c>
      <c r="Q132" s="194">
        <f>'Salary Record'!K1114</f>
        <v>0</v>
      </c>
      <c r="R132" s="457"/>
      <c r="S132"/>
      <c r="T132"/>
      <c r="U132"/>
      <c r="V132"/>
      <c r="W132"/>
      <c r="X132"/>
      <c r="Y132"/>
      <c r="Z132"/>
    </row>
    <row r="133" spans="1:26" s="197" customFormat="1" ht="16.149999999999999" customHeight="1" x14ac:dyDescent="0.2">
      <c r="A133" s="17">
        <v>7</v>
      </c>
      <c r="B133" s="490" t="str">
        <f>'Salary Record'!C1122</f>
        <v>Salman Ali Bhatti</v>
      </c>
      <c r="C133" s="231"/>
      <c r="D133" s="232"/>
      <c r="E133" s="217">
        <f>'Salary Record'!K1121</f>
        <v>0</v>
      </c>
      <c r="F133" s="217">
        <f>'Salary Record'!C1127</f>
        <v>0</v>
      </c>
      <c r="G133" s="218">
        <f>'Salary Record'!C1128</f>
        <v>0</v>
      </c>
      <c r="H133" s="217">
        <f>'Salary Record'!I1126</f>
        <v>0</v>
      </c>
      <c r="I133" s="217">
        <f>'Salary Record'!I1125</f>
        <v>0</v>
      </c>
      <c r="J133" s="233">
        <f>'Salary Record'!K1126</f>
        <v>0</v>
      </c>
      <c r="K133" s="223">
        <f>'Salary Record'!K1127</f>
        <v>0</v>
      </c>
      <c r="L133" s="219">
        <f>'Salary Record'!G1125</f>
        <v>0</v>
      </c>
      <c r="M133" s="223">
        <f>'Salary Record'!G1126</f>
        <v>0</v>
      </c>
      <c r="N133" s="221" t="str">
        <f>'Salary Record'!G1127</f>
        <v/>
      </c>
      <c r="O133" s="223">
        <f>'Salary Record'!G1128</f>
        <v>0</v>
      </c>
      <c r="P133" s="221" t="str">
        <f>'Salary Record'!G1129</f>
        <v/>
      </c>
      <c r="Q133" s="219">
        <f>'Salary Record'!K1129</f>
        <v>0</v>
      </c>
      <c r="R133" s="495"/>
      <c r="S133"/>
      <c r="T133"/>
      <c r="U133"/>
      <c r="V133"/>
      <c r="W133"/>
      <c r="X133"/>
      <c r="Y133"/>
      <c r="Z133"/>
    </row>
    <row r="134" spans="1:26" s="197" customFormat="1" ht="15" customHeight="1" x14ac:dyDescent="0.2">
      <c r="A134" s="215">
        <v>2</v>
      </c>
      <c r="B134" s="483" t="str">
        <f>'Salary Record'!C1137</f>
        <v>Imran Feroz</v>
      </c>
      <c r="C134" s="216"/>
      <c r="D134" s="191"/>
      <c r="E134" s="217">
        <f>'Salary Record'!K1136</f>
        <v>75000</v>
      </c>
      <c r="F134" s="217">
        <f>'Salary Record'!C1142</f>
        <v>0</v>
      </c>
      <c r="G134" s="218">
        <f>'Salary Record'!C1143</f>
        <v>0</v>
      </c>
      <c r="H134" s="217">
        <f>'Salary Record'!I1141</f>
        <v>0</v>
      </c>
      <c r="I134" s="217">
        <f>'Salary Record'!I1140</f>
        <v>0</v>
      </c>
      <c r="J134" s="192">
        <f>'Salary Record'!K1141</f>
        <v>0</v>
      </c>
      <c r="K134" s="195">
        <f>'Salary Record'!K1142</f>
        <v>0</v>
      </c>
      <c r="L134" s="194">
        <f>'Salary Record'!G1140</f>
        <v>2000</v>
      </c>
      <c r="M134" s="195">
        <f>'Salary Record'!G1141</f>
        <v>0</v>
      </c>
      <c r="N134" s="196">
        <f>'Salary Record'!G1142</f>
        <v>2000</v>
      </c>
      <c r="O134" s="195">
        <f>'Salary Record'!G1143</f>
        <v>0</v>
      </c>
      <c r="P134" s="196">
        <f>'Salary Record'!G1144</f>
        <v>2000</v>
      </c>
      <c r="Q134" s="219">
        <f>'Salary Record'!K1144</f>
        <v>0</v>
      </c>
      <c r="R134" s="495"/>
      <c r="S134"/>
      <c r="T134"/>
      <c r="U134"/>
      <c r="V134"/>
      <c r="W134"/>
      <c r="X134"/>
      <c r="Y134"/>
      <c r="Z134"/>
    </row>
    <row r="135" spans="1:26" s="197" customFormat="1" ht="15" customHeight="1" x14ac:dyDescent="0.2">
      <c r="A135" s="357">
        <v>25</v>
      </c>
      <c r="B135" s="484">
        <f>'Salary Record'!C1152</f>
        <v>0</v>
      </c>
      <c r="C135" s="396"/>
      <c r="D135" s="376"/>
      <c r="E135" s="365">
        <f>'Salary Record'!K1151</f>
        <v>0</v>
      </c>
      <c r="F135" s="365">
        <f>'Salary Record'!C1157</f>
        <v>0</v>
      </c>
      <c r="G135" s="361">
        <f>'Salary Record'!C1158</f>
        <v>0</v>
      </c>
      <c r="H135" s="365">
        <f>'Salary Record'!I1156</f>
        <v>9</v>
      </c>
      <c r="I135" s="365">
        <f>'Salary Record'!I1155</f>
        <v>30</v>
      </c>
      <c r="J135" s="361">
        <f>'Salary Record'!K1156</f>
        <v>0</v>
      </c>
      <c r="K135" s="361">
        <f>'Salary Record'!K1157</f>
        <v>0</v>
      </c>
      <c r="L135" s="364">
        <f>'Salary Record'!G1155</f>
        <v>0</v>
      </c>
      <c r="M135" s="365">
        <f>'Salary Record'!G1156</f>
        <v>0</v>
      </c>
      <c r="N135" s="366">
        <f>'Salary Record'!G1157</f>
        <v>0</v>
      </c>
      <c r="O135" s="365">
        <f>'Salary Record'!G1158</f>
        <v>0</v>
      </c>
      <c r="P135" s="366">
        <f>'Salary Record'!G1159</f>
        <v>0</v>
      </c>
      <c r="Q135" s="364">
        <f>'Salary Record'!K1159</f>
        <v>0</v>
      </c>
      <c r="R135" s="495" t="s">
        <v>271</v>
      </c>
      <c r="S135"/>
      <c r="T135"/>
      <c r="U135"/>
      <c r="V135"/>
      <c r="W135"/>
      <c r="X135"/>
      <c r="Y135"/>
      <c r="Z135"/>
    </row>
    <row r="136" spans="1:26" s="197" customFormat="1" ht="15" customHeight="1" x14ac:dyDescent="0.2">
      <c r="A136" s="357">
        <v>23</v>
      </c>
      <c r="B136" s="484" t="str">
        <f>'Salary Record'!C1167</f>
        <v>Rohni</v>
      </c>
      <c r="C136" s="190"/>
      <c r="D136" s="191"/>
      <c r="E136" s="192">
        <f>'Salary Record'!K1166</f>
        <v>60000</v>
      </c>
      <c r="F136" s="192">
        <f>'Salary Record'!C1172</f>
        <v>0</v>
      </c>
      <c r="G136" s="192">
        <f>'Salary Record'!C1173</f>
        <v>0</v>
      </c>
      <c r="H136" s="192">
        <f>'Salary Record'!I1171</f>
        <v>0</v>
      </c>
      <c r="I136" s="192">
        <f>'Salary Record'!I1170</f>
        <v>0</v>
      </c>
      <c r="J136" s="193">
        <f>'Salary Record'!K1171</f>
        <v>0</v>
      </c>
      <c r="K136" s="193">
        <f>'Salary Record'!K1172</f>
        <v>0</v>
      </c>
      <c r="L136" s="194">
        <f>'Salary Record'!G1170</f>
        <v>0</v>
      </c>
      <c r="M136" s="195">
        <f>'Salary Record'!G1171</f>
        <v>0</v>
      </c>
      <c r="N136" s="196">
        <f>'Salary Record'!G1172</f>
        <v>0</v>
      </c>
      <c r="O136" s="195">
        <f>'Salary Record'!G1173</f>
        <v>0</v>
      </c>
      <c r="P136" s="196">
        <f>'Salary Record'!G1174</f>
        <v>0</v>
      </c>
      <c r="Q136" s="194">
        <f>'Salary Record'!K1174</f>
        <v>0</v>
      </c>
      <c r="R136" s="495" t="s">
        <v>271</v>
      </c>
      <c r="S136"/>
      <c r="T136"/>
      <c r="U136"/>
      <c r="V136"/>
      <c r="W136"/>
      <c r="X136"/>
      <c r="Y136"/>
      <c r="Z136"/>
    </row>
    <row r="137" spans="1:26" ht="16.899999999999999" customHeight="1" x14ac:dyDescent="0.2">
      <c r="A137" s="357">
        <v>4</v>
      </c>
      <c r="B137" s="484">
        <f>'Salary Record'!C1183</f>
        <v>0</v>
      </c>
      <c r="C137" s="397"/>
      <c r="D137" s="398"/>
      <c r="E137" s="399">
        <f>'Salary Record'!K1182</f>
        <v>1200</v>
      </c>
      <c r="F137" s="400">
        <f>'Salary Record'!C1188</f>
        <v>0</v>
      </c>
      <c r="G137" s="401">
        <f>'Salary Record'!C1189</f>
        <v>0</v>
      </c>
      <c r="H137" s="400">
        <f>'Salary Record'!I1187</f>
        <v>0</v>
      </c>
      <c r="I137" s="399">
        <f>'Salary Record'!I1186</f>
        <v>20</v>
      </c>
      <c r="J137" s="402">
        <f>'Salary Record'!K1187</f>
        <v>0</v>
      </c>
      <c r="K137" s="400">
        <f>'Salary Record'!K1188</f>
        <v>24000</v>
      </c>
      <c r="L137" s="399">
        <f>'Salary Record'!G1186</f>
        <v>0</v>
      </c>
      <c r="M137" s="399">
        <f>'Salary Record'!G1187</f>
        <v>0</v>
      </c>
      <c r="N137" s="403">
        <f>'Salary Record'!G1188</f>
        <v>0</v>
      </c>
      <c r="O137" s="399">
        <f>'Salary Record'!G1189</f>
        <v>0</v>
      </c>
      <c r="P137" s="403">
        <f>'Salary Record'!G1190</f>
        <v>0</v>
      </c>
      <c r="Q137" s="399">
        <f>'Salary Record'!K1190</f>
        <v>0</v>
      </c>
      <c r="R137" s="495" t="s">
        <v>272</v>
      </c>
    </row>
    <row r="138" spans="1:26" s="197" customFormat="1" ht="16.149999999999999" customHeight="1" x14ac:dyDescent="0.2">
      <c r="A138" s="357">
        <v>24</v>
      </c>
      <c r="B138" s="483" t="str">
        <f>'Salary Record'!C1062</f>
        <v>Farhan</v>
      </c>
      <c r="C138" s="358"/>
      <c r="D138" s="359"/>
      <c r="E138" s="360">
        <f>'Salary Record'!K1061</f>
        <v>0</v>
      </c>
      <c r="F138" s="360">
        <f>'Salary Record'!C1067</f>
        <v>0</v>
      </c>
      <c r="G138" s="361">
        <f>'Salary Record'!C1068</f>
        <v>0</v>
      </c>
      <c r="H138" s="360">
        <f>'Salary Record'!I1066</f>
        <v>0</v>
      </c>
      <c r="I138" s="360">
        <f>'Salary Record'!I1065</f>
        <v>30</v>
      </c>
      <c r="J138" s="362">
        <f>'Salary Record'!K1066</f>
        <v>0</v>
      </c>
      <c r="K138" s="365">
        <f>'Salary Record'!K1067</f>
        <v>0</v>
      </c>
      <c r="L138" s="364">
        <f>'Salary Record'!G1065</f>
        <v>0</v>
      </c>
      <c r="M138" s="364">
        <f>'Salary Record'!G1066</f>
        <v>0</v>
      </c>
      <c r="N138" s="366">
        <f>'Salary Record'!G1067</f>
        <v>0</v>
      </c>
      <c r="O138" s="365">
        <f>'Salary Record'!G1068</f>
        <v>0</v>
      </c>
      <c r="P138" s="366">
        <f>'Salary Record'!G1069</f>
        <v>0</v>
      </c>
      <c r="Q138" s="364">
        <f>'Salary Record'!K1069</f>
        <v>0</v>
      </c>
      <c r="R138" s="495" t="s">
        <v>271</v>
      </c>
      <c r="S138"/>
      <c r="T138"/>
      <c r="U138"/>
      <c r="V138"/>
      <c r="W138"/>
      <c r="X138"/>
      <c r="Y138"/>
      <c r="Z138"/>
    </row>
    <row r="139" spans="1:26" s="197" customFormat="1" ht="16.149999999999999" customHeight="1" x14ac:dyDescent="0.2">
      <c r="A139" s="357">
        <v>27</v>
      </c>
      <c r="B139" s="483" t="str">
        <f>'Salary Record'!C910</f>
        <v>Raheel</v>
      </c>
      <c r="C139" s="358"/>
      <c r="D139" s="359"/>
      <c r="E139" s="360">
        <f>'Salary Record'!K909</f>
        <v>0</v>
      </c>
      <c r="F139" s="360">
        <f>'Salary Record'!C915</f>
        <v>0</v>
      </c>
      <c r="G139" s="361">
        <f>'Salary Record'!C916</f>
        <v>0</v>
      </c>
      <c r="H139" s="360">
        <f>'Salary Record'!I914</f>
        <v>85</v>
      </c>
      <c r="I139" s="360">
        <f>'Salary Record'!I913</f>
        <v>30</v>
      </c>
      <c r="J139" s="362">
        <f>'Salary Record'!K914</f>
        <v>0</v>
      </c>
      <c r="K139" s="365">
        <f>'Salary Record'!K915</f>
        <v>0</v>
      </c>
      <c r="L139" s="364">
        <f>'Salary Record'!G913</f>
        <v>0</v>
      </c>
      <c r="M139" s="365">
        <f>'Salary Record'!G914</f>
        <v>0</v>
      </c>
      <c r="N139" s="366">
        <f>'Salary Record'!G915</f>
        <v>0</v>
      </c>
      <c r="O139" s="365">
        <f>'Salary Record'!G916</f>
        <v>0</v>
      </c>
      <c r="P139" s="366">
        <f>'Salary Record'!G917</f>
        <v>0</v>
      </c>
      <c r="Q139" s="364">
        <f>'Salary Record'!K917</f>
        <v>0</v>
      </c>
      <c r="R139" s="495" t="s">
        <v>271</v>
      </c>
      <c r="S139"/>
      <c r="T139"/>
      <c r="U139"/>
      <c r="V139"/>
      <c r="W139"/>
      <c r="X139"/>
      <c r="Y139"/>
      <c r="Z139"/>
    </row>
    <row r="140" spans="1:26" s="197" customFormat="1" ht="15" customHeight="1" x14ac:dyDescent="0.2">
      <c r="A140" s="357">
        <v>30</v>
      </c>
      <c r="B140" s="483" t="str">
        <f>'Salary Record'!C941</f>
        <v>Uzair</v>
      </c>
      <c r="C140" s="226"/>
      <c r="D140" s="227"/>
      <c r="E140" s="195">
        <f>'Salary Record'!K940</f>
        <v>0</v>
      </c>
      <c r="F140" s="195">
        <f>'Salary Record'!C946</f>
        <v>0</v>
      </c>
      <c r="G140" s="192">
        <f>'Salary Record'!C947</f>
        <v>0</v>
      </c>
      <c r="H140" s="195">
        <f>'Salary Record'!I945</f>
        <v>10</v>
      </c>
      <c r="I140" s="195">
        <f>'Salary Record'!I944</f>
        <v>30</v>
      </c>
      <c r="J140" s="193">
        <f>'Salary Record'!K945</f>
        <v>0</v>
      </c>
      <c r="K140" s="195">
        <f>'Salary Record'!K946</f>
        <v>0</v>
      </c>
      <c r="L140" s="194">
        <f>'Salary Record'!G944</f>
        <v>0</v>
      </c>
      <c r="M140" s="195">
        <f>'Salary Record'!G945</f>
        <v>0</v>
      </c>
      <c r="N140" s="196">
        <f>'Salary Record'!G946</f>
        <v>0</v>
      </c>
      <c r="O140" s="195">
        <f>'Salary Record'!G947</f>
        <v>0</v>
      </c>
      <c r="P140" s="196">
        <f>'Salary Record'!G948</f>
        <v>0</v>
      </c>
      <c r="Q140" s="194">
        <f>'Salary Record'!K948</f>
        <v>0</v>
      </c>
      <c r="R140" s="495" t="s">
        <v>271</v>
      </c>
      <c r="S140"/>
      <c r="T140"/>
      <c r="U140"/>
      <c r="V140"/>
      <c r="W140"/>
      <c r="X140"/>
      <c r="Y140"/>
      <c r="Z140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4" xr:uid="{00000000-0009-0000-0000-000000000000}"/>
  <mergeCells count="34">
    <mergeCell ref="A13:Q13"/>
    <mergeCell ref="A23:Q23"/>
    <mergeCell ref="A62:B62"/>
    <mergeCell ref="A112:B112"/>
    <mergeCell ref="A114:B114"/>
    <mergeCell ref="A31:Q31"/>
    <mergeCell ref="A39:Q39"/>
    <mergeCell ref="A46:Q46"/>
    <mergeCell ref="A92:B92"/>
    <mergeCell ref="A56:Q56"/>
    <mergeCell ref="A64:Q64"/>
    <mergeCell ref="A21:B21"/>
    <mergeCell ref="A29:B29"/>
    <mergeCell ref="A37:B37"/>
    <mergeCell ref="A44:B44"/>
    <mergeCell ref="A53:B53"/>
    <mergeCell ref="A1:M2"/>
    <mergeCell ref="N1:O2"/>
    <mergeCell ref="P1:P2"/>
    <mergeCell ref="A6:Q6"/>
    <mergeCell ref="A11:B11"/>
    <mergeCell ref="A94:Q94"/>
    <mergeCell ref="A97:B97"/>
    <mergeCell ref="A99:Q99"/>
    <mergeCell ref="A103:B103"/>
    <mergeCell ref="A105:Q105"/>
    <mergeCell ref="N124:P124"/>
    <mergeCell ref="N117:P117"/>
    <mergeCell ref="N118:P118"/>
    <mergeCell ref="N119:P119"/>
    <mergeCell ref="N120:P120"/>
    <mergeCell ref="N122:P122"/>
    <mergeCell ref="N123:P123"/>
    <mergeCell ref="N121:P121"/>
  </mergeCells>
  <conditionalFormatting sqref="R14:R244">
    <cfRule type="cellIs" dxfId="1183" priority="1216" operator="equal">
      <formula>"Paid"</formula>
    </cfRule>
  </conditionalFormatting>
  <conditionalFormatting sqref="R14:R244">
    <cfRule type="cellIs" dxfId="1182" priority="1215" operator="equal">
      <formula>"Not Paid"</formula>
    </cfRule>
  </conditionalFormatting>
  <conditionalFormatting sqref="R133:R140 R14:R113">
    <cfRule type="cellIs" dxfId="1181" priority="1211" operator="equal">
      <formula>"Online"</formula>
    </cfRule>
  </conditionalFormatting>
  <conditionalFormatting sqref="R14:R19">
    <cfRule type="cellIs" dxfId="1180" priority="1209" operator="equal">
      <formula>"Online"</formula>
    </cfRule>
  </conditionalFormatting>
  <conditionalFormatting sqref="R20">
    <cfRule type="cellIs" dxfId="1179" priority="1208" operator="equal">
      <formula>"Online"</formula>
    </cfRule>
  </conditionalFormatting>
  <conditionalFormatting sqref="R20">
    <cfRule type="cellIs" dxfId="1178" priority="1207" operator="equal">
      <formula>"Online"</formula>
    </cfRule>
  </conditionalFormatting>
  <conditionalFormatting sqref="R32:R36">
    <cfRule type="cellIs" dxfId="1177" priority="1206" operator="equal">
      <formula>"Online"</formula>
    </cfRule>
  </conditionalFormatting>
  <conditionalFormatting sqref="R32:R36">
    <cfRule type="cellIs" dxfId="1176" priority="1205" operator="equal">
      <formula>"Online"</formula>
    </cfRule>
  </conditionalFormatting>
  <conditionalFormatting sqref="R47:R52">
    <cfRule type="cellIs" dxfId="1175" priority="1202" operator="equal">
      <formula>"Online"</formula>
    </cfRule>
  </conditionalFormatting>
  <conditionalFormatting sqref="R47:R52">
    <cfRule type="cellIs" dxfId="1174" priority="1201" operator="equal">
      <formula>"Online"</formula>
    </cfRule>
  </conditionalFormatting>
  <conditionalFormatting sqref="R58:R61">
    <cfRule type="cellIs" dxfId="1173" priority="1200" operator="equal">
      <formula>"Online"</formula>
    </cfRule>
  </conditionalFormatting>
  <conditionalFormatting sqref="R58:R61">
    <cfRule type="cellIs" dxfId="1172" priority="1199" operator="equal">
      <formula>"Online"</formula>
    </cfRule>
  </conditionalFormatting>
  <conditionalFormatting sqref="R20">
    <cfRule type="cellIs" dxfId="1171" priority="1198" operator="equal">
      <formula>"Online"</formula>
    </cfRule>
  </conditionalFormatting>
  <conditionalFormatting sqref="R32:R36">
    <cfRule type="cellIs" dxfId="1170" priority="1197" operator="equal">
      <formula>"Online"</formula>
    </cfRule>
  </conditionalFormatting>
  <conditionalFormatting sqref="R41:R42">
    <cfRule type="cellIs" dxfId="1169" priority="1196" operator="equal">
      <formula>"Online"</formula>
    </cfRule>
  </conditionalFormatting>
  <conditionalFormatting sqref="R43">
    <cfRule type="cellIs" dxfId="1168" priority="1195" operator="equal">
      <formula>"Online"</formula>
    </cfRule>
  </conditionalFormatting>
  <conditionalFormatting sqref="R47:R52">
    <cfRule type="cellIs" dxfId="1167" priority="1194" operator="equal">
      <formula>"Online"</formula>
    </cfRule>
  </conditionalFormatting>
  <conditionalFormatting sqref="R58:R59">
    <cfRule type="cellIs" dxfId="1166" priority="1193" operator="equal">
      <formula>"Online"</formula>
    </cfRule>
  </conditionalFormatting>
  <conditionalFormatting sqref="R60:R61">
    <cfRule type="cellIs" dxfId="1165" priority="1192" operator="equal">
      <formula>"Online"</formula>
    </cfRule>
  </conditionalFormatting>
  <conditionalFormatting sqref="R69:R70">
    <cfRule type="cellIs" dxfId="1164" priority="1191" operator="equal">
      <formula>"Online"</formula>
    </cfRule>
  </conditionalFormatting>
  <conditionalFormatting sqref="R72">
    <cfRule type="cellIs" dxfId="1163" priority="1190" operator="equal">
      <formula>"Online"</formula>
    </cfRule>
  </conditionalFormatting>
  <conditionalFormatting sqref="R73:R76">
    <cfRule type="cellIs" dxfId="1162" priority="1189" operator="equal">
      <formula>"Online"</formula>
    </cfRule>
  </conditionalFormatting>
  <conditionalFormatting sqref="R77:R78">
    <cfRule type="cellIs" dxfId="1161" priority="1188" operator="equal">
      <formula>"Online"</formula>
    </cfRule>
  </conditionalFormatting>
  <conditionalFormatting sqref="R138:R140">
    <cfRule type="cellIs" dxfId="1160" priority="1187" operator="equal">
      <formula>"Online"</formula>
    </cfRule>
  </conditionalFormatting>
  <conditionalFormatting sqref="R89">
    <cfRule type="cellIs" dxfId="1159" priority="1186" operator="equal">
      <formula>"Online"</formula>
    </cfRule>
  </conditionalFormatting>
  <conditionalFormatting sqref="R91">
    <cfRule type="cellIs" dxfId="1158" priority="1185" operator="equal">
      <formula>"Online"</formula>
    </cfRule>
  </conditionalFormatting>
  <conditionalFormatting sqref="R19">
    <cfRule type="cellIs" dxfId="1157" priority="1184" operator="equal">
      <formula>"Online"</formula>
    </cfRule>
  </conditionalFormatting>
  <conditionalFormatting sqref="R19">
    <cfRule type="cellIs" dxfId="1156" priority="1183" operator="equal">
      <formula>"Online"</formula>
    </cfRule>
  </conditionalFormatting>
  <conditionalFormatting sqref="R19">
    <cfRule type="cellIs" dxfId="1155" priority="1182" operator="equal">
      <formula>"Online"</formula>
    </cfRule>
  </conditionalFormatting>
  <conditionalFormatting sqref="R19">
    <cfRule type="cellIs" dxfId="1154" priority="1181" operator="equal">
      <formula>"Online"</formula>
    </cfRule>
  </conditionalFormatting>
  <conditionalFormatting sqref="R79">
    <cfRule type="cellIs" dxfId="1153" priority="1180" operator="equal">
      <formula>"Online"</formula>
    </cfRule>
  </conditionalFormatting>
  <conditionalFormatting sqref="R71">
    <cfRule type="cellIs" dxfId="1152" priority="1179" operator="equal">
      <formula>"Online"</formula>
    </cfRule>
  </conditionalFormatting>
  <conditionalFormatting sqref="R88">
    <cfRule type="cellIs" dxfId="1151" priority="1178" operator="equal">
      <formula>"Online"</formula>
    </cfRule>
  </conditionalFormatting>
  <conditionalFormatting sqref="R80">
    <cfRule type="cellIs" dxfId="1150" priority="1177" operator="equal">
      <formula>"Online"</formula>
    </cfRule>
  </conditionalFormatting>
  <conditionalFormatting sqref="R67">
    <cfRule type="cellIs" dxfId="1149" priority="1176" operator="equal">
      <formula>"Online"</formula>
    </cfRule>
  </conditionalFormatting>
  <conditionalFormatting sqref="R32:R36">
    <cfRule type="cellIs" dxfId="1148" priority="1175" operator="equal">
      <formula>"Online"</formula>
    </cfRule>
  </conditionalFormatting>
  <conditionalFormatting sqref="R32:R36">
    <cfRule type="cellIs" dxfId="1147" priority="1174" operator="equal">
      <formula>"Online"</formula>
    </cfRule>
  </conditionalFormatting>
  <conditionalFormatting sqref="R32:R36">
    <cfRule type="cellIs" dxfId="1146" priority="1173" operator="equal">
      <formula>"Online"</formula>
    </cfRule>
  </conditionalFormatting>
  <conditionalFormatting sqref="R41:R43">
    <cfRule type="cellIs" dxfId="1145" priority="1172" operator="equal">
      <formula>"Online"</formula>
    </cfRule>
  </conditionalFormatting>
  <conditionalFormatting sqref="R41:R43">
    <cfRule type="cellIs" dxfId="1144" priority="1171" operator="equal">
      <formula>"Online"</formula>
    </cfRule>
  </conditionalFormatting>
  <conditionalFormatting sqref="R41:R43">
    <cfRule type="cellIs" dxfId="1143" priority="1170" operator="equal">
      <formula>"Online"</formula>
    </cfRule>
  </conditionalFormatting>
  <conditionalFormatting sqref="R41:R43">
    <cfRule type="cellIs" dxfId="1142" priority="1169" operator="equal">
      <formula>"Online"</formula>
    </cfRule>
  </conditionalFormatting>
  <conditionalFormatting sqref="R41:R43">
    <cfRule type="cellIs" dxfId="1141" priority="1168" operator="equal">
      <formula>"Online"</formula>
    </cfRule>
  </conditionalFormatting>
  <conditionalFormatting sqref="R41:R43">
    <cfRule type="cellIs" dxfId="1140" priority="1167" operator="equal">
      <formula>"Online"</formula>
    </cfRule>
  </conditionalFormatting>
  <conditionalFormatting sqref="R47:R52">
    <cfRule type="cellIs" dxfId="1139" priority="1166" operator="equal">
      <formula>"Online"</formula>
    </cfRule>
  </conditionalFormatting>
  <conditionalFormatting sqref="R47:R52">
    <cfRule type="cellIs" dxfId="1138" priority="1165" operator="equal">
      <formula>"Online"</formula>
    </cfRule>
  </conditionalFormatting>
  <conditionalFormatting sqref="R47:R52">
    <cfRule type="cellIs" dxfId="1137" priority="1164" operator="equal">
      <formula>"Online"</formula>
    </cfRule>
  </conditionalFormatting>
  <conditionalFormatting sqref="R47:R52">
    <cfRule type="cellIs" dxfId="1136" priority="1163" operator="equal">
      <formula>"Online"</formula>
    </cfRule>
  </conditionalFormatting>
  <conditionalFormatting sqref="R47:R52">
    <cfRule type="cellIs" dxfId="1135" priority="1162" operator="equal">
      <formula>"Online"</formula>
    </cfRule>
  </conditionalFormatting>
  <conditionalFormatting sqref="R47:R52">
    <cfRule type="cellIs" dxfId="1134" priority="1161" operator="equal">
      <formula>"Online"</formula>
    </cfRule>
  </conditionalFormatting>
  <conditionalFormatting sqref="R47:R52">
    <cfRule type="cellIs" dxfId="1133" priority="1160" operator="equal">
      <formula>"Online"</formula>
    </cfRule>
  </conditionalFormatting>
  <conditionalFormatting sqref="R58:R61">
    <cfRule type="cellIs" dxfId="1132" priority="1159" operator="equal">
      <formula>"Online"</formula>
    </cfRule>
  </conditionalFormatting>
  <conditionalFormatting sqref="R58:R61">
    <cfRule type="cellIs" dxfId="1131" priority="1158" operator="equal">
      <formula>"Online"</formula>
    </cfRule>
  </conditionalFormatting>
  <conditionalFormatting sqref="R58:R61">
    <cfRule type="cellIs" dxfId="1130" priority="1157" operator="equal">
      <formula>"Online"</formula>
    </cfRule>
  </conditionalFormatting>
  <conditionalFormatting sqref="R58:R61">
    <cfRule type="cellIs" dxfId="1129" priority="1156" operator="equal">
      <formula>"Online"</formula>
    </cfRule>
  </conditionalFormatting>
  <conditionalFormatting sqref="R58:R61">
    <cfRule type="cellIs" dxfId="1128" priority="1155" operator="equal">
      <formula>"Online"</formula>
    </cfRule>
  </conditionalFormatting>
  <conditionalFormatting sqref="R58:R61">
    <cfRule type="cellIs" dxfId="1127" priority="1154" operator="equal">
      <formula>"Online"</formula>
    </cfRule>
  </conditionalFormatting>
  <conditionalFormatting sqref="R58:R61">
    <cfRule type="cellIs" dxfId="1126" priority="1153" operator="equal">
      <formula>"Online"</formula>
    </cfRule>
  </conditionalFormatting>
  <conditionalFormatting sqref="R58:R61">
    <cfRule type="cellIs" dxfId="1125" priority="1152" operator="equal">
      <formula>"Online"</formula>
    </cfRule>
  </conditionalFormatting>
  <conditionalFormatting sqref="R58:R61">
    <cfRule type="cellIs" dxfId="1124" priority="1151" operator="equal">
      <formula>"Online"</formula>
    </cfRule>
  </conditionalFormatting>
  <conditionalFormatting sqref="R58:R61">
    <cfRule type="cellIs" dxfId="1123" priority="1150" operator="equal">
      <formula>"Online"</formula>
    </cfRule>
  </conditionalFormatting>
  <conditionalFormatting sqref="R67">
    <cfRule type="cellIs" dxfId="1122" priority="1149" operator="equal">
      <formula>"Online"</formula>
    </cfRule>
  </conditionalFormatting>
  <conditionalFormatting sqref="R67">
    <cfRule type="cellIs" dxfId="1121" priority="1148" operator="equal">
      <formula>"Online"</formula>
    </cfRule>
  </conditionalFormatting>
  <conditionalFormatting sqref="R67">
    <cfRule type="cellIs" dxfId="1120" priority="1147" operator="equal">
      <formula>"Online"</formula>
    </cfRule>
  </conditionalFormatting>
  <conditionalFormatting sqref="R67">
    <cfRule type="cellIs" dxfId="1119" priority="1146" operator="equal">
      <formula>"Online"</formula>
    </cfRule>
  </conditionalFormatting>
  <conditionalFormatting sqref="R67">
    <cfRule type="cellIs" dxfId="1118" priority="1145" operator="equal">
      <formula>"Online"</formula>
    </cfRule>
  </conditionalFormatting>
  <conditionalFormatting sqref="R67">
    <cfRule type="cellIs" dxfId="1117" priority="1144" operator="equal">
      <formula>"Online"</formula>
    </cfRule>
  </conditionalFormatting>
  <conditionalFormatting sqref="R67">
    <cfRule type="cellIs" dxfId="1116" priority="1143" operator="equal">
      <formula>"Online"</formula>
    </cfRule>
  </conditionalFormatting>
  <conditionalFormatting sqref="R67">
    <cfRule type="cellIs" dxfId="1115" priority="1142" operator="equal">
      <formula>"Online"</formula>
    </cfRule>
  </conditionalFormatting>
  <conditionalFormatting sqref="R67">
    <cfRule type="cellIs" dxfId="1114" priority="1141" operator="equal">
      <formula>"Online"</formula>
    </cfRule>
  </conditionalFormatting>
  <conditionalFormatting sqref="R67">
    <cfRule type="cellIs" dxfId="1113" priority="1140" operator="equal">
      <formula>"Online"</formula>
    </cfRule>
  </conditionalFormatting>
  <conditionalFormatting sqref="R67">
    <cfRule type="cellIs" dxfId="1112" priority="1139" operator="equal">
      <formula>"Online"</formula>
    </cfRule>
  </conditionalFormatting>
  <conditionalFormatting sqref="R67">
    <cfRule type="cellIs" dxfId="1111" priority="1138" operator="equal">
      <formula>"Online"</formula>
    </cfRule>
  </conditionalFormatting>
  <conditionalFormatting sqref="R67">
    <cfRule type="cellIs" dxfId="1110" priority="1137" operator="equal">
      <formula>"Online"</formula>
    </cfRule>
  </conditionalFormatting>
  <conditionalFormatting sqref="R69:R70">
    <cfRule type="cellIs" dxfId="1109" priority="1136" operator="equal">
      <formula>"Online"</formula>
    </cfRule>
  </conditionalFormatting>
  <conditionalFormatting sqref="R69:R70">
    <cfRule type="cellIs" dxfId="1108" priority="1135" operator="equal">
      <formula>"Online"</formula>
    </cfRule>
  </conditionalFormatting>
  <conditionalFormatting sqref="R69:R70">
    <cfRule type="cellIs" dxfId="1107" priority="1134" operator="equal">
      <formula>"Online"</formula>
    </cfRule>
  </conditionalFormatting>
  <conditionalFormatting sqref="R69:R70">
    <cfRule type="cellIs" dxfId="1106" priority="1133" operator="equal">
      <formula>"Online"</formula>
    </cfRule>
  </conditionalFormatting>
  <conditionalFormatting sqref="R69:R70">
    <cfRule type="cellIs" dxfId="1105" priority="1132" operator="equal">
      <formula>"Online"</formula>
    </cfRule>
  </conditionalFormatting>
  <conditionalFormatting sqref="R69:R70">
    <cfRule type="cellIs" dxfId="1104" priority="1131" operator="equal">
      <formula>"Online"</formula>
    </cfRule>
  </conditionalFormatting>
  <conditionalFormatting sqref="R69:R70">
    <cfRule type="cellIs" dxfId="1103" priority="1130" operator="equal">
      <formula>"Online"</formula>
    </cfRule>
  </conditionalFormatting>
  <conditionalFormatting sqref="R69:R70">
    <cfRule type="cellIs" dxfId="1102" priority="1129" operator="equal">
      <formula>"Online"</formula>
    </cfRule>
  </conditionalFormatting>
  <conditionalFormatting sqref="R69:R70">
    <cfRule type="cellIs" dxfId="1101" priority="1128" operator="equal">
      <formula>"Online"</formula>
    </cfRule>
  </conditionalFormatting>
  <conditionalFormatting sqref="R69:R70">
    <cfRule type="cellIs" dxfId="1100" priority="1127" operator="equal">
      <formula>"Online"</formula>
    </cfRule>
  </conditionalFormatting>
  <conditionalFormatting sqref="R69:R70">
    <cfRule type="cellIs" dxfId="1099" priority="1126" operator="equal">
      <formula>"Online"</formula>
    </cfRule>
  </conditionalFormatting>
  <conditionalFormatting sqref="R69:R70">
    <cfRule type="cellIs" dxfId="1098" priority="1125" operator="equal">
      <formula>"Online"</formula>
    </cfRule>
  </conditionalFormatting>
  <conditionalFormatting sqref="R69:R70">
    <cfRule type="cellIs" dxfId="1097" priority="1124" operator="equal">
      <formula>"Online"</formula>
    </cfRule>
  </conditionalFormatting>
  <conditionalFormatting sqref="R71">
    <cfRule type="cellIs" dxfId="1096" priority="1123" operator="equal">
      <formula>"Online"</formula>
    </cfRule>
  </conditionalFormatting>
  <conditionalFormatting sqref="R71">
    <cfRule type="cellIs" dxfId="1095" priority="1122" operator="equal">
      <formula>"Online"</formula>
    </cfRule>
  </conditionalFormatting>
  <conditionalFormatting sqref="R71">
    <cfRule type="cellIs" dxfId="1094" priority="1121" operator="equal">
      <formula>"Online"</formula>
    </cfRule>
  </conditionalFormatting>
  <conditionalFormatting sqref="R71">
    <cfRule type="cellIs" dxfId="1093" priority="1120" operator="equal">
      <formula>"Online"</formula>
    </cfRule>
  </conditionalFormatting>
  <conditionalFormatting sqref="R71">
    <cfRule type="cellIs" dxfId="1092" priority="1119" operator="equal">
      <formula>"Online"</formula>
    </cfRule>
  </conditionalFormatting>
  <conditionalFormatting sqref="R71">
    <cfRule type="cellIs" dxfId="1091" priority="1118" operator="equal">
      <formula>"Online"</formula>
    </cfRule>
  </conditionalFormatting>
  <conditionalFormatting sqref="R71">
    <cfRule type="cellIs" dxfId="1090" priority="1117" operator="equal">
      <formula>"Online"</formula>
    </cfRule>
  </conditionalFormatting>
  <conditionalFormatting sqref="R71">
    <cfRule type="cellIs" dxfId="1089" priority="1116" operator="equal">
      <formula>"Online"</formula>
    </cfRule>
  </conditionalFormatting>
  <conditionalFormatting sqref="R71">
    <cfRule type="cellIs" dxfId="1088" priority="1115" operator="equal">
      <formula>"Online"</formula>
    </cfRule>
  </conditionalFormatting>
  <conditionalFormatting sqref="R71">
    <cfRule type="cellIs" dxfId="1087" priority="1114" operator="equal">
      <formula>"Online"</formula>
    </cfRule>
  </conditionalFormatting>
  <conditionalFormatting sqref="R71">
    <cfRule type="cellIs" dxfId="1086" priority="1113" operator="equal">
      <formula>"Online"</formula>
    </cfRule>
  </conditionalFormatting>
  <conditionalFormatting sqref="R71">
    <cfRule type="cellIs" dxfId="1085" priority="1112" operator="equal">
      <formula>"Online"</formula>
    </cfRule>
  </conditionalFormatting>
  <conditionalFormatting sqref="R71">
    <cfRule type="cellIs" dxfId="1084" priority="1111" operator="equal">
      <formula>"Online"</formula>
    </cfRule>
  </conditionalFormatting>
  <conditionalFormatting sqref="R72">
    <cfRule type="cellIs" dxfId="1083" priority="1110" operator="equal">
      <formula>"Online"</formula>
    </cfRule>
  </conditionalFormatting>
  <conditionalFormatting sqref="R72">
    <cfRule type="cellIs" dxfId="1082" priority="1109" operator="equal">
      <formula>"Online"</formula>
    </cfRule>
  </conditionalFormatting>
  <conditionalFormatting sqref="R72">
    <cfRule type="cellIs" dxfId="1081" priority="1108" operator="equal">
      <formula>"Online"</formula>
    </cfRule>
  </conditionalFormatting>
  <conditionalFormatting sqref="R72">
    <cfRule type="cellIs" dxfId="1080" priority="1107" operator="equal">
      <formula>"Online"</formula>
    </cfRule>
  </conditionalFormatting>
  <conditionalFormatting sqref="R72">
    <cfRule type="cellIs" dxfId="1079" priority="1106" operator="equal">
      <formula>"Online"</formula>
    </cfRule>
  </conditionalFormatting>
  <conditionalFormatting sqref="R72">
    <cfRule type="cellIs" dxfId="1078" priority="1105" operator="equal">
      <formula>"Online"</formula>
    </cfRule>
  </conditionalFormatting>
  <conditionalFormatting sqref="R72">
    <cfRule type="cellIs" dxfId="1077" priority="1104" operator="equal">
      <formula>"Online"</formula>
    </cfRule>
  </conditionalFormatting>
  <conditionalFormatting sqref="R72">
    <cfRule type="cellIs" dxfId="1076" priority="1103" operator="equal">
      <formula>"Online"</formula>
    </cfRule>
  </conditionalFormatting>
  <conditionalFormatting sqref="R72">
    <cfRule type="cellIs" dxfId="1075" priority="1102" operator="equal">
      <formula>"Online"</formula>
    </cfRule>
  </conditionalFormatting>
  <conditionalFormatting sqref="R72">
    <cfRule type="cellIs" dxfId="1074" priority="1101" operator="equal">
      <formula>"Online"</formula>
    </cfRule>
  </conditionalFormatting>
  <conditionalFormatting sqref="R72">
    <cfRule type="cellIs" dxfId="1073" priority="1100" operator="equal">
      <formula>"Online"</formula>
    </cfRule>
  </conditionalFormatting>
  <conditionalFormatting sqref="R72">
    <cfRule type="cellIs" dxfId="1072" priority="1099" operator="equal">
      <formula>"Online"</formula>
    </cfRule>
  </conditionalFormatting>
  <conditionalFormatting sqref="R72">
    <cfRule type="cellIs" dxfId="1071" priority="1098" operator="equal">
      <formula>"Online"</formula>
    </cfRule>
  </conditionalFormatting>
  <conditionalFormatting sqref="R73:R76">
    <cfRule type="cellIs" dxfId="1070" priority="1097" operator="equal">
      <formula>"Online"</formula>
    </cfRule>
  </conditionalFormatting>
  <conditionalFormatting sqref="R73:R76">
    <cfRule type="cellIs" dxfId="1069" priority="1096" operator="equal">
      <formula>"Online"</formula>
    </cfRule>
  </conditionalFormatting>
  <conditionalFormatting sqref="R73:R76">
    <cfRule type="cellIs" dxfId="1068" priority="1095" operator="equal">
      <formula>"Online"</formula>
    </cfRule>
  </conditionalFormatting>
  <conditionalFormatting sqref="R73:R76">
    <cfRule type="cellIs" dxfId="1067" priority="1094" operator="equal">
      <formula>"Online"</formula>
    </cfRule>
  </conditionalFormatting>
  <conditionalFormatting sqref="R73:R76">
    <cfRule type="cellIs" dxfId="1066" priority="1093" operator="equal">
      <formula>"Online"</formula>
    </cfRule>
  </conditionalFormatting>
  <conditionalFormatting sqref="R73:R76">
    <cfRule type="cellIs" dxfId="1065" priority="1092" operator="equal">
      <formula>"Online"</formula>
    </cfRule>
  </conditionalFormatting>
  <conditionalFormatting sqref="R73:R76">
    <cfRule type="cellIs" dxfId="1064" priority="1091" operator="equal">
      <formula>"Online"</formula>
    </cfRule>
  </conditionalFormatting>
  <conditionalFormatting sqref="R73:R76">
    <cfRule type="cellIs" dxfId="1063" priority="1090" operator="equal">
      <formula>"Online"</formula>
    </cfRule>
  </conditionalFormatting>
  <conditionalFormatting sqref="R73:R76">
    <cfRule type="cellIs" dxfId="1062" priority="1089" operator="equal">
      <formula>"Online"</formula>
    </cfRule>
  </conditionalFormatting>
  <conditionalFormatting sqref="R73:R76">
    <cfRule type="cellIs" dxfId="1061" priority="1088" operator="equal">
      <formula>"Online"</formula>
    </cfRule>
  </conditionalFormatting>
  <conditionalFormatting sqref="R73:R76">
    <cfRule type="cellIs" dxfId="1060" priority="1087" operator="equal">
      <formula>"Online"</formula>
    </cfRule>
  </conditionalFormatting>
  <conditionalFormatting sqref="R73:R76">
    <cfRule type="cellIs" dxfId="1059" priority="1086" operator="equal">
      <formula>"Online"</formula>
    </cfRule>
  </conditionalFormatting>
  <conditionalFormatting sqref="R73:R76">
    <cfRule type="cellIs" dxfId="1058" priority="1085" operator="equal">
      <formula>"Online"</formula>
    </cfRule>
  </conditionalFormatting>
  <conditionalFormatting sqref="R74">
    <cfRule type="cellIs" dxfId="1057" priority="1084" operator="equal">
      <formula>"Online"</formula>
    </cfRule>
  </conditionalFormatting>
  <conditionalFormatting sqref="R74">
    <cfRule type="cellIs" dxfId="1056" priority="1083" operator="equal">
      <formula>"Online"</formula>
    </cfRule>
  </conditionalFormatting>
  <conditionalFormatting sqref="R74">
    <cfRule type="cellIs" dxfId="1055" priority="1082" operator="equal">
      <formula>"Online"</formula>
    </cfRule>
  </conditionalFormatting>
  <conditionalFormatting sqref="R74">
    <cfRule type="cellIs" dxfId="1054" priority="1081" operator="equal">
      <formula>"Online"</formula>
    </cfRule>
  </conditionalFormatting>
  <conditionalFormatting sqref="R74">
    <cfRule type="cellIs" dxfId="1053" priority="1080" operator="equal">
      <formula>"Online"</formula>
    </cfRule>
  </conditionalFormatting>
  <conditionalFormatting sqref="R74">
    <cfRule type="cellIs" dxfId="1052" priority="1079" operator="equal">
      <formula>"Online"</formula>
    </cfRule>
  </conditionalFormatting>
  <conditionalFormatting sqref="R74">
    <cfRule type="cellIs" dxfId="1051" priority="1078" operator="equal">
      <formula>"Online"</formula>
    </cfRule>
  </conditionalFormatting>
  <conditionalFormatting sqref="R74">
    <cfRule type="cellIs" dxfId="1050" priority="1077" operator="equal">
      <formula>"Online"</formula>
    </cfRule>
  </conditionalFormatting>
  <conditionalFormatting sqref="R74">
    <cfRule type="cellIs" dxfId="1049" priority="1076" operator="equal">
      <formula>"Online"</formula>
    </cfRule>
  </conditionalFormatting>
  <conditionalFormatting sqref="R74">
    <cfRule type="cellIs" dxfId="1048" priority="1075" operator="equal">
      <formula>"Online"</formula>
    </cfRule>
  </conditionalFormatting>
  <conditionalFormatting sqref="R74">
    <cfRule type="cellIs" dxfId="1047" priority="1074" operator="equal">
      <formula>"Online"</formula>
    </cfRule>
  </conditionalFormatting>
  <conditionalFormatting sqref="R74">
    <cfRule type="cellIs" dxfId="1046" priority="1073" operator="equal">
      <formula>"Online"</formula>
    </cfRule>
  </conditionalFormatting>
  <conditionalFormatting sqref="R74">
    <cfRule type="cellIs" dxfId="1045" priority="1072" operator="equal">
      <formula>"Online"</formula>
    </cfRule>
  </conditionalFormatting>
  <conditionalFormatting sqref="R75">
    <cfRule type="cellIs" dxfId="1044" priority="1071" operator="equal">
      <formula>"Online"</formula>
    </cfRule>
  </conditionalFormatting>
  <conditionalFormatting sqref="R75">
    <cfRule type="cellIs" dxfId="1043" priority="1070" operator="equal">
      <formula>"Online"</formula>
    </cfRule>
  </conditionalFormatting>
  <conditionalFormatting sqref="R75">
    <cfRule type="cellIs" dxfId="1042" priority="1069" operator="equal">
      <formula>"Online"</formula>
    </cfRule>
  </conditionalFormatting>
  <conditionalFormatting sqref="R75">
    <cfRule type="cellIs" dxfId="1041" priority="1068" operator="equal">
      <formula>"Online"</formula>
    </cfRule>
  </conditionalFormatting>
  <conditionalFormatting sqref="R75">
    <cfRule type="cellIs" dxfId="1040" priority="1067" operator="equal">
      <formula>"Online"</formula>
    </cfRule>
  </conditionalFormatting>
  <conditionalFormatting sqref="R75">
    <cfRule type="cellIs" dxfId="1039" priority="1066" operator="equal">
      <formula>"Online"</formula>
    </cfRule>
  </conditionalFormatting>
  <conditionalFormatting sqref="R75">
    <cfRule type="cellIs" dxfId="1038" priority="1065" operator="equal">
      <formula>"Online"</formula>
    </cfRule>
  </conditionalFormatting>
  <conditionalFormatting sqref="R75">
    <cfRule type="cellIs" dxfId="1037" priority="1064" operator="equal">
      <formula>"Online"</formula>
    </cfRule>
  </conditionalFormatting>
  <conditionalFormatting sqref="R75">
    <cfRule type="cellIs" dxfId="1036" priority="1063" operator="equal">
      <formula>"Online"</formula>
    </cfRule>
  </conditionalFormatting>
  <conditionalFormatting sqref="R75">
    <cfRule type="cellIs" dxfId="1035" priority="1062" operator="equal">
      <formula>"Online"</formula>
    </cfRule>
  </conditionalFormatting>
  <conditionalFormatting sqref="R75">
    <cfRule type="cellIs" dxfId="1034" priority="1061" operator="equal">
      <formula>"Online"</formula>
    </cfRule>
  </conditionalFormatting>
  <conditionalFormatting sqref="R75">
    <cfRule type="cellIs" dxfId="1033" priority="1060" operator="equal">
      <formula>"Online"</formula>
    </cfRule>
  </conditionalFormatting>
  <conditionalFormatting sqref="R75">
    <cfRule type="cellIs" dxfId="1032" priority="1059" operator="equal">
      <formula>"Online"</formula>
    </cfRule>
  </conditionalFormatting>
  <conditionalFormatting sqref="R76">
    <cfRule type="cellIs" dxfId="1031" priority="1058" operator="equal">
      <formula>"Online"</formula>
    </cfRule>
  </conditionalFormatting>
  <conditionalFormatting sqref="R76">
    <cfRule type="cellIs" dxfId="1030" priority="1057" operator="equal">
      <formula>"Online"</formula>
    </cfRule>
  </conditionalFormatting>
  <conditionalFormatting sqref="R76">
    <cfRule type="cellIs" dxfId="1029" priority="1056" operator="equal">
      <formula>"Online"</formula>
    </cfRule>
  </conditionalFormatting>
  <conditionalFormatting sqref="R76">
    <cfRule type="cellIs" dxfId="1028" priority="1055" operator="equal">
      <formula>"Online"</formula>
    </cfRule>
  </conditionalFormatting>
  <conditionalFormatting sqref="R76">
    <cfRule type="cellIs" dxfId="1027" priority="1054" operator="equal">
      <formula>"Online"</formula>
    </cfRule>
  </conditionalFormatting>
  <conditionalFormatting sqref="R76">
    <cfRule type="cellIs" dxfId="1026" priority="1053" operator="equal">
      <formula>"Online"</formula>
    </cfRule>
  </conditionalFormatting>
  <conditionalFormatting sqref="R76">
    <cfRule type="cellIs" dxfId="1025" priority="1052" operator="equal">
      <formula>"Online"</formula>
    </cfRule>
  </conditionalFormatting>
  <conditionalFormatting sqref="R76">
    <cfRule type="cellIs" dxfId="1024" priority="1051" operator="equal">
      <formula>"Online"</formula>
    </cfRule>
  </conditionalFormatting>
  <conditionalFormatting sqref="R76">
    <cfRule type="cellIs" dxfId="1023" priority="1050" operator="equal">
      <formula>"Online"</formula>
    </cfRule>
  </conditionalFormatting>
  <conditionalFormatting sqref="R76">
    <cfRule type="cellIs" dxfId="1022" priority="1049" operator="equal">
      <formula>"Online"</formula>
    </cfRule>
  </conditionalFormatting>
  <conditionalFormatting sqref="R76">
    <cfRule type="cellIs" dxfId="1021" priority="1048" operator="equal">
      <formula>"Online"</formula>
    </cfRule>
  </conditionalFormatting>
  <conditionalFormatting sqref="R76">
    <cfRule type="cellIs" dxfId="1020" priority="1047" operator="equal">
      <formula>"Online"</formula>
    </cfRule>
  </conditionalFormatting>
  <conditionalFormatting sqref="R76">
    <cfRule type="cellIs" dxfId="1019" priority="1046" operator="equal">
      <formula>"Online"</formula>
    </cfRule>
  </conditionalFormatting>
  <conditionalFormatting sqref="R77">
    <cfRule type="cellIs" dxfId="1018" priority="1045" operator="equal">
      <formula>"Online"</formula>
    </cfRule>
  </conditionalFormatting>
  <conditionalFormatting sqref="R77">
    <cfRule type="cellIs" dxfId="1017" priority="1044" operator="equal">
      <formula>"Online"</formula>
    </cfRule>
  </conditionalFormatting>
  <conditionalFormatting sqref="R77">
    <cfRule type="cellIs" dxfId="1016" priority="1043" operator="equal">
      <formula>"Online"</formula>
    </cfRule>
  </conditionalFormatting>
  <conditionalFormatting sqref="R77">
    <cfRule type="cellIs" dxfId="1015" priority="1042" operator="equal">
      <formula>"Online"</formula>
    </cfRule>
  </conditionalFormatting>
  <conditionalFormatting sqref="R77">
    <cfRule type="cellIs" dxfId="1014" priority="1041" operator="equal">
      <formula>"Online"</formula>
    </cfRule>
  </conditionalFormatting>
  <conditionalFormatting sqref="R77">
    <cfRule type="cellIs" dxfId="1013" priority="1040" operator="equal">
      <formula>"Online"</formula>
    </cfRule>
  </conditionalFormatting>
  <conditionalFormatting sqref="R77">
    <cfRule type="cellIs" dxfId="1012" priority="1039" operator="equal">
      <formula>"Online"</formula>
    </cfRule>
  </conditionalFormatting>
  <conditionalFormatting sqref="R77">
    <cfRule type="cellIs" dxfId="1011" priority="1038" operator="equal">
      <formula>"Online"</formula>
    </cfRule>
  </conditionalFormatting>
  <conditionalFormatting sqref="R77">
    <cfRule type="cellIs" dxfId="1010" priority="1037" operator="equal">
      <formula>"Online"</formula>
    </cfRule>
  </conditionalFormatting>
  <conditionalFormatting sqref="R77">
    <cfRule type="cellIs" dxfId="1009" priority="1036" operator="equal">
      <formula>"Online"</formula>
    </cfRule>
  </conditionalFormatting>
  <conditionalFormatting sqref="R77">
    <cfRule type="cellIs" dxfId="1008" priority="1035" operator="equal">
      <formula>"Online"</formula>
    </cfRule>
  </conditionalFormatting>
  <conditionalFormatting sqref="R77">
    <cfRule type="cellIs" dxfId="1007" priority="1034" operator="equal">
      <formula>"Online"</formula>
    </cfRule>
  </conditionalFormatting>
  <conditionalFormatting sqref="R77">
    <cfRule type="cellIs" dxfId="1006" priority="1033" operator="equal">
      <formula>"Online"</formula>
    </cfRule>
  </conditionalFormatting>
  <conditionalFormatting sqref="R78">
    <cfRule type="cellIs" dxfId="1005" priority="1032" operator="equal">
      <formula>"Online"</formula>
    </cfRule>
  </conditionalFormatting>
  <conditionalFormatting sqref="R78">
    <cfRule type="cellIs" dxfId="1004" priority="1031" operator="equal">
      <formula>"Online"</formula>
    </cfRule>
  </conditionalFormatting>
  <conditionalFormatting sqref="R78">
    <cfRule type="cellIs" dxfId="1003" priority="1030" operator="equal">
      <formula>"Online"</formula>
    </cfRule>
  </conditionalFormatting>
  <conditionalFormatting sqref="R78">
    <cfRule type="cellIs" dxfId="1002" priority="1029" operator="equal">
      <formula>"Online"</formula>
    </cfRule>
  </conditionalFormatting>
  <conditionalFormatting sqref="R78">
    <cfRule type="cellIs" dxfId="1001" priority="1028" operator="equal">
      <formula>"Online"</formula>
    </cfRule>
  </conditionalFormatting>
  <conditionalFormatting sqref="R78">
    <cfRule type="cellIs" dxfId="1000" priority="1027" operator="equal">
      <formula>"Online"</formula>
    </cfRule>
  </conditionalFormatting>
  <conditionalFormatting sqref="R78">
    <cfRule type="cellIs" dxfId="999" priority="1026" operator="equal">
      <formula>"Online"</formula>
    </cfRule>
  </conditionalFormatting>
  <conditionalFormatting sqref="R78">
    <cfRule type="cellIs" dxfId="998" priority="1025" operator="equal">
      <formula>"Online"</formula>
    </cfRule>
  </conditionalFormatting>
  <conditionalFormatting sqref="R78">
    <cfRule type="cellIs" dxfId="997" priority="1024" operator="equal">
      <formula>"Online"</formula>
    </cfRule>
  </conditionalFormatting>
  <conditionalFormatting sqref="R78">
    <cfRule type="cellIs" dxfId="996" priority="1023" operator="equal">
      <formula>"Online"</formula>
    </cfRule>
  </conditionalFormatting>
  <conditionalFormatting sqref="R78">
    <cfRule type="cellIs" dxfId="995" priority="1022" operator="equal">
      <formula>"Online"</formula>
    </cfRule>
  </conditionalFormatting>
  <conditionalFormatting sqref="R78">
    <cfRule type="cellIs" dxfId="994" priority="1021" operator="equal">
      <formula>"Online"</formula>
    </cfRule>
  </conditionalFormatting>
  <conditionalFormatting sqref="R78">
    <cfRule type="cellIs" dxfId="993" priority="1020" operator="equal">
      <formula>"Online"</formula>
    </cfRule>
  </conditionalFormatting>
  <conditionalFormatting sqref="R79">
    <cfRule type="cellIs" dxfId="992" priority="1019" operator="equal">
      <formula>"Online"</formula>
    </cfRule>
  </conditionalFormatting>
  <conditionalFormatting sqref="R79">
    <cfRule type="cellIs" dxfId="991" priority="1018" operator="equal">
      <formula>"Online"</formula>
    </cfRule>
  </conditionalFormatting>
  <conditionalFormatting sqref="R79">
    <cfRule type="cellIs" dxfId="990" priority="1017" operator="equal">
      <formula>"Online"</formula>
    </cfRule>
  </conditionalFormatting>
  <conditionalFormatting sqref="R79">
    <cfRule type="cellIs" dxfId="989" priority="1016" operator="equal">
      <formula>"Online"</formula>
    </cfRule>
  </conditionalFormatting>
  <conditionalFormatting sqref="R79">
    <cfRule type="cellIs" dxfId="988" priority="1015" operator="equal">
      <formula>"Online"</formula>
    </cfRule>
  </conditionalFormatting>
  <conditionalFormatting sqref="R79">
    <cfRule type="cellIs" dxfId="987" priority="1014" operator="equal">
      <formula>"Online"</formula>
    </cfRule>
  </conditionalFormatting>
  <conditionalFormatting sqref="R79">
    <cfRule type="cellIs" dxfId="986" priority="1013" operator="equal">
      <formula>"Online"</formula>
    </cfRule>
  </conditionalFormatting>
  <conditionalFormatting sqref="R79">
    <cfRule type="cellIs" dxfId="985" priority="1012" operator="equal">
      <formula>"Online"</formula>
    </cfRule>
  </conditionalFormatting>
  <conditionalFormatting sqref="R79">
    <cfRule type="cellIs" dxfId="984" priority="1011" operator="equal">
      <formula>"Online"</formula>
    </cfRule>
  </conditionalFormatting>
  <conditionalFormatting sqref="R79">
    <cfRule type="cellIs" dxfId="983" priority="1010" operator="equal">
      <formula>"Online"</formula>
    </cfRule>
  </conditionalFormatting>
  <conditionalFormatting sqref="R79">
    <cfRule type="cellIs" dxfId="982" priority="1009" operator="equal">
      <formula>"Online"</formula>
    </cfRule>
  </conditionalFormatting>
  <conditionalFormatting sqref="R79">
    <cfRule type="cellIs" dxfId="981" priority="1008" operator="equal">
      <formula>"Online"</formula>
    </cfRule>
  </conditionalFormatting>
  <conditionalFormatting sqref="R79">
    <cfRule type="cellIs" dxfId="980" priority="1007" operator="equal">
      <formula>"Online"</formula>
    </cfRule>
  </conditionalFormatting>
  <conditionalFormatting sqref="R80">
    <cfRule type="cellIs" dxfId="979" priority="1006" operator="equal">
      <formula>"Online"</formula>
    </cfRule>
  </conditionalFormatting>
  <conditionalFormatting sqref="R80">
    <cfRule type="cellIs" dxfId="978" priority="1005" operator="equal">
      <formula>"Online"</formula>
    </cfRule>
  </conditionalFormatting>
  <conditionalFormatting sqref="R80">
    <cfRule type="cellIs" dxfId="977" priority="1004" operator="equal">
      <formula>"Online"</formula>
    </cfRule>
  </conditionalFormatting>
  <conditionalFormatting sqref="R80">
    <cfRule type="cellIs" dxfId="976" priority="1003" operator="equal">
      <formula>"Online"</formula>
    </cfRule>
  </conditionalFormatting>
  <conditionalFormatting sqref="R80">
    <cfRule type="cellIs" dxfId="975" priority="1002" operator="equal">
      <formula>"Online"</formula>
    </cfRule>
  </conditionalFormatting>
  <conditionalFormatting sqref="R80">
    <cfRule type="cellIs" dxfId="974" priority="1001" operator="equal">
      <formula>"Online"</formula>
    </cfRule>
  </conditionalFormatting>
  <conditionalFormatting sqref="R80">
    <cfRule type="cellIs" dxfId="973" priority="1000" operator="equal">
      <formula>"Online"</formula>
    </cfRule>
  </conditionalFormatting>
  <conditionalFormatting sqref="R80">
    <cfRule type="cellIs" dxfId="972" priority="999" operator="equal">
      <formula>"Online"</formula>
    </cfRule>
  </conditionalFormatting>
  <conditionalFormatting sqref="R80">
    <cfRule type="cellIs" dxfId="971" priority="998" operator="equal">
      <formula>"Online"</formula>
    </cfRule>
  </conditionalFormatting>
  <conditionalFormatting sqref="R80">
    <cfRule type="cellIs" dxfId="970" priority="997" operator="equal">
      <formula>"Online"</formula>
    </cfRule>
  </conditionalFormatting>
  <conditionalFormatting sqref="R80">
    <cfRule type="cellIs" dxfId="969" priority="996" operator="equal">
      <formula>"Online"</formula>
    </cfRule>
  </conditionalFormatting>
  <conditionalFormatting sqref="R80">
    <cfRule type="cellIs" dxfId="968" priority="995" operator="equal">
      <formula>"Online"</formula>
    </cfRule>
  </conditionalFormatting>
  <conditionalFormatting sqref="R80">
    <cfRule type="cellIs" dxfId="967" priority="994" operator="equal">
      <formula>"Online"</formula>
    </cfRule>
  </conditionalFormatting>
  <conditionalFormatting sqref="R81">
    <cfRule type="cellIs" dxfId="966" priority="993" operator="equal">
      <formula>"Online"</formula>
    </cfRule>
  </conditionalFormatting>
  <conditionalFormatting sqref="R81">
    <cfRule type="cellIs" dxfId="965" priority="992" operator="equal">
      <formula>"Online"</formula>
    </cfRule>
  </conditionalFormatting>
  <conditionalFormatting sqref="R81">
    <cfRule type="cellIs" dxfId="964" priority="991" operator="equal">
      <formula>"Online"</formula>
    </cfRule>
  </conditionalFormatting>
  <conditionalFormatting sqref="R81">
    <cfRule type="cellIs" dxfId="963" priority="990" operator="equal">
      <formula>"Online"</formula>
    </cfRule>
  </conditionalFormatting>
  <conditionalFormatting sqref="R81">
    <cfRule type="cellIs" dxfId="962" priority="989" operator="equal">
      <formula>"Online"</formula>
    </cfRule>
  </conditionalFormatting>
  <conditionalFormatting sqref="R81">
    <cfRule type="cellIs" dxfId="961" priority="988" operator="equal">
      <formula>"Online"</formula>
    </cfRule>
  </conditionalFormatting>
  <conditionalFormatting sqref="R81">
    <cfRule type="cellIs" dxfId="960" priority="987" operator="equal">
      <formula>"Online"</formula>
    </cfRule>
  </conditionalFormatting>
  <conditionalFormatting sqref="R81">
    <cfRule type="cellIs" dxfId="959" priority="986" operator="equal">
      <formula>"Online"</formula>
    </cfRule>
  </conditionalFormatting>
  <conditionalFormatting sqref="R81">
    <cfRule type="cellIs" dxfId="958" priority="985" operator="equal">
      <formula>"Online"</formula>
    </cfRule>
  </conditionalFormatting>
  <conditionalFormatting sqref="R81">
    <cfRule type="cellIs" dxfId="957" priority="984" operator="equal">
      <formula>"Online"</formula>
    </cfRule>
  </conditionalFormatting>
  <conditionalFormatting sqref="R81">
    <cfRule type="cellIs" dxfId="956" priority="983" operator="equal">
      <formula>"Online"</formula>
    </cfRule>
  </conditionalFormatting>
  <conditionalFormatting sqref="R81">
    <cfRule type="cellIs" dxfId="955" priority="982" operator="equal">
      <formula>"Online"</formula>
    </cfRule>
  </conditionalFormatting>
  <conditionalFormatting sqref="R81">
    <cfRule type="cellIs" dxfId="954" priority="981" operator="equal">
      <formula>"Online"</formula>
    </cfRule>
  </conditionalFormatting>
  <conditionalFormatting sqref="R82">
    <cfRule type="cellIs" dxfId="953" priority="980" operator="equal">
      <formula>"Online"</formula>
    </cfRule>
  </conditionalFormatting>
  <conditionalFormatting sqref="R82">
    <cfRule type="cellIs" dxfId="952" priority="979" operator="equal">
      <formula>"Online"</formula>
    </cfRule>
  </conditionalFormatting>
  <conditionalFormatting sqref="R82">
    <cfRule type="cellIs" dxfId="951" priority="978" operator="equal">
      <formula>"Online"</formula>
    </cfRule>
  </conditionalFormatting>
  <conditionalFormatting sqref="R82">
    <cfRule type="cellIs" dxfId="950" priority="977" operator="equal">
      <formula>"Online"</formula>
    </cfRule>
  </conditionalFormatting>
  <conditionalFormatting sqref="R82">
    <cfRule type="cellIs" dxfId="949" priority="976" operator="equal">
      <formula>"Online"</formula>
    </cfRule>
  </conditionalFormatting>
  <conditionalFormatting sqref="R82">
    <cfRule type="cellIs" dxfId="948" priority="975" operator="equal">
      <formula>"Online"</formula>
    </cfRule>
  </conditionalFormatting>
  <conditionalFormatting sqref="R82">
    <cfRule type="cellIs" dxfId="947" priority="974" operator="equal">
      <formula>"Online"</formula>
    </cfRule>
  </conditionalFormatting>
  <conditionalFormatting sqref="R82">
    <cfRule type="cellIs" dxfId="946" priority="973" operator="equal">
      <formula>"Online"</formula>
    </cfRule>
  </conditionalFormatting>
  <conditionalFormatting sqref="R82">
    <cfRule type="cellIs" dxfId="945" priority="972" operator="equal">
      <formula>"Online"</formula>
    </cfRule>
  </conditionalFormatting>
  <conditionalFormatting sqref="R82">
    <cfRule type="cellIs" dxfId="944" priority="971" operator="equal">
      <formula>"Online"</formula>
    </cfRule>
  </conditionalFormatting>
  <conditionalFormatting sqref="R82">
    <cfRule type="cellIs" dxfId="943" priority="970" operator="equal">
      <formula>"Online"</formula>
    </cfRule>
  </conditionalFormatting>
  <conditionalFormatting sqref="R82">
    <cfRule type="cellIs" dxfId="942" priority="969" operator="equal">
      <formula>"Online"</formula>
    </cfRule>
  </conditionalFormatting>
  <conditionalFormatting sqref="R82">
    <cfRule type="cellIs" dxfId="941" priority="968" operator="equal">
      <formula>"Online"</formula>
    </cfRule>
  </conditionalFormatting>
  <conditionalFormatting sqref="R83">
    <cfRule type="cellIs" dxfId="940" priority="967" operator="equal">
      <formula>"Online"</formula>
    </cfRule>
  </conditionalFormatting>
  <conditionalFormatting sqref="R83">
    <cfRule type="cellIs" dxfId="939" priority="966" operator="equal">
      <formula>"Online"</formula>
    </cfRule>
  </conditionalFormatting>
  <conditionalFormatting sqref="R83">
    <cfRule type="cellIs" dxfId="938" priority="965" operator="equal">
      <formula>"Online"</formula>
    </cfRule>
  </conditionalFormatting>
  <conditionalFormatting sqref="R83">
    <cfRule type="cellIs" dxfId="937" priority="964" operator="equal">
      <formula>"Online"</formula>
    </cfRule>
  </conditionalFormatting>
  <conditionalFormatting sqref="R83">
    <cfRule type="cellIs" dxfId="936" priority="963" operator="equal">
      <formula>"Online"</formula>
    </cfRule>
  </conditionalFormatting>
  <conditionalFormatting sqref="R83">
    <cfRule type="cellIs" dxfId="935" priority="962" operator="equal">
      <formula>"Online"</formula>
    </cfRule>
  </conditionalFormatting>
  <conditionalFormatting sqref="R83">
    <cfRule type="cellIs" dxfId="934" priority="961" operator="equal">
      <formula>"Online"</formula>
    </cfRule>
  </conditionalFormatting>
  <conditionalFormatting sqref="R83">
    <cfRule type="cellIs" dxfId="933" priority="960" operator="equal">
      <formula>"Online"</formula>
    </cfRule>
  </conditionalFormatting>
  <conditionalFormatting sqref="R83">
    <cfRule type="cellIs" dxfId="932" priority="959" operator="equal">
      <formula>"Online"</formula>
    </cfRule>
  </conditionalFormatting>
  <conditionalFormatting sqref="R83">
    <cfRule type="cellIs" dxfId="931" priority="958" operator="equal">
      <formula>"Online"</formula>
    </cfRule>
  </conditionalFormatting>
  <conditionalFormatting sqref="R83">
    <cfRule type="cellIs" dxfId="930" priority="957" operator="equal">
      <formula>"Online"</formula>
    </cfRule>
  </conditionalFormatting>
  <conditionalFormatting sqref="R83">
    <cfRule type="cellIs" dxfId="929" priority="956" operator="equal">
      <formula>"Online"</formula>
    </cfRule>
  </conditionalFormatting>
  <conditionalFormatting sqref="R83">
    <cfRule type="cellIs" dxfId="928" priority="955" operator="equal">
      <formula>"Online"</formula>
    </cfRule>
  </conditionalFormatting>
  <conditionalFormatting sqref="R20">
    <cfRule type="cellIs" dxfId="927" priority="928" operator="equal">
      <formula>"Online"</formula>
    </cfRule>
  </conditionalFormatting>
  <conditionalFormatting sqref="R20">
    <cfRule type="cellIs" dxfId="926" priority="927" operator="equal">
      <formula>"Online"</formula>
    </cfRule>
  </conditionalFormatting>
  <conditionalFormatting sqref="R32:R36">
    <cfRule type="cellIs" dxfId="925" priority="926" operator="equal">
      <formula>"Online"</formula>
    </cfRule>
  </conditionalFormatting>
  <conditionalFormatting sqref="R32:R36">
    <cfRule type="cellIs" dxfId="924" priority="925" operator="equal">
      <formula>"Online"</formula>
    </cfRule>
  </conditionalFormatting>
  <conditionalFormatting sqref="R32:R36">
    <cfRule type="cellIs" dxfId="923" priority="924" operator="equal">
      <formula>"Online"</formula>
    </cfRule>
  </conditionalFormatting>
  <conditionalFormatting sqref="R32:R36">
    <cfRule type="cellIs" dxfId="922" priority="923" operator="equal">
      <formula>"Online"</formula>
    </cfRule>
  </conditionalFormatting>
  <conditionalFormatting sqref="R32:R36">
    <cfRule type="cellIs" dxfId="921" priority="922" operator="equal">
      <formula>"Online"</formula>
    </cfRule>
  </conditionalFormatting>
  <conditionalFormatting sqref="R42">
    <cfRule type="cellIs" dxfId="920" priority="921" operator="equal">
      <formula>"Online"</formula>
    </cfRule>
  </conditionalFormatting>
  <conditionalFormatting sqref="R42">
    <cfRule type="cellIs" dxfId="919" priority="920" operator="equal">
      <formula>"Online"</formula>
    </cfRule>
  </conditionalFormatting>
  <conditionalFormatting sqref="R42">
    <cfRule type="cellIs" dxfId="918" priority="919" operator="equal">
      <formula>"Online"</formula>
    </cfRule>
  </conditionalFormatting>
  <conditionalFormatting sqref="R42">
    <cfRule type="cellIs" dxfId="917" priority="918" operator="equal">
      <formula>"Online"</formula>
    </cfRule>
  </conditionalFormatting>
  <conditionalFormatting sqref="R42">
    <cfRule type="cellIs" dxfId="916" priority="917" operator="equal">
      <formula>"Online"</formula>
    </cfRule>
  </conditionalFormatting>
  <conditionalFormatting sqref="R42">
    <cfRule type="cellIs" dxfId="915" priority="916" operator="equal">
      <formula>"Online"</formula>
    </cfRule>
  </conditionalFormatting>
  <conditionalFormatting sqref="R42">
    <cfRule type="cellIs" dxfId="914" priority="915" operator="equal">
      <formula>"Online"</formula>
    </cfRule>
  </conditionalFormatting>
  <conditionalFormatting sqref="R42">
    <cfRule type="cellIs" dxfId="913" priority="914" operator="equal">
      <formula>"Online"</formula>
    </cfRule>
  </conditionalFormatting>
  <conditionalFormatting sqref="R42">
    <cfRule type="cellIs" dxfId="912" priority="913" operator="equal">
      <formula>"Online"</formula>
    </cfRule>
  </conditionalFormatting>
  <conditionalFormatting sqref="R42">
    <cfRule type="cellIs" dxfId="911" priority="912" operator="equal">
      <formula>"Online"</formula>
    </cfRule>
  </conditionalFormatting>
  <conditionalFormatting sqref="R42">
    <cfRule type="cellIs" dxfId="910" priority="911" operator="equal">
      <formula>"Online"</formula>
    </cfRule>
  </conditionalFormatting>
  <conditionalFormatting sqref="R47">
    <cfRule type="cellIs" dxfId="909" priority="910" operator="equal">
      <formula>"Online"</formula>
    </cfRule>
  </conditionalFormatting>
  <conditionalFormatting sqref="R47">
    <cfRule type="cellIs" dxfId="908" priority="909" operator="equal">
      <formula>"Online"</formula>
    </cfRule>
  </conditionalFormatting>
  <conditionalFormatting sqref="R47">
    <cfRule type="cellIs" dxfId="907" priority="908" operator="equal">
      <formula>"Online"</formula>
    </cfRule>
  </conditionalFormatting>
  <conditionalFormatting sqref="R47">
    <cfRule type="cellIs" dxfId="906" priority="907" operator="equal">
      <formula>"Online"</formula>
    </cfRule>
  </conditionalFormatting>
  <conditionalFormatting sqref="R47">
    <cfRule type="cellIs" dxfId="905" priority="906" operator="equal">
      <formula>"Online"</formula>
    </cfRule>
  </conditionalFormatting>
  <conditionalFormatting sqref="R47">
    <cfRule type="cellIs" dxfId="904" priority="905" operator="equal">
      <formula>"Online"</formula>
    </cfRule>
  </conditionalFormatting>
  <conditionalFormatting sqref="R47">
    <cfRule type="cellIs" dxfId="903" priority="904" operator="equal">
      <formula>"Online"</formula>
    </cfRule>
  </conditionalFormatting>
  <conditionalFormatting sqref="R47">
    <cfRule type="cellIs" dxfId="902" priority="903" operator="equal">
      <formula>"Online"</formula>
    </cfRule>
  </conditionalFormatting>
  <conditionalFormatting sqref="R47">
    <cfRule type="cellIs" dxfId="901" priority="902" operator="equal">
      <formula>"Online"</formula>
    </cfRule>
  </conditionalFormatting>
  <conditionalFormatting sqref="R47">
    <cfRule type="cellIs" dxfId="900" priority="901" operator="equal">
      <formula>"Online"</formula>
    </cfRule>
  </conditionalFormatting>
  <conditionalFormatting sqref="R47">
    <cfRule type="cellIs" dxfId="899" priority="900" operator="equal">
      <formula>"Online"</formula>
    </cfRule>
  </conditionalFormatting>
  <conditionalFormatting sqref="R47">
    <cfRule type="cellIs" dxfId="898" priority="899" operator="equal">
      <formula>"Online"</formula>
    </cfRule>
  </conditionalFormatting>
  <conditionalFormatting sqref="R47">
    <cfRule type="cellIs" dxfId="897" priority="898" operator="equal">
      <formula>"Online"</formula>
    </cfRule>
  </conditionalFormatting>
  <conditionalFormatting sqref="R47">
    <cfRule type="cellIs" dxfId="896" priority="897" operator="equal">
      <formula>"Online"</formula>
    </cfRule>
  </conditionalFormatting>
  <conditionalFormatting sqref="R47">
    <cfRule type="cellIs" dxfId="895" priority="896" operator="equal">
      <formula>"Online"</formula>
    </cfRule>
  </conditionalFormatting>
  <conditionalFormatting sqref="R47">
    <cfRule type="cellIs" dxfId="894" priority="895" operator="equal">
      <formula>"Online"</formula>
    </cfRule>
  </conditionalFormatting>
  <conditionalFormatting sqref="R47">
    <cfRule type="cellIs" dxfId="893" priority="894" operator="equal">
      <formula>"Online"</formula>
    </cfRule>
  </conditionalFormatting>
  <conditionalFormatting sqref="R47">
    <cfRule type="cellIs" dxfId="892" priority="893" operator="equal">
      <formula>"Online"</formula>
    </cfRule>
  </conditionalFormatting>
  <conditionalFormatting sqref="R48">
    <cfRule type="cellIs" dxfId="891" priority="892" operator="equal">
      <formula>"Online"</formula>
    </cfRule>
  </conditionalFormatting>
  <conditionalFormatting sqref="R48">
    <cfRule type="cellIs" dxfId="890" priority="891" operator="equal">
      <formula>"Online"</formula>
    </cfRule>
  </conditionalFormatting>
  <conditionalFormatting sqref="R48">
    <cfRule type="cellIs" dxfId="889" priority="890" operator="equal">
      <formula>"Online"</formula>
    </cfRule>
  </conditionalFormatting>
  <conditionalFormatting sqref="R48">
    <cfRule type="cellIs" dxfId="888" priority="889" operator="equal">
      <formula>"Online"</formula>
    </cfRule>
  </conditionalFormatting>
  <conditionalFormatting sqref="R48">
    <cfRule type="cellIs" dxfId="887" priority="888" operator="equal">
      <formula>"Online"</formula>
    </cfRule>
  </conditionalFormatting>
  <conditionalFormatting sqref="R48">
    <cfRule type="cellIs" dxfId="886" priority="887" operator="equal">
      <formula>"Online"</formula>
    </cfRule>
  </conditionalFormatting>
  <conditionalFormatting sqref="R48">
    <cfRule type="cellIs" dxfId="885" priority="886" operator="equal">
      <formula>"Online"</formula>
    </cfRule>
  </conditionalFormatting>
  <conditionalFormatting sqref="R48">
    <cfRule type="cellIs" dxfId="884" priority="885" operator="equal">
      <formula>"Online"</formula>
    </cfRule>
  </conditionalFormatting>
  <conditionalFormatting sqref="R48">
    <cfRule type="cellIs" dxfId="883" priority="884" operator="equal">
      <formula>"Online"</formula>
    </cfRule>
  </conditionalFormatting>
  <conditionalFormatting sqref="R48">
    <cfRule type="cellIs" dxfId="882" priority="883" operator="equal">
      <formula>"Online"</formula>
    </cfRule>
  </conditionalFormatting>
  <conditionalFormatting sqref="R48">
    <cfRule type="cellIs" dxfId="881" priority="882" operator="equal">
      <formula>"Online"</formula>
    </cfRule>
  </conditionalFormatting>
  <conditionalFormatting sqref="R48">
    <cfRule type="cellIs" dxfId="880" priority="881" operator="equal">
      <formula>"Online"</formula>
    </cfRule>
  </conditionalFormatting>
  <conditionalFormatting sqref="R48">
    <cfRule type="cellIs" dxfId="879" priority="880" operator="equal">
      <formula>"Online"</formula>
    </cfRule>
  </conditionalFormatting>
  <conditionalFormatting sqref="R48">
    <cfRule type="cellIs" dxfId="878" priority="879" operator="equal">
      <formula>"Online"</formula>
    </cfRule>
  </conditionalFormatting>
  <conditionalFormatting sqref="R48">
    <cfRule type="cellIs" dxfId="877" priority="878" operator="equal">
      <formula>"Online"</formula>
    </cfRule>
  </conditionalFormatting>
  <conditionalFormatting sqref="R48">
    <cfRule type="cellIs" dxfId="876" priority="877" operator="equal">
      <formula>"Online"</formula>
    </cfRule>
  </conditionalFormatting>
  <conditionalFormatting sqref="R48">
    <cfRule type="cellIs" dxfId="875" priority="876" operator="equal">
      <formula>"Online"</formula>
    </cfRule>
  </conditionalFormatting>
  <conditionalFormatting sqref="R48">
    <cfRule type="cellIs" dxfId="874" priority="875" operator="equal">
      <formula>"Online"</formula>
    </cfRule>
  </conditionalFormatting>
  <conditionalFormatting sqref="R49">
    <cfRule type="cellIs" dxfId="873" priority="874" operator="equal">
      <formula>"Online"</formula>
    </cfRule>
  </conditionalFormatting>
  <conditionalFormatting sqref="R49">
    <cfRule type="cellIs" dxfId="872" priority="873" operator="equal">
      <formula>"Online"</formula>
    </cfRule>
  </conditionalFormatting>
  <conditionalFormatting sqref="R49">
    <cfRule type="cellIs" dxfId="871" priority="872" operator="equal">
      <formula>"Online"</formula>
    </cfRule>
  </conditionalFormatting>
  <conditionalFormatting sqref="R49">
    <cfRule type="cellIs" dxfId="870" priority="871" operator="equal">
      <formula>"Online"</formula>
    </cfRule>
  </conditionalFormatting>
  <conditionalFormatting sqref="R49">
    <cfRule type="cellIs" dxfId="869" priority="870" operator="equal">
      <formula>"Online"</formula>
    </cfRule>
  </conditionalFormatting>
  <conditionalFormatting sqref="R49">
    <cfRule type="cellIs" dxfId="868" priority="869" operator="equal">
      <formula>"Online"</formula>
    </cfRule>
  </conditionalFormatting>
  <conditionalFormatting sqref="R49">
    <cfRule type="cellIs" dxfId="867" priority="868" operator="equal">
      <formula>"Online"</formula>
    </cfRule>
  </conditionalFormatting>
  <conditionalFormatting sqref="R49">
    <cfRule type="cellIs" dxfId="866" priority="867" operator="equal">
      <formula>"Online"</formula>
    </cfRule>
  </conditionalFormatting>
  <conditionalFormatting sqref="R49">
    <cfRule type="cellIs" dxfId="865" priority="866" operator="equal">
      <formula>"Online"</formula>
    </cfRule>
  </conditionalFormatting>
  <conditionalFormatting sqref="R49">
    <cfRule type="cellIs" dxfId="864" priority="865" operator="equal">
      <formula>"Online"</formula>
    </cfRule>
  </conditionalFormatting>
  <conditionalFormatting sqref="R49">
    <cfRule type="cellIs" dxfId="863" priority="864" operator="equal">
      <formula>"Online"</formula>
    </cfRule>
  </conditionalFormatting>
  <conditionalFormatting sqref="R49">
    <cfRule type="cellIs" dxfId="862" priority="863" operator="equal">
      <formula>"Online"</formula>
    </cfRule>
  </conditionalFormatting>
  <conditionalFormatting sqref="R49">
    <cfRule type="cellIs" dxfId="861" priority="862" operator="equal">
      <formula>"Online"</formula>
    </cfRule>
  </conditionalFormatting>
  <conditionalFormatting sqref="R49">
    <cfRule type="cellIs" dxfId="860" priority="861" operator="equal">
      <formula>"Online"</formula>
    </cfRule>
  </conditionalFormatting>
  <conditionalFormatting sqref="R49">
    <cfRule type="cellIs" dxfId="859" priority="860" operator="equal">
      <formula>"Online"</formula>
    </cfRule>
  </conditionalFormatting>
  <conditionalFormatting sqref="R49">
    <cfRule type="cellIs" dxfId="858" priority="859" operator="equal">
      <formula>"Online"</formula>
    </cfRule>
  </conditionalFormatting>
  <conditionalFormatting sqref="R49">
    <cfRule type="cellIs" dxfId="857" priority="858" operator="equal">
      <formula>"Online"</formula>
    </cfRule>
  </conditionalFormatting>
  <conditionalFormatting sqref="R49">
    <cfRule type="cellIs" dxfId="856" priority="857" operator="equal">
      <formula>"Online"</formula>
    </cfRule>
  </conditionalFormatting>
  <conditionalFormatting sqref="R50">
    <cfRule type="cellIs" dxfId="855" priority="856" operator="equal">
      <formula>"Online"</formula>
    </cfRule>
  </conditionalFormatting>
  <conditionalFormatting sqref="R50">
    <cfRule type="cellIs" dxfId="854" priority="855" operator="equal">
      <formula>"Online"</formula>
    </cfRule>
  </conditionalFormatting>
  <conditionalFormatting sqref="R50">
    <cfRule type="cellIs" dxfId="853" priority="854" operator="equal">
      <formula>"Online"</formula>
    </cfRule>
  </conditionalFormatting>
  <conditionalFormatting sqref="R50">
    <cfRule type="cellIs" dxfId="852" priority="853" operator="equal">
      <formula>"Online"</formula>
    </cfRule>
  </conditionalFormatting>
  <conditionalFormatting sqref="R50">
    <cfRule type="cellIs" dxfId="851" priority="852" operator="equal">
      <formula>"Online"</formula>
    </cfRule>
  </conditionalFormatting>
  <conditionalFormatting sqref="R50">
    <cfRule type="cellIs" dxfId="850" priority="851" operator="equal">
      <formula>"Online"</formula>
    </cfRule>
  </conditionalFormatting>
  <conditionalFormatting sqref="R50">
    <cfRule type="cellIs" dxfId="849" priority="850" operator="equal">
      <formula>"Online"</formula>
    </cfRule>
  </conditionalFormatting>
  <conditionalFormatting sqref="R50">
    <cfRule type="cellIs" dxfId="848" priority="849" operator="equal">
      <formula>"Online"</formula>
    </cfRule>
  </conditionalFormatting>
  <conditionalFormatting sqref="R50">
    <cfRule type="cellIs" dxfId="847" priority="848" operator="equal">
      <formula>"Online"</formula>
    </cfRule>
  </conditionalFormatting>
  <conditionalFormatting sqref="R50">
    <cfRule type="cellIs" dxfId="846" priority="847" operator="equal">
      <formula>"Online"</formula>
    </cfRule>
  </conditionalFormatting>
  <conditionalFormatting sqref="R50">
    <cfRule type="cellIs" dxfId="845" priority="846" operator="equal">
      <formula>"Online"</formula>
    </cfRule>
  </conditionalFormatting>
  <conditionalFormatting sqref="R50">
    <cfRule type="cellIs" dxfId="844" priority="845" operator="equal">
      <formula>"Online"</formula>
    </cfRule>
  </conditionalFormatting>
  <conditionalFormatting sqref="R50">
    <cfRule type="cellIs" dxfId="843" priority="844" operator="equal">
      <formula>"Online"</formula>
    </cfRule>
  </conditionalFormatting>
  <conditionalFormatting sqref="R50">
    <cfRule type="cellIs" dxfId="842" priority="843" operator="equal">
      <formula>"Online"</formula>
    </cfRule>
  </conditionalFormatting>
  <conditionalFormatting sqref="R50">
    <cfRule type="cellIs" dxfId="841" priority="842" operator="equal">
      <formula>"Online"</formula>
    </cfRule>
  </conditionalFormatting>
  <conditionalFormatting sqref="R50">
    <cfRule type="cellIs" dxfId="840" priority="841" operator="equal">
      <formula>"Online"</formula>
    </cfRule>
  </conditionalFormatting>
  <conditionalFormatting sqref="R50">
    <cfRule type="cellIs" dxfId="839" priority="840" operator="equal">
      <formula>"Online"</formula>
    </cfRule>
  </conditionalFormatting>
  <conditionalFormatting sqref="R50">
    <cfRule type="cellIs" dxfId="838" priority="839" operator="equal">
      <formula>"Online"</formula>
    </cfRule>
  </conditionalFormatting>
  <conditionalFormatting sqref="R51">
    <cfRule type="cellIs" dxfId="837" priority="838" operator="equal">
      <formula>"Online"</formula>
    </cfRule>
  </conditionalFormatting>
  <conditionalFormatting sqref="R51">
    <cfRule type="cellIs" dxfId="836" priority="837" operator="equal">
      <formula>"Online"</formula>
    </cfRule>
  </conditionalFormatting>
  <conditionalFormatting sqref="R51">
    <cfRule type="cellIs" dxfId="835" priority="836" operator="equal">
      <formula>"Online"</formula>
    </cfRule>
  </conditionalFormatting>
  <conditionalFormatting sqref="R51">
    <cfRule type="cellIs" dxfId="834" priority="835" operator="equal">
      <formula>"Online"</formula>
    </cfRule>
  </conditionalFormatting>
  <conditionalFormatting sqref="R51">
    <cfRule type="cellIs" dxfId="833" priority="834" operator="equal">
      <formula>"Online"</formula>
    </cfRule>
  </conditionalFormatting>
  <conditionalFormatting sqref="R51">
    <cfRule type="cellIs" dxfId="832" priority="833" operator="equal">
      <formula>"Online"</formula>
    </cfRule>
  </conditionalFormatting>
  <conditionalFormatting sqref="R51">
    <cfRule type="cellIs" dxfId="831" priority="832" operator="equal">
      <formula>"Online"</formula>
    </cfRule>
  </conditionalFormatting>
  <conditionalFormatting sqref="R51">
    <cfRule type="cellIs" dxfId="830" priority="831" operator="equal">
      <formula>"Online"</formula>
    </cfRule>
  </conditionalFormatting>
  <conditionalFormatting sqref="R51">
    <cfRule type="cellIs" dxfId="829" priority="830" operator="equal">
      <formula>"Online"</formula>
    </cfRule>
  </conditionalFormatting>
  <conditionalFormatting sqref="R51">
    <cfRule type="cellIs" dxfId="828" priority="829" operator="equal">
      <formula>"Online"</formula>
    </cfRule>
  </conditionalFormatting>
  <conditionalFormatting sqref="R51">
    <cfRule type="cellIs" dxfId="827" priority="828" operator="equal">
      <formula>"Online"</formula>
    </cfRule>
  </conditionalFormatting>
  <conditionalFormatting sqref="R51">
    <cfRule type="cellIs" dxfId="826" priority="827" operator="equal">
      <formula>"Online"</formula>
    </cfRule>
  </conditionalFormatting>
  <conditionalFormatting sqref="R51">
    <cfRule type="cellIs" dxfId="825" priority="826" operator="equal">
      <formula>"Online"</formula>
    </cfRule>
  </conditionalFormatting>
  <conditionalFormatting sqref="R51">
    <cfRule type="cellIs" dxfId="824" priority="825" operator="equal">
      <formula>"Online"</formula>
    </cfRule>
  </conditionalFormatting>
  <conditionalFormatting sqref="R51">
    <cfRule type="cellIs" dxfId="823" priority="824" operator="equal">
      <formula>"Online"</formula>
    </cfRule>
  </conditionalFormatting>
  <conditionalFormatting sqref="R51">
    <cfRule type="cellIs" dxfId="822" priority="823" operator="equal">
      <formula>"Online"</formula>
    </cfRule>
  </conditionalFormatting>
  <conditionalFormatting sqref="R51">
    <cfRule type="cellIs" dxfId="821" priority="822" operator="equal">
      <formula>"Online"</formula>
    </cfRule>
  </conditionalFormatting>
  <conditionalFormatting sqref="R51">
    <cfRule type="cellIs" dxfId="820" priority="821" operator="equal">
      <formula>"Online"</formula>
    </cfRule>
  </conditionalFormatting>
  <conditionalFormatting sqref="R52">
    <cfRule type="cellIs" dxfId="819" priority="820" operator="equal">
      <formula>"Online"</formula>
    </cfRule>
  </conditionalFormatting>
  <conditionalFormatting sqref="R52">
    <cfRule type="cellIs" dxfId="818" priority="819" operator="equal">
      <formula>"Online"</formula>
    </cfRule>
  </conditionalFormatting>
  <conditionalFormatting sqref="R52">
    <cfRule type="cellIs" dxfId="817" priority="818" operator="equal">
      <formula>"Online"</formula>
    </cfRule>
  </conditionalFormatting>
  <conditionalFormatting sqref="R52">
    <cfRule type="cellIs" dxfId="816" priority="817" operator="equal">
      <formula>"Online"</formula>
    </cfRule>
  </conditionalFormatting>
  <conditionalFormatting sqref="R52">
    <cfRule type="cellIs" dxfId="815" priority="816" operator="equal">
      <formula>"Online"</formula>
    </cfRule>
  </conditionalFormatting>
  <conditionalFormatting sqref="R52">
    <cfRule type="cellIs" dxfId="814" priority="815" operator="equal">
      <formula>"Online"</formula>
    </cfRule>
  </conditionalFormatting>
  <conditionalFormatting sqref="R52">
    <cfRule type="cellIs" dxfId="813" priority="814" operator="equal">
      <formula>"Online"</formula>
    </cfRule>
  </conditionalFormatting>
  <conditionalFormatting sqref="R52">
    <cfRule type="cellIs" dxfId="812" priority="813" operator="equal">
      <formula>"Online"</formula>
    </cfRule>
  </conditionalFormatting>
  <conditionalFormatting sqref="R52">
    <cfRule type="cellIs" dxfId="811" priority="812" operator="equal">
      <formula>"Online"</formula>
    </cfRule>
  </conditionalFormatting>
  <conditionalFormatting sqref="R52">
    <cfRule type="cellIs" dxfId="810" priority="811" operator="equal">
      <formula>"Online"</formula>
    </cfRule>
  </conditionalFormatting>
  <conditionalFormatting sqref="R52">
    <cfRule type="cellIs" dxfId="809" priority="810" operator="equal">
      <formula>"Online"</formula>
    </cfRule>
  </conditionalFormatting>
  <conditionalFormatting sqref="R52">
    <cfRule type="cellIs" dxfId="808" priority="809" operator="equal">
      <formula>"Online"</formula>
    </cfRule>
  </conditionalFormatting>
  <conditionalFormatting sqref="R52">
    <cfRule type="cellIs" dxfId="807" priority="808" operator="equal">
      <formula>"Online"</formula>
    </cfRule>
  </conditionalFormatting>
  <conditionalFormatting sqref="R52">
    <cfRule type="cellIs" dxfId="806" priority="807" operator="equal">
      <formula>"Online"</formula>
    </cfRule>
  </conditionalFormatting>
  <conditionalFormatting sqref="R52">
    <cfRule type="cellIs" dxfId="805" priority="806" operator="equal">
      <formula>"Online"</formula>
    </cfRule>
  </conditionalFormatting>
  <conditionalFormatting sqref="R52">
    <cfRule type="cellIs" dxfId="804" priority="805" operator="equal">
      <formula>"Online"</formula>
    </cfRule>
  </conditionalFormatting>
  <conditionalFormatting sqref="R52">
    <cfRule type="cellIs" dxfId="803" priority="804" operator="equal">
      <formula>"Online"</formula>
    </cfRule>
  </conditionalFormatting>
  <conditionalFormatting sqref="R52">
    <cfRule type="cellIs" dxfId="802" priority="803" operator="equal">
      <formula>"Online"</formula>
    </cfRule>
  </conditionalFormatting>
  <conditionalFormatting sqref="R58:R59">
    <cfRule type="cellIs" dxfId="801" priority="802" operator="equal">
      <formula>"Online"</formula>
    </cfRule>
  </conditionalFormatting>
  <conditionalFormatting sqref="R58:R59">
    <cfRule type="cellIs" dxfId="800" priority="801" operator="equal">
      <formula>"Online"</formula>
    </cfRule>
  </conditionalFormatting>
  <conditionalFormatting sqref="R58:R59">
    <cfRule type="cellIs" dxfId="799" priority="800" operator="equal">
      <formula>"Online"</formula>
    </cfRule>
  </conditionalFormatting>
  <conditionalFormatting sqref="R58:R59">
    <cfRule type="cellIs" dxfId="798" priority="799" operator="equal">
      <formula>"Online"</formula>
    </cfRule>
  </conditionalFormatting>
  <conditionalFormatting sqref="R58:R59">
    <cfRule type="cellIs" dxfId="797" priority="798" operator="equal">
      <formula>"Online"</formula>
    </cfRule>
  </conditionalFormatting>
  <conditionalFormatting sqref="R58:R59">
    <cfRule type="cellIs" dxfId="796" priority="797" operator="equal">
      <formula>"Online"</formula>
    </cfRule>
  </conditionalFormatting>
  <conditionalFormatting sqref="R58:R59">
    <cfRule type="cellIs" dxfId="795" priority="796" operator="equal">
      <formula>"Online"</formula>
    </cfRule>
  </conditionalFormatting>
  <conditionalFormatting sqref="R58:R59">
    <cfRule type="cellIs" dxfId="794" priority="795" operator="equal">
      <formula>"Online"</formula>
    </cfRule>
  </conditionalFormatting>
  <conditionalFormatting sqref="R58:R59">
    <cfRule type="cellIs" dxfId="793" priority="794" operator="equal">
      <formula>"Online"</formula>
    </cfRule>
  </conditionalFormatting>
  <conditionalFormatting sqref="R58:R59">
    <cfRule type="cellIs" dxfId="792" priority="793" operator="equal">
      <formula>"Online"</formula>
    </cfRule>
  </conditionalFormatting>
  <conditionalFormatting sqref="R58:R59">
    <cfRule type="cellIs" dxfId="791" priority="792" operator="equal">
      <formula>"Online"</formula>
    </cfRule>
  </conditionalFormatting>
  <conditionalFormatting sqref="R58:R59">
    <cfRule type="cellIs" dxfId="790" priority="791" operator="equal">
      <formula>"Online"</formula>
    </cfRule>
  </conditionalFormatting>
  <conditionalFormatting sqref="R58:R59">
    <cfRule type="cellIs" dxfId="789" priority="790" operator="equal">
      <formula>"Online"</formula>
    </cfRule>
  </conditionalFormatting>
  <conditionalFormatting sqref="R58:R59">
    <cfRule type="cellIs" dxfId="788" priority="789" operator="equal">
      <formula>"Online"</formula>
    </cfRule>
  </conditionalFormatting>
  <conditionalFormatting sqref="R58:R59">
    <cfRule type="cellIs" dxfId="787" priority="788" operator="equal">
      <formula>"Online"</formula>
    </cfRule>
  </conditionalFormatting>
  <conditionalFormatting sqref="R58:R59">
    <cfRule type="cellIs" dxfId="786" priority="787" operator="equal">
      <formula>"Online"</formula>
    </cfRule>
  </conditionalFormatting>
  <conditionalFormatting sqref="R58:R59">
    <cfRule type="cellIs" dxfId="785" priority="786" operator="equal">
      <formula>"Online"</formula>
    </cfRule>
  </conditionalFormatting>
  <conditionalFormatting sqref="R58:R59">
    <cfRule type="cellIs" dxfId="784" priority="785" operator="equal">
      <formula>"Online"</formula>
    </cfRule>
  </conditionalFormatting>
  <conditionalFormatting sqref="R58:R59">
    <cfRule type="cellIs" dxfId="783" priority="784" operator="equal">
      <formula>"Online"</formula>
    </cfRule>
  </conditionalFormatting>
  <conditionalFormatting sqref="R58:R59">
    <cfRule type="cellIs" dxfId="782" priority="783" operator="equal">
      <formula>"Online"</formula>
    </cfRule>
  </conditionalFormatting>
  <conditionalFormatting sqref="R58:R59">
    <cfRule type="cellIs" dxfId="781" priority="782" operator="equal">
      <formula>"Online"</formula>
    </cfRule>
  </conditionalFormatting>
  <conditionalFormatting sqref="R58:R59">
    <cfRule type="cellIs" dxfId="780" priority="781" operator="equal">
      <formula>"Online"</formula>
    </cfRule>
  </conditionalFormatting>
  <conditionalFormatting sqref="R58:R59">
    <cfRule type="cellIs" dxfId="779" priority="780" operator="equal">
      <formula>"Online"</formula>
    </cfRule>
  </conditionalFormatting>
  <conditionalFormatting sqref="R58:R59">
    <cfRule type="cellIs" dxfId="778" priority="779" operator="equal">
      <formula>"Online"</formula>
    </cfRule>
  </conditionalFormatting>
  <conditionalFormatting sqref="R58:R59">
    <cfRule type="cellIs" dxfId="777" priority="778" operator="equal">
      <formula>"Online"</formula>
    </cfRule>
  </conditionalFormatting>
  <conditionalFormatting sqref="R58:R59">
    <cfRule type="cellIs" dxfId="776" priority="777" operator="equal">
      <formula>"Online"</formula>
    </cfRule>
  </conditionalFormatting>
  <conditionalFormatting sqref="R58:R59">
    <cfRule type="cellIs" dxfId="775" priority="776" operator="equal">
      <formula>"Online"</formula>
    </cfRule>
  </conditionalFormatting>
  <conditionalFormatting sqref="R58:R59">
    <cfRule type="cellIs" dxfId="774" priority="775" operator="equal">
      <formula>"Online"</formula>
    </cfRule>
  </conditionalFormatting>
  <conditionalFormatting sqref="R60">
    <cfRule type="cellIs" dxfId="773" priority="774" operator="equal">
      <formula>"Online"</formula>
    </cfRule>
  </conditionalFormatting>
  <conditionalFormatting sqref="R60">
    <cfRule type="cellIs" dxfId="772" priority="773" operator="equal">
      <formula>"Online"</formula>
    </cfRule>
  </conditionalFormatting>
  <conditionalFormatting sqref="R60">
    <cfRule type="cellIs" dxfId="771" priority="772" operator="equal">
      <formula>"Online"</formula>
    </cfRule>
  </conditionalFormatting>
  <conditionalFormatting sqref="R60">
    <cfRule type="cellIs" dxfId="770" priority="771" operator="equal">
      <formula>"Online"</formula>
    </cfRule>
  </conditionalFormatting>
  <conditionalFormatting sqref="R60">
    <cfRule type="cellIs" dxfId="769" priority="770" operator="equal">
      <formula>"Online"</formula>
    </cfRule>
  </conditionalFormatting>
  <conditionalFormatting sqref="R60">
    <cfRule type="cellIs" dxfId="768" priority="769" operator="equal">
      <formula>"Online"</formula>
    </cfRule>
  </conditionalFormatting>
  <conditionalFormatting sqref="R60">
    <cfRule type="cellIs" dxfId="767" priority="768" operator="equal">
      <formula>"Online"</formula>
    </cfRule>
  </conditionalFormatting>
  <conditionalFormatting sqref="R60">
    <cfRule type="cellIs" dxfId="766" priority="767" operator="equal">
      <formula>"Online"</formula>
    </cfRule>
  </conditionalFormatting>
  <conditionalFormatting sqref="R60">
    <cfRule type="cellIs" dxfId="765" priority="766" operator="equal">
      <formula>"Online"</formula>
    </cfRule>
  </conditionalFormatting>
  <conditionalFormatting sqref="R60">
    <cfRule type="cellIs" dxfId="764" priority="765" operator="equal">
      <formula>"Online"</formula>
    </cfRule>
  </conditionalFormatting>
  <conditionalFormatting sqref="R60">
    <cfRule type="cellIs" dxfId="763" priority="764" operator="equal">
      <formula>"Online"</formula>
    </cfRule>
  </conditionalFormatting>
  <conditionalFormatting sqref="R60">
    <cfRule type="cellIs" dxfId="762" priority="763" operator="equal">
      <formula>"Online"</formula>
    </cfRule>
  </conditionalFormatting>
  <conditionalFormatting sqref="R60">
    <cfRule type="cellIs" dxfId="761" priority="762" operator="equal">
      <formula>"Online"</formula>
    </cfRule>
  </conditionalFormatting>
  <conditionalFormatting sqref="R60">
    <cfRule type="cellIs" dxfId="760" priority="761" operator="equal">
      <formula>"Online"</formula>
    </cfRule>
  </conditionalFormatting>
  <conditionalFormatting sqref="R60">
    <cfRule type="cellIs" dxfId="759" priority="760" operator="equal">
      <formula>"Online"</formula>
    </cfRule>
  </conditionalFormatting>
  <conditionalFormatting sqref="R60">
    <cfRule type="cellIs" dxfId="758" priority="759" operator="equal">
      <formula>"Online"</formula>
    </cfRule>
  </conditionalFormatting>
  <conditionalFormatting sqref="R60">
    <cfRule type="cellIs" dxfId="757" priority="758" operator="equal">
      <formula>"Online"</formula>
    </cfRule>
  </conditionalFormatting>
  <conditionalFormatting sqref="R60">
    <cfRule type="cellIs" dxfId="756" priority="757" operator="equal">
      <formula>"Online"</formula>
    </cfRule>
  </conditionalFormatting>
  <conditionalFormatting sqref="R60">
    <cfRule type="cellIs" dxfId="755" priority="756" operator="equal">
      <formula>"Online"</formula>
    </cfRule>
  </conditionalFormatting>
  <conditionalFormatting sqref="R60">
    <cfRule type="cellIs" dxfId="754" priority="755" operator="equal">
      <formula>"Online"</formula>
    </cfRule>
  </conditionalFormatting>
  <conditionalFormatting sqref="R60">
    <cfRule type="cellIs" dxfId="753" priority="754" operator="equal">
      <formula>"Online"</formula>
    </cfRule>
  </conditionalFormatting>
  <conditionalFormatting sqref="R60">
    <cfRule type="cellIs" dxfId="752" priority="753" operator="equal">
      <formula>"Online"</formula>
    </cfRule>
  </conditionalFormatting>
  <conditionalFormatting sqref="R60">
    <cfRule type="cellIs" dxfId="751" priority="752" operator="equal">
      <formula>"Online"</formula>
    </cfRule>
  </conditionalFormatting>
  <conditionalFormatting sqref="R60">
    <cfRule type="cellIs" dxfId="750" priority="751" operator="equal">
      <formula>"Online"</formula>
    </cfRule>
  </conditionalFormatting>
  <conditionalFormatting sqref="R60">
    <cfRule type="cellIs" dxfId="749" priority="750" operator="equal">
      <formula>"Online"</formula>
    </cfRule>
  </conditionalFormatting>
  <conditionalFormatting sqref="R60">
    <cfRule type="cellIs" dxfId="748" priority="749" operator="equal">
      <formula>"Online"</formula>
    </cfRule>
  </conditionalFormatting>
  <conditionalFormatting sqref="R60">
    <cfRule type="cellIs" dxfId="747" priority="748" operator="equal">
      <formula>"Online"</formula>
    </cfRule>
  </conditionalFormatting>
  <conditionalFormatting sqref="R60">
    <cfRule type="cellIs" dxfId="746" priority="747" operator="equal">
      <formula>"Online"</formula>
    </cfRule>
  </conditionalFormatting>
  <conditionalFormatting sqref="R60">
    <cfRule type="cellIs" dxfId="745" priority="746" operator="equal">
      <formula>"Online"</formula>
    </cfRule>
  </conditionalFormatting>
  <conditionalFormatting sqref="R61">
    <cfRule type="cellIs" dxfId="744" priority="745" operator="equal">
      <formula>"Online"</formula>
    </cfRule>
  </conditionalFormatting>
  <conditionalFormatting sqref="R61">
    <cfRule type="cellIs" dxfId="743" priority="744" operator="equal">
      <formula>"Online"</formula>
    </cfRule>
  </conditionalFormatting>
  <conditionalFormatting sqref="R61">
    <cfRule type="cellIs" dxfId="742" priority="743" operator="equal">
      <formula>"Online"</formula>
    </cfRule>
  </conditionalFormatting>
  <conditionalFormatting sqref="R61">
    <cfRule type="cellIs" dxfId="741" priority="742" operator="equal">
      <formula>"Online"</formula>
    </cfRule>
  </conditionalFormatting>
  <conditionalFormatting sqref="R61">
    <cfRule type="cellIs" dxfId="740" priority="741" operator="equal">
      <formula>"Online"</formula>
    </cfRule>
  </conditionalFormatting>
  <conditionalFormatting sqref="R61">
    <cfRule type="cellIs" dxfId="739" priority="740" operator="equal">
      <formula>"Online"</formula>
    </cfRule>
  </conditionalFormatting>
  <conditionalFormatting sqref="R61">
    <cfRule type="cellIs" dxfId="738" priority="739" operator="equal">
      <formula>"Online"</formula>
    </cfRule>
  </conditionalFormatting>
  <conditionalFormatting sqref="R61">
    <cfRule type="cellIs" dxfId="737" priority="738" operator="equal">
      <formula>"Online"</formula>
    </cfRule>
  </conditionalFormatting>
  <conditionalFormatting sqref="R61">
    <cfRule type="cellIs" dxfId="736" priority="737" operator="equal">
      <formula>"Online"</formula>
    </cfRule>
  </conditionalFormatting>
  <conditionalFormatting sqref="R61">
    <cfRule type="cellIs" dxfId="735" priority="736" operator="equal">
      <formula>"Online"</formula>
    </cfRule>
  </conditionalFormatting>
  <conditionalFormatting sqref="R61">
    <cfRule type="cellIs" dxfId="734" priority="735" operator="equal">
      <formula>"Online"</formula>
    </cfRule>
  </conditionalFormatting>
  <conditionalFormatting sqref="R61">
    <cfRule type="cellIs" dxfId="733" priority="734" operator="equal">
      <formula>"Online"</formula>
    </cfRule>
  </conditionalFormatting>
  <conditionalFormatting sqref="R61">
    <cfRule type="cellIs" dxfId="732" priority="733" operator="equal">
      <formula>"Online"</formula>
    </cfRule>
  </conditionalFormatting>
  <conditionalFormatting sqref="R61">
    <cfRule type="cellIs" dxfId="731" priority="732" operator="equal">
      <formula>"Online"</formula>
    </cfRule>
  </conditionalFormatting>
  <conditionalFormatting sqref="R61">
    <cfRule type="cellIs" dxfId="730" priority="731" operator="equal">
      <formula>"Online"</formula>
    </cfRule>
  </conditionalFormatting>
  <conditionalFormatting sqref="R61">
    <cfRule type="cellIs" dxfId="729" priority="730" operator="equal">
      <formula>"Online"</formula>
    </cfRule>
  </conditionalFormatting>
  <conditionalFormatting sqref="R61">
    <cfRule type="cellIs" dxfId="728" priority="729" operator="equal">
      <formula>"Online"</formula>
    </cfRule>
  </conditionalFormatting>
  <conditionalFormatting sqref="R61">
    <cfRule type="cellIs" dxfId="727" priority="728" operator="equal">
      <formula>"Online"</formula>
    </cfRule>
  </conditionalFormatting>
  <conditionalFormatting sqref="R61">
    <cfRule type="cellIs" dxfId="726" priority="727" operator="equal">
      <formula>"Online"</formula>
    </cfRule>
  </conditionalFormatting>
  <conditionalFormatting sqref="R61">
    <cfRule type="cellIs" dxfId="725" priority="726" operator="equal">
      <formula>"Online"</formula>
    </cfRule>
  </conditionalFormatting>
  <conditionalFormatting sqref="R61">
    <cfRule type="cellIs" dxfId="724" priority="725" operator="equal">
      <formula>"Online"</formula>
    </cfRule>
  </conditionalFormatting>
  <conditionalFormatting sqref="R61">
    <cfRule type="cellIs" dxfId="723" priority="724" operator="equal">
      <formula>"Online"</formula>
    </cfRule>
  </conditionalFormatting>
  <conditionalFormatting sqref="R61">
    <cfRule type="cellIs" dxfId="722" priority="723" operator="equal">
      <formula>"Online"</formula>
    </cfRule>
  </conditionalFormatting>
  <conditionalFormatting sqref="R61">
    <cfRule type="cellIs" dxfId="721" priority="722" operator="equal">
      <formula>"Online"</formula>
    </cfRule>
  </conditionalFormatting>
  <conditionalFormatting sqref="R61">
    <cfRule type="cellIs" dxfId="720" priority="721" operator="equal">
      <formula>"Online"</formula>
    </cfRule>
  </conditionalFormatting>
  <conditionalFormatting sqref="R61">
    <cfRule type="cellIs" dxfId="719" priority="720" operator="equal">
      <formula>"Online"</formula>
    </cfRule>
  </conditionalFormatting>
  <conditionalFormatting sqref="R61">
    <cfRule type="cellIs" dxfId="718" priority="719" operator="equal">
      <formula>"Online"</formula>
    </cfRule>
  </conditionalFormatting>
  <conditionalFormatting sqref="R61">
    <cfRule type="cellIs" dxfId="717" priority="718" operator="equal">
      <formula>"Online"</formula>
    </cfRule>
  </conditionalFormatting>
  <conditionalFormatting sqref="R61">
    <cfRule type="cellIs" dxfId="716" priority="717" operator="equal">
      <formula>"Online"</formula>
    </cfRule>
  </conditionalFormatting>
  <conditionalFormatting sqref="R71">
    <cfRule type="cellIs" dxfId="715" priority="716" operator="equal">
      <formula>"Online"</formula>
    </cfRule>
  </conditionalFormatting>
  <conditionalFormatting sqref="R71">
    <cfRule type="cellIs" dxfId="714" priority="715" operator="equal">
      <formula>"Online"</formula>
    </cfRule>
  </conditionalFormatting>
  <conditionalFormatting sqref="R71">
    <cfRule type="cellIs" dxfId="713" priority="714" operator="equal">
      <formula>"Online"</formula>
    </cfRule>
  </conditionalFormatting>
  <conditionalFormatting sqref="R71">
    <cfRule type="cellIs" dxfId="712" priority="713" operator="equal">
      <formula>"Online"</formula>
    </cfRule>
  </conditionalFormatting>
  <conditionalFormatting sqref="R71">
    <cfRule type="cellIs" dxfId="711" priority="712" operator="equal">
      <formula>"Online"</formula>
    </cfRule>
  </conditionalFormatting>
  <conditionalFormatting sqref="R71">
    <cfRule type="cellIs" dxfId="710" priority="711" operator="equal">
      <formula>"Online"</formula>
    </cfRule>
  </conditionalFormatting>
  <conditionalFormatting sqref="R71">
    <cfRule type="cellIs" dxfId="709" priority="710" operator="equal">
      <formula>"Online"</formula>
    </cfRule>
  </conditionalFormatting>
  <conditionalFormatting sqref="R71">
    <cfRule type="cellIs" dxfId="708" priority="709" operator="equal">
      <formula>"Online"</formula>
    </cfRule>
  </conditionalFormatting>
  <conditionalFormatting sqref="R71">
    <cfRule type="cellIs" dxfId="707" priority="708" operator="equal">
      <formula>"Online"</formula>
    </cfRule>
  </conditionalFormatting>
  <conditionalFormatting sqref="R71">
    <cfRule type="cellIs" dxfId="706" priority="707" operator="equal">
      <formula>"Online"</formula>
    </cfRule>
  </conditionalFormatting>
  <conditionalFormatting sqref="R71">
    <cfRule type="cellIs" dxfId="705" priority="706" operator="equal">
      <formula>"Online"</formula>
    </cfRule>
  </conditionalFormatting>
  <conditionalFormatting sqref="R71">
    <cfRule type="cellIs" dxfId="704" priority="705" operator="equal">
      <formula>"Online"</formula>
    </cfRule>
  </conditionalFormatting>
  <conditionalFormatting sqref="R71">
    <cfRule type="cellIs" dxfId="703" priority="704" operator="equal">
      <formula>"Online"</formula>
    </cfRule>
  </conditionalFormatting>
  <conditionalFormatting sqref="R71">
    <cfRule type="cellIs" dxfId="702" priority="703" operator="equal">
      <formula>"Online"</formula>
    </cfRule>
  </conditionalFormatting>
  <conditionalFormatting sqref="R71">
    <cfRule type="cellIs" dxfId="701" priority="702" operator="equal">
      <formula>"Online"</formula>
    </cfRule>
  </conditionalFormatting>
  <conditionalFormatting sqref="R71">
    <cfRule type="cellIs" dxfId="700" priority="701" operator="equal">
      <formula>"Online"</formula>
    </cfRule>
  </conditionalFormatting>
  <conditionalFormatting sqref="R71">
    <cfRule type="cellIs" dxfId="699" priority="700" operator="equal">
      <formula>"Online"</formula>
    </cfRule>
  </conditionalFormatting>
  <conditionalFormatting sqref="R71">
    <cfRule type="cellIs" dxfId="698" priority="699" operator="equal">
      <formula>"Online"</formula>
    </cfRule>
  </conditionalFormatting>
  <conditionalFormatting sqref="R71">
    <cfRule type="cellIs" dxfId="697" priority="698" operator="equal">
      <formula>"Online"</formula>
    </cfRule>
  </conditionalFormatting>
  <conditionalFormatting sqref="R71">
    <cfRule type="cellIs" dxfId="696" priority="697" operator="equal">
      <formula>"Online"</formula>
    </cfRule>
  </conditionalFormatting>
  <conditionalFormatting sqref="R71">
    <cfRule type="cellIs" dxfId="695" priority="696" operator="equal">
      <formula>"Online"</formula>
    </cfRule>
  </conditionalFormatting>
  <conditionalFormatting sqref="R71">
    <cfRule type="cellIs" dxfId="694" priority="695" operator="equal">
      <formula>"Online"</formula>
    </cfRule>
  </conditionalFormatting>
  <conditionalFormatting sqref="R71">
    <cfRule type="cellIs" dxfId="693" priority="694" operator="equal">
      <formula>"Online"</formula>
    </cfRule>
  </conditionalFormatting>
  <conditionalFormatting sqref="R71">
    <cfRule type="cellIs" dxfId="692" priority="693" operator="equal">
      <formula>"Online"</formula>
    </cfRule>
  </conditionalFormatting>
  <conditionalFormatting sqref="R71">
    <cfRule type="cellIs" dxfId="691" priority="692" operator="equal">
      <formula>"Online"</formula>
    </cfRule>
  </conditionalFormatting>
  <conditionalFormatting sqref="R71">
    <cfRule type="cellIs" dxfId="690" priority="691" operator="equal">
      <formula>"Online"</formula>
    </cfRule>
  </conditionalFormatting>
  <conditionalFormatting sqref="R71">
    <cfRule type="cellIs" dxfId="689" priority="690" operator="equal">
      <formula>"Online"</formula>
    </cfRule>
  </conditionalFormatting>
  <conditionalFormatting sqref="R71">
    <cfRule type="cellIs" dxfId="688" priority="689" operator="equal">
      <formula>"Online"</formula>
    </cfRule>
  </conditionalFormatting>
  <conditionalFormatting sqref="R71">
    <cfRule type="cellIs" dxfId="687" priority="688" operator="equal">
      <formula>"Online"</formula>
    </cfRule>
  </conditionalFormatting>
  <conditionalFormatting sqref="R71">
    <cfRule type="cellIs" dxfId="686" priority="687" operator="equal">
      <formula>"Online"</formula>
    </cfRule>
  </conditionalFormatting>
  <conditionalFormatting sqref="R71">
    <cfRule type="cellIs" dxfId="685" priority="686" operator="equal">
      <formula>"Online"</formula>
    </cfRule>
  </conditionalFormatting>
  <conditionalFormatting sqref="R71">
    <cfRule type="cellIs" dxfId="684" priority="685" operator="equal">
      <formula>"Online"</formula>
    </cfRule>
  </conditionalFormatting>
  <conditionalFormatting sqref="R71">
    <cfRule type="cellIs" dxfId="683" priority="684" operator="equal">
      <formula>"Online"</formula>
    </cfRule>
  </conditionalFormatting>
  <conditionalFormatting sqref="R71">
    <cfRule type="cellIs" dxfId="682" priority="683" operator="equal">
      <formula>"Online"</formula>
    </cfRule>
  </conditionalFormatting>
  <conditionalFormatting sqref="R71">
    <cfRule type="cellIs" dxfId="681" priority="682" operator="equal">
      <formula>"Online"</formula>
    </cfRule>
  </conditionalFormatting>
  <conditionalFormatting sqref="R71">
    <cfRule type="cellIs" dxfId="680" priority="681" operator="equal">
      <formula>"Online"</formula>
    </cfRule>
  </conditionalFormatting>
  <conditionalFormatting sqref="R71">
    <cfRule type="cellIs" dxfId="679" priority="680" operator="equal">
      <formula>"Online"</formula>
    </cfRule>
  </conditionalFormatting>
  <conditionalFormatting sqref="R71">
    <cfRule type="cellIs" dxfId="678" priority="679" operator="equal">
      <formula>"Online"</formula>
    </cfRule>
  </conditionalFormatting>
  <conditionalFormatting sqref="R71">
    <cfRule type="cellIs" dxfId="677" priority="678" operator="equal">
      <formula>"Online"</formula>
    </cfRule>
  </conditionalFormatting>
  <conditionalFormatting sqref="R71">
    <cfRule type="cellIs" dxfId="676" priority="677" operator="equal">
      <formula>"Online"</formula>
    </cfRule>
  </conditionalFormatting>
  <conditionalFormatting sqref="R71">
    <cfRule type="cellIs" dxfId="675" priority="676" operator="equal">
      <formula>"Online"</formula>
    </cfRule>
  </conditionalFormatting>
  <conditionalFormatting sqref="R71">
    <cfRule type="cellIs" dxfId="674" priority="675" operator="equal">
      <formula>"Online"</formula>
    </cfRule>
  </conditionalFormatting>
  <conditionalFormatting sqref="R73:R76">
    <cfRule type="cellIs" dxfId="673" priority="674" operator="equal">
      <formula>"Online"</formula>
    </cfRule>
  </conditionalFormatting>
  <conditionalFormatting sqref="R73:R76">
    <cfRule type="cellIs" dxfId="672" priority="673" operator="equal">
      <formula>"Online"</formula>
    </cfRule>
  </conditionalFormatting>
  <conditionalFormatting sqref="R73:R76">
    <cfRule type="cellIs" dxfId="671" priority="672" operator="equal">
      <formula>"Online"</formula>
    </cfRule>
  </conditionalFormatting>
  <conditionalFormatting sqref="R73:R76">
    <cfRule type="cellIs" dxfId="670" priority="671" operator="equal">
      <formula>"Online"</formula>
    </cfRule>
  </conditionalFormatting>
  <conditionalFormatting sqref="R73:R76">
    <cfRule type="cellIs" dxfId="669" priority="670" operator="equal">
      <formula>"Online"</formula>
    </cfRule>
  </conditionalFormatting>
  <conditionalFormatting sqref="R73:R76">
    <cfRule type="cellIs" dxfId="668" priority="669" operator="equal">
      <formula>"Online"</formula>
    </cfRule>
  </conditionalFormatting>
  <conditionalFormatting sqref="R73:R76">
    <cfRule type="cellIs" dxfId="667" priority="668" operator="equal">
      <formula>"Online"</formula>
    </cfRule>
  </conditionalFormatting>
  <conditionalFormatting sqref="R73:R76">
    <cfRule type="cellIs" dxfId="666" priority="667" operator="equal">
      <formula>"Online"</formula>
    </cfRule>
  </conditionalFormatting>
  <conditionalFormatting sqref="R73:R76">
    <cfRule type="cellIs" dxfId="665" priority="666" operator="equal">
      <formula>"Online"</formula>
    </cfRule>
  </conditionalFormatting>
  <conditionalFormatting sqref="R73:R76">
    <cfRule type="cellIs" dxfId="664" priority="665" operator="equal">
      <formula>"Online"</formula>
    </cfRule>
  </conditionalFormatting>
  <conditionalFormatting sqref="R73:R76">
    <cfRule type="cellIs" dxfId="663" priority="664" operator="equal">
      <formula>"Online"</formula>
    </cfRule>
  </conditionalFormatting>
  <conditionalFormatting sqref="R73:R76">
    <cfRule type="cellIs" dxfId="662" priority="663" operator="equal">
      <formula>"Online"</formula>
    </cfRule>
  </conditionalFormatting>
  <conditionalFormatting sqref="R73:R76">
    <cfRule type="cellIs" dxfId="661" priority="662" operator="equal">
      <formula>"Online"</formula>
    </cfRule>
  </conditionalFormatting>
  <conditionalFormatting sqref="R73:R76">
    <cfRule type="cellIs" dxfId="660" priority="661" operator="equal">
      <formula>"Online"</formula>
    </cfRule>
  </conditionalFormatting>
  <conditionalFormatting sqref="R73:R76">
    <cfRule type="cellIs" dxfId="659" priority="660" operator="equal">
      <formula>"Online"</formula>
    </cfRule>
  </conditionalFormatting>
  <conditionalFormatting sqref="R73:R76">
    <cfRule type="cellIs" dxfId="658" priority="659" operator="equal">
      <formula>"Online"</formula>
    </cfRule>
  </conditionalFormatting>
  <conditionalFormatting sqref="R73:R76">
    <cfRule type="cellIs" dxfId="657" priority="658" operator="equal">
      <formula>"Online"</formula>
    </cfRule>
  </conditionalFormatting>
  <conditionalFormatting sqref="R73:R76">
    <cfRule type="cellIs" dxfId="656" priority="657" operator="equal">
      <formula>"Online"</formula>
    </cfRule>
  </conditionalFormatting>
  <conditionalFormatting sqref="R73:R76">
    <cfRule type="cellIs" dxfId="655" priority="656" operator="equal">
      <formula>"Online"</formula>
    </cfRule>
  </conditionalFormatting>
  <conditionalFormatting sqref="R73:R76">
    <cfRule type="cellIs" dxfId="654" priority="655" operator="equal">
      <formula>"Online"</formula>
    </cfRule>
  </conditionalFormatting>
  <conditionalFormatting sqref="R73:R76">
    <cfRule type="cellIs" dxfId="653" priority="654" operator="equal">
      <formula>"Online"</formula>
    </cfRule>
  </conditionalFormatting>
  <conditionalFormatting sqref="R73:R76">
    <cfRule type="cellIs" dxfId="652" priority="653" operator="equal">
      <formula>"Online"</formula>
    </cfRule>
  </conditionalFormatting>
  <conditionalFormatting sqref="R73:R76">
    <cfRule type="cellIs" dxfId="651" priority="652" operator="equal">
      <formula>"Online"</formula>
    </cfRule>
  </conditionalFormatting>
  <conditionalFormatting sqref="R73:R76">
    <cfRule type="cellIs" dxfId="650" priority="651" operator="equal">
      <formula>"Online"</formula>
    </cfRule>
  </conditionalFormatting>
  <conditionalFormatting sqref="R73:R76">
    <cfRule type="cellIs" dxfId="649" priority="650" operator="equal">
      <formula>"Online"</formula>
    </cfRule>
  </conditionalFormatting>
  <conditionalFormatting sqref="R73:R76">
    <cfRule type="cellIs" dxfId="648" priority="649" operator="equal">
      <formula>"Online"</formula>
    </cfRule>
  </conditionalFormatting>
  <conditionalFormatting sqref="R73:R76">
    <cfRule type="cellIs" dxfId="647" priority="648" operator="equal">
      <formula>"Online"</formula>
    </cfRule>
  </conditionalFormatting>
  <conditionalFormatting sqref="R73:R76">
    <cfRule type="cellIs" dxfId="646" priority="647" operator="equal">
      <formula>"Online"</formula>
    </cfRule>
  </conditionalFormatting>
  <conditionalFormatting sqref="R73:R76">
    <cfRule type="cellIs" dxfId="645" priority="646" operator="equal">
      <formula>"Online"</formula>
    </cfRule>
  </conditionalFormatting>
  <conditionalFormatting sqref="R73:R76">
    <cfRule type="cellIs" dxfId="644" priority="645" operator="equal">
      <formula>"Online"</formula>
    </cfRule>
  </conditionalFormatting>
  <conditionalFormatting sqref="R73:R76">
    <cfRule type="cellIs" dxfId="643" priority="644" operator="equal">
      <formula>"Online"</formula>
    </cfRule>
  </conditionalFormatting>
  <conditionalFormatting sqref="R73:R76">
    <cfRule type="cellIs" dxfId="642" priority="643" operator="equal">
      <formula>"Online"</formula>
    </cfRule>
  </conditionalFormatting>
  <conditionalFormatting sqref="R73:R76">
    <cfRule type="cellIs" dxfId="641" priority="642" operator="equal">
      <formula>"Online"</formula>
    </cfRule>
  </conditionalFormatting>
  <conditionalFormatting sqref="R73:R76">
    <cfRule type="cellIs" dxfId="640" priority="641" operator="equal">
      <formula>"Online"</formula>
    </cfRule>
  </conditionalFormatting>
  <conditionalFormatting sqref="R73:R76">
    <cfRule type="cellIs" dxfId="639" priority="640" operator="equal">
      <formula>"Online"</formula>
    </cfRule>
  </conditionalFormatting>
  <conditionalFormatting sqref="R73:R76">
    <cfRule type="cellIs" dxfId="638" priority="639" operator="equal">
      <formula>"Online"</formula>
    </cfRule>
  </conditionalFormatting>
  <conditionalFormatting sqref="R73:R76">
    <cfRule type="cellIs" dxfId="637" priority="638" operator="equal">
      <formula>"Online"</formula>
    </cfRule>
  </conditionalFormatting>
  <conditionalFormatting sqref="R73:R76">
    <cfRule type="cellIs" dxfId="636" priority="637" operator="equal">
      <formula>"Online"</formula>
    </cfRule>
  </conditionalFormatting>
  <conditionalFormatting sqref="R73:R76">
    <cfRule type="cellIs" dxfId="635" priority="636" operator="equal">
      <formula>"Online"</formula>
    </cfRule>
  </conditionalFormatting>
  <conditionalFormatting sqref="R73:R76">
    <cfRule type="cellIs" dxfId="634" priority="635" operator="equal">
      <formula>"Online"</formula>
    </cfRule>
  </conditionalFormatting>
  <conditionalFormatting sqref="R73:R76">
    <cfRule type="cellIs" dxfId="633" priority="634" operator="equal">
      <formula>"Online"</formula>
    </cfRule>
  </conditionalFormatting>
  <conditionalFormatting sqref="R73:R76">
    <cfRule type="cellIs" dxfId="632" priority="633" operator="equal">
      <formula>"Online"</formula>
    </cfRule>
  </conditionalFormatting>
  <conditionalFormatting sqref="R77">
    <cfRule type="cellIs" dxfId="631" priority="632" operator="equal">
      <formula>"Online"</formula>
    </cfRule>
  </conditionalFormatting>
  <conditionalFormatting sqref="R77">
    <cfRule type="cellIs" dxfId="630" priority="631" operator="equal">
      <formula>"Online"</formula>
    </cfRule>
  </conditionalFormatting>
  <conditionalFormatting sqref="R77">
    <cfRule type="cellIs" dxfId="629" priority="630" operator="equal">
      <formula>"Online"</formula>
    </cfRule>
  </conditionalFormatting>
  <conditionalFormatting sqref="R77">
    <cfRule type="cellIs" dxfId="628" priority="629" operator="equal">
      <formula>"Online"</formula>
    </cfRule>
  </conditionalFormatting>
  <conditionalFormatting sqref="R77">
    <cfRule type="cellIs" dxfId="627" priority="628" operator="equal">
      <formula>"Online"</formula>
    </cfRule>
  </conditionalFormatting>
  <conditionalFormatting sqref="R77">
    <cfRule type="cellIs" dxfId="626" priority="627" operator="equal">
      <formula>"Online"</formula>
    </cfRule>
  </conditionalFormatting>
  <conditionalFormatting sqref="R77">
    <cfRule type="cellIs" dxfId="625" priority="626" operator="equal">
      <formula>"Online"</formula>
    </cfRule>
  </conditionalFormatting>
  <conditionalFormatting sqref="R77">
    <cfRule type="cellIs" dxfId="624" priority="625" operator="equal">
      <formula>"Online"</formula>
    </cfRule>
  </conditionalFormatting>
  <conditionalFormatting sqref="R77">
    <cfRule type="cellIs" dxfId="623" priority="624" operator="equal">
      <formula>"Online"</formula>
    </cfRule>
  </conditionalFormatting>
  <conditionalFormatting sqref="R77">
    <cfRule type="cellIs" dxfId="622" priority="623" operator="equal">
      <formula>"Online"</formula>
    </cfRule>
  </conditionalFormatting>
  <conditionalFormatting sqref="R77">
    <cfRule type="cellIs" dxfId="621" priority="622" operator="equal">
      <formula>"Online"</formula>
    </cfRule>
  </conditionalFormatting>
  <conditionalFormatting sqref="R77">
    <cfRule type="cellIs" dxfId="620" priority="621" operator="equal">
      <formula>"Online"</formula>
    </cfRule>
  </conditionalFormatting>
  <conditionalFormatting sqref="R77">
    <cfRule type="cellIs" dxfId="619" priority="620" operator="equal">
      <formula>"Online"</formula>
    </cfRule>
  </conditionalFormatting>
  <conditionalFormatting sqref="R77">
    <cfRule type="cellIs" dxfId="618" priority="619" operator="equal">
      <formula>"Online"</formula>
    </cfRule>
  </conditionalFormatting>
  <conditionalFormatting sqref="R77">
    <cfRule type="cellIs" dxfId="617" priority="618" operator="equal">
      <formula>"Online"</formula>
    </cfRule>
  </conditionalFormatting>
  <conditionalFormatting sqref="R77">
    <cfRule type="cellIs" dxfId="616" priority="617" operator="equal">
      <formula>"Online"</formula>
    </cfRule>
  </conditionalFormatting>
  <conditionalFormatting sqref="R77">
    <cfRule type="cellIs" dxfId="615" priority="616" operator="equal">
      <formula>"Online"</formula>
    </cfRule>
  </conditionalFormatting>
  <conditionalFormatting sqref="R77">
    <cfRule type="cellIs" dxfId="614" priority="615" operator="equal">
      <formula>"Online"</formula>
    </cfRule>
  </conditionalFormatting>
  <conditionalFormatting sqref="R77">
    <cfRule type="cellIs" dxfId="613" priority="614" operator="equal">
      <formula>"Online"</formula>
    </cfRule>
  </conditionalFormatting>
  <conditionalFormatting sqref="R77">
    <cfRule type="cellIs" dxfId="612" priority="613" operator="equal">
      <formula>"Online"</formula>
    </cfRule>
  </conditionalFormatting>
  <conditionalFormatting sqref="R77">
    <cfRule type="cellIs" dxfId="611" priority="612" operator="equal">
      <formula>"Online"</formula>
    </cfRule>
  </conditionalFormatting>
  <conditionalFormatting sqref="R77">
    <cfRule type="cellIs" dxfId="610" priority="611" operator="equal">
      <formula>"Online"</formula>
    </cfRule>
  </conditionalFormatting>
  <conditionalFormatting sqref="R77">
    <cfRule type="cellIs" dxfId="609" priority="610" operator="equal">
      <formula>"Online"</formula>
    </cfRule>
  </conditionalFormatting>
  <conditionalFormatting sqref="R77">
    <cfRule type="cellIs" dxfId="608" priority="609" operator="equal">
      <formula>"Online"</formula>
    </cfRule>
  </conditionalFormatting>
  <conditionalFormatting sqref="R77">
    <cfRule type="cellIs" dxfId="607" priority="608" operator="equal">
      <formula>"Online"</formula>
    </cfRule>
  </conditionalFormatting>
  <conditionalFormatting sqref="R77">
    <cfRule type="cellIs" dxfId="606" priority="607" operator="equal">
      <formula>"Online"</formula>
    </cfRule>
  </conditionalFormatting>
  <conditionalFormatting sqref="R77">
    <cfRule type="cellIs" dxfId="605" priority="606" operator="equal">
      <formula>"Online"</formula>
    </cfRule>
  </conditionalFormatting>
  <conditionalFormatting sqref="R77">
    <cfRule type="cellIs" dxfId="604" priority="605" operator="equal">
      <formula>"Online"</formula>
    </cfRule>
  </conditionalFormatting>
  <conditionalFormatting sqref="R77">
    <cfRule type="cellIs" dxfId="603" priority="604" operator="equal">
      <formula>"Online"</formula>
    </cfRule>
  </conditionalFormatting>
  <conditionalFormatting sqref="R77">
    <cfRule type="cellIs" dxfId="602" priority="603" operator="equal">
      <formula>"Online"</formula>
    </cfRule>
  </conditionalFormatting>
  <conditionalFormatting sqref="R77">
    <cfRule type="cellIs" dxfId="601" priority="602" operator="equal">
      <formula>"Online"</formula>
    </cfRule>
  </conditionalFormatting>
  <conditionalFormatting sqref="R77">
    <cfRule type="cellIs" dxfId="600" priority="601" operator="equal">
      <formula>"Online"</formula>
    </cfRule>
  </conditionalFormatting>
  <conditionalFormatting sqref="R77">
    <cfRule type="cellIs" dxfId="599" priority="600" operator="equal">
      <formula>"Online"</formula>
    </cfRule>
  </conditionalFormatting>
  <conditionalFormatting sqref="R77">
    <cfRule type="cellIs" dxfId="598" priority="599" operator="equal">
      <formula>"Online"</formula>
    </cfRule>
  </conditionalFormatting>
  <conditionalFormatting sqref="R77">
    <cfRule type="cellIs" dxfId="597" priority="598" operator="equal">
      <formula>"Online"</formula>
    </cfRule>
  </conditionalFormatting>
  <conditionalFormatting sqref="R77">
    <cfRule type="cellIs" dxfId="596" priority="597" operator="equal">
      <formula>"Online"</formula>
    </cfRule>
  </conditionalFormatting>
  <conditionalFormatting sqref="R77">
    <cfRule type="cellIs" dxfId="595" priority="596" operator="equal">
      <formula>"Online"</formula>
    </cfRule>
  </conditionalFormatting>
  <conditionalFormatting sqref="R77">
    <cfRule type="cellIs" dxfId="594" priority="595" operator="equal">
      <formula>"Online"</formula>
    </cfRule>
  </conditionalFormatting>
  <conditionalFormatting sqref="R77">
    <cfRule type="cellIs" dxfId="593" priority="594" operator="equal">
      <formula>"Online"</formula>
    </cfRule>
  </conditionalFormatting>
  <conditionalFormatting sqref="R77">
    <cfRule type="cellIs" dxfId="592" priority="593" operator="equal">
      <formula>"Online"</formula>
    </cfRule>
  </conditionalFormatting>
  <conditionalFormatting sqref="R77">
    <cfRule type="cellIs" dxfId="591" priority="592" operator="equal">
      <formula>"Online"</formula>
    </cfRule>
  </conditionalFormatting>
  <conditionalFormatting sqref="R77">
    <cfRule type="cellIs" dxfId="590" priority="591" operator="equal">
      <formula>"Online"</formula>
    </cfRule>
  </conditionalFormatting>
  <conditionalFormatting sqref="R79">
    <cfRule type="cellIs" dxfId="589" priority="590" operator="equal">
      <formula>"Online"</formula>
    </cfRule>
  </conditionalFormatting>
  <conditionalFormatting sqref="R79">
    <cfRule type="cellIs" dxfId="588" priority="589" operator="equal">
      <formula>"Online"</formula>
    </cfRule>
  </conditionalFormatting>
  <conditionalFormatting sqref="R79">
    <cfRule type="cellIs" dxfId="587" priority="588" operator="equal">
      <formula>"Online"</formula>
    </cfRule>
  </conditionalFormatting>
  <conditionalFormatting sqref="R79">
    <cfRule type="cellIs" dxfId="586" priority="587" operator="equal">
      <formula>"Online"</formula>
    </cfRule>
  </conditionalFormatting>
  <conditionalFormatting sqref="R79">
    <cfRule type="cellIs" dxfId="585" priority="586" operator="equal">
      <formula>"Online"</formula>
    </cfRule>
  </conditionalFormatting>
  <conditionalFormatting sqref="R79">
    <cfRule type="cellIs" dxfId="584" priority="585" operator="equal">
      <formula>"Online"</formula>
    </cfRule>
  </conditionalFormatting>
  <conditionalFormatting sqref="R79">
    <cfRule type="cellIs" dxfId="583" priority="584" operator="equal">
      <formula>"Online"</formula>
    </cfRule>
  </conditionalFormatting>
  <conditionalFormatting sqref="R79">
    <cfRule type="cellIs" dxfId="582" priority="583" operator="equal">
      <formula>"Online"</formula>
    </cfRule>
  </conditionalFormatting>
  <conditionalFormatting sqref="R79">
    <cfRule type="cellIs" dxfId="581" priority="582" operator="equal">
      <formula>"Online"</formula>
    </cfRule>
  </conditionalFormatting>
  <conditionalFormatting sqref="R79">
    <cfRule type="cellIs" dxfId="580" priority="581" operator="equal">
      <formula>"Online"</formula>
    </cfRule>
  </conditionalFormatting>
  <conditionalFormatting sqref="R79">
    <cfRule type="cellIs" dxfId="579" priority="580" operator="equal">
      <formula>"Online"</formula>
    </cfRule>
  </conditionalFormatting>
  <conditionalFormatting sqref="R79">
    <cfRule type="cellIs" dxfId="578" priority="579" operator="equal">
      <formula>"Online"</formula>
    </cfRule>
  </conditionalFormatting>
  <conditionalFormatting sqref="R79">
    <cfRule type="cellIs" dxfId="577" priority="578" operator="equal">
      <formula>"Online"</formula>
    </cfRule>
  </conditionalFormatting>
  <conditionalFormatting sqref="R79">
    <cfRule type="cellIs" dxfId="576" priority="577" operator="equal">
      <formula>"Online"</formula>
    </cfRule>
  </conditionalFormatting>
  <conditionalFormatting sqref="R79">
    <cfRule type="cellIs" dxfId="575" priority="576" operator="equal">
      <formula>"Online"</formula>
    </cfRule>
  </conditionalFormatting>
  <conditionalFormatting sqref="R79">
    <cfRule type="cellIs" dxfId="574" priority="575" operator="equal">
      <formula>"Online"</formula>
    </cfRule>
  </conditionalFormatting>
  <conditionalFormatting sqref="R79">
    <cfRule type="cellIs" dxfId="573" priority="574" operator="equal">
      <formula>"Online"</formula>
    </cfRule>
  </conditionalFormatting>
  <conditionalFormatting sqref="R79">
    <cfRule type="cellIs" dxfId="572" priority="573" operator="equal">
      <formula>"Online"</formula>
    </cfRule>
  </conditionalFormatting>
  <conditionalFormatting sqref="R79">
    <cfRule type="cellIs" dxfId="571" priority="572" operator="equal">
      <formula>"Online"</formula>
    </cfRule>
  </conditionalFormatting>
  <conditionalFormatting sqref="R79">
    <cfRule type="cellIs" dxfId="570" priority="571" operator="equal">
      <formula>"Online"</formula>
    </cfRule>
  </conditionalFormatting>
  <conditionalFormatting sqref="R79">
    <cfRule type="cellIs" dxfId="569" priority="570" operator="equal">
      <formula>"Online"</formula>
    </cfRule>
  </conditionalFormatting>
  <conditionalFormatting sqref="R79">
    <cfRule type="cellIs" dxfId="568" priority="569" operator="equal">
      <formula>"Online"</formula>
    </cfRule>
  </conditionalFormatting>
  <conditionalFormatting sqref="R79">
    <cfRule type="cellIs" dxfId="567" priority="568" operator="equal">
      <formula>"Online"</formula>
    </cfRule>
  </conditionalFormatting>
  <conditionalFormatting sqref="R79">
    <cfRule type="cellIs" dxfId="566" priority="567" operator="equal">
      <formula>"Online"</formula>
    </cfRule>
  </conditionalFormatting>
  <conditionalFormatting sqref="R79">
    <cfRule type="cellIs" dxfId="565" priority="566" operator="equal">
      <formula>"Online"</formula>
    </cfRule>
  </conditionalFormatting>
  <conditionalFormatting sqref="R79">
    <cfRule type="cellIs" dxfId="564" priority="565" operator="equal">
      <formula>"Online"</formula>
    </cfRule>
  </conditionalFormatting>
  <conditionalFormatting sqref="R79">
    <cfRule type="cellIs" dxfId="563" priority="564" operator="equal">
      <formula>"Online"</formula>
    </cfRule>
  </conditionalFormatting>
  <conditionalFormatting sqref="R79">
    <cfRule type="cellIs" dxfId="562" priority="563" operator="equal">
      <formula>"Online"</formula>
    </cfRule>
  </conditionalFormatting>
  <conditionalFormatting sqref="R79">
    <cfRule type="cellIs" dxfId="561" priority="562" operator="equal">
      <formula>"Online"</formula>
    </cfRule>
  </conditionalFormatting>
  <conditionalFormatting sqref="R79">
    <cfRule type="cellIs" dxfId="560" priority="561" operator="equal">
      <formula>"Online"</formula>
    </cfRule>
  </conditionalFormatting>
  <conditionalFormatting sqref="R79">
    <cfRule type="cellIs" dxfId="559" priority="560" operator="equal">
      <formula>"Online"</formula>
    </cfRule>
  </conditionalFormatting>
  <conditionalFormatting sqref="R79">
    <cfRule type="cellIs" dxfId="558" priority="559" operator="equal">
      <formula>"Online"</formula>
    </cfRule>
  </conditionalFormatting>
  <conditionalFormatting sqref="R79">
    <cfRule type="cellIs" dxfId="557" priority="558" operator="equal">
      <formula>"Online"</formula>
    </cfRule>
  </conditionalFormatting>
  <conditionalFormatting sqref="R79">
    <cfRule type="cellIs" dxfId="556" priority="557" operator="equal">
      <formula>"Online"</formula>
    </cfRule>
  </conditionalFormatting>
  <conditionalFormatting sqref="R79">
    <cfRule type="cellIs" dxfId="555" priority="556" operator="equal">
      <formula>"Online"</formula>
    </cfRule>
  </conditionalFormatting>
  <conditionalFormatting sqref="R79">
    <cfRule type="cellIs" dxfId="554" priority="555" operator="equal">
      <formula>"Online"</formula>
    </cfRule>
  </conditionalFormatting>
  <conditionalFormatting sqref="R79">
    <cfRule type="cellIs" dxfId="553" priority="554" operator="equal">
      <formula>"Online"</formula>
    </cfRule>
  </conditionalFormatting>
  <conditionalFormatting sqref="R79">
    <cfRule type="cellIs" dxfId="552" priority="553" operator="equal">
      <formula>"Online"</formula>
    </cfRule>
  </conditionalFormatting>
  <conditionalFormatting sqref="R79">
    <cfRule type="cellIs" dxfId="551" priority="552" operator="equal">
      <formula>"Online"</formula>
    </cfRule>
  </conditionalFormatting>
  <conditionalFormatting sqref="R79">
    <cfRule type="cellIs" dxfId="550" priority="551" operator="equal">
      <formula>"Online"</formula>
    </cfRule>
  </conditionalFormatting>
  <conditionalFormatting sqref="R79">
    <cfRule type="cellIs" dxfId="549" priority="550" operator="equal">
      <formula>"Online"</formula>
    </cfRule>
  </conditionalFormatting>
  <conditionalFormatting sqref="R79">
    <cfRule type="cellIs" dxfId="548" priority="549" operator="equal">
      <formula>"Online"</formula>
    </cfRule>
  </conditionalFormatting>
  <conditionalFormatting sqref="R80">
    <cfRule type="cellIs" dxfId="547" priority="548" operator="equal">
      <formula>"Online"</formula>
    </cfRule>
  </conditionalFormatting>
  <conditionalFormatting sqref="R80">
    <cfRule type="cellIs" dxfId="546" priority="547" operator="equal">
      <formula>"Online"</formula>
    </cfRule>
  </conditionalFormatting>
  <conditionalFormatting sqref="R80">
    <cfRule type="cellIs" dxfId="545" priority="546" operator="equal">
      <formula>"Online"</formula>
    </cfRule>
  </conditionalFormatting>
  <conditionalFormatting sqref="R80">
    <cfRule type="cellIs" dxfId="544" priority="545" operator="equal">
      <formula>"Online"</formula>
    </cfRule>
  </conditionalFormatting>
  <conditionalFormatting sqref="R80">
    <cfRule type="cellIs" dxfId="543" priority="544" operator="equal">
      <formula>"Online"</formula>
    </cfRule>
  </conditionalFormatting>
  <conditionalFormatting sqref="R80">
    <cfRule type="cellIs" dxfId="542" priority="543" operator="equal">
      <formula>"Online"</formula>
    </cfRule>
  </conditionalFormatting>
  <conditionalFormatting sqref="R80">
    <cfRule type="cellIs" dxfId="541" priority="542" operator="equal">
      <formula>"Online"</formula>
    </cfRule>
  </conditionalFormatting>
  <conditionalFormatting sqref="R80">
    <cfRule type="cellIs" dxfId="540" priority="541" operator="equal">
      <formula>"Online"</formula>
    </cfRule>
  </conditionalFormatting>
  <conditionalFormatting sqref="R80">
    <cfRule type="cellIs" dxfId="539" priority="540" operator="equal">
      <formula>"Online"</formula>
    </cfRule>
  </conditionalFormatting>
  <conditionalFormatting sqref="R80">
    <cfRule type="cellIs" dxfId="538" priority="539" operator="equal">
      <formula>"Online"</formula>
    </cfRule>
  </conditionalFormatting>
  <conditionalFormatting sqref="R80">
    <cfRule type="cellIs" dxfId="537" priority="538" operator="equal">
      <formula>"Online"</formula>
    </cfRule>
  </conditionalFormatting>
  <conditionalFormatting sqref="R80">
    <cfRule type="cellIs" dxfId="536" priority="537" operator="equal">
      <formula>"Online"</formula>
    </cfRule>
  </conditionalFormatting>
  <conditionalFormatting sqref="R80">
    <cfRule type="cellIs" dxfId="535" priority="536" operator="equal">
      <formula>"Online"</formula>
    </cfRule>
  </conditionalFormatting>
  <conditionalFormatting sqref="R80">
    <cfRule type="cellIs" dxfId="534" priority="535" operator="equal">
      <formula>"Online"</formula>
    </cfRule>
  </conditionalFormatting>
  <conditionalFormatting sqref="R80">
    <cfRule type="cellIs" dxfId="533" priority="534" operator="equal">
      <formula>"Online"</formula>
    </cfRule>
  </conditionalFormatting>
  <conditionalFormatting sqref="R80">
    <cfRule type="cellIs" dxfId="532" priority="533" operator="equal">
      <formula>"Online"</formula>
    </cfRule>
  </conditionalFormatting>
  <conditionalFormatting sqref="R80">
    <cfRule type="cellIs" dxfId="531" priority="532" operator="equal">
      <formula>"Online"</formula>
    </cfRule>
  </conditionalFormatting>
  <conditionalFormatting sqref="R80">
    <cfRule type="cellIs" dxfId="530" priority="531" operator="equal">
      <formula>"Online"</formula>
    </cfRule>
  </conditionalFormatting>
  <conditionalFormatting sqref="R80">
    <cfRule type="cellIs" dxfId="529" priority="530" operator="equal">
      <formula>"Online"</formula>
    </cfRule>
  </conditionalFormatting>
  <conditionalFormatting sqref="R80">
    <cfRule type="cellIs" dxfId="528" priority="529" operator="equal">
      <formula>"Online"</formula>
    </cfRule>
  </conditionalFormatting>
  <conditionalFormatting sqref="R80">
    <cfRule type="cellIs" dxfId="527" priority="528" operator="equal">
      <formula>"Online"</formula>
    </cfRule>
  </conditionalFormatting>
  <conditionalFormatting sqref="R80">
    <cfRule type="cellIs" dxfId="526" priority="527" operator="equal">
      <formula>"Online"</formula>
    </cfRule>
  </conditionalFormatting>
  <conditionalFormatting sqref="R80">
    <cfRule type="cellIs" dxfId="525" priority="526" operator="equal">
      <formula>"Online"</formula>
    </cfRule>
  </conditionalFormatting>
  <conditionalFormatting sqref="R80">
    <cfRule type="cellIs" dxfId="524" priority="525" operator="equal">
      <formula>"Online"</formula>
    </cfRule>
  </conditionalFormatting>
  <conditionalFormatting sqref="R80">
    <cfRule type="cellIs" dxfId="523" priority="524" operator="equal">
      <formula>"Online"</formula>
    </cfRule>
  </conditionalFormatting>
  <conditionalFormatting sqref="R80">
    <cfRule type="cellIs" dxfId="522" priority="523" operator="equal">
      <formula>"Online"</formula>
    </cfRule>
  </conditionalFormatting>
  <conditionalFormatting sqref="R80">
    <cfRule type="cellIs" dxfId="521" priority="522" operator="equal">
      <formula>"Online"</formula>
    </cfRule>
  </conditionalFormatting>
  <conditionalFormatting sqref="R80">
    <cfRule type="cellIs" dxfId="520" priority="521" operator="equal">
      <formula>"Online"</formula>
    </cfRule>
  </conditionalFormatting>
  <conditionalFormatting sqref="R80">
    <cfRule type="cellIs" dxfId="519" priority="520" operator="equal">
      <formula>"Online"</formula>
    </cfRule>
  </conditionalFormatting>
  <conditionalFormatting sqref="R80">
    <cfRule type="cellIs" dxfId="518" priority="519" operator="equal">
      <formula>"Online"</formula>
    </cfRule>
  </conditionalFormatting>
  <conditionalFormatting sqref="R80">
    <cfRule type="cellIs" dxfId="517" priority="518" operator="equal">
      <formula>"Online"</formula>
    </cfRule>
  </conditionalFormatting>
  <conditionalFormatting sqref="R80">
    <cfRule type="cellIs" dxfId="516" priority="517" operator="equal">
      <formula>"Online"</formula>
    </cfRule>
  </conditionalFormatting>
  <conditionalFormatting sqref="R80">
    <cfRule type="cellIs" dxfId="515" priority="516" operator="equal">
      <formula>"Online"</formula>
    </cfRule>
  </conditionalFormatting>
  <conditionalFormatting sqref="R80">
    <cfRule type="cellIs" dxfId="514" priority="515" operator="equal">
      <formula>"Online"</formula>
    </cfRule>
  </conditionalFormatting>
  <conditionalFormatting sqref="R80">
    <cfRule type="cellIs" dxfId="513" priority="514" operator="equal">
      <formula>"Online"</formula>
    </cfRule>
  </conditionalFormatting>
  <conditionalFormatting sqref="R80">
    <cfRule type="cellIs" dxfId="512" priority="513" operator="equal">
      <formula>"Online"</formula>
    </cfRule>
  </conditionalFormatting>
  <conditionalFormatting sqref="R80">
    <cfRule type="cellIs" dxfId="511" priority="512" operator="equal">
      <formula>"Online"</formula>
    </cfRule>
  </conditionalFormatting>
  <conditionalFormatting sqref="R80">
    <cfRule type="cellIs" dxfId="510" priority="511" operator="equal">
      <formula>"Online"</formula>
    </cfRule>
  </conditionalFormatting>
  <conditionalFormatting sqref="R80">
    <cfRule type="cellIs" dxfId="509" priority="510" operator="equal">
      <formula>"Online"</formula>
    </cfRule>
  </conditionalFormatting>
  <conditionalFormatting sqref="R80">
    <cfRule type="cellIs" dxfId="508" priority="509" operator="equal">
      <formula>"Online"</formula>
    </cfRule>
  </conditionalFormatting>
  <conditionalFormatting sqref="R80">
    <cfRule type="cellIs" dxfId="507" priority="508" operator="equal">
      <formula>"Online"</formula>
    </cfRule>
  </conditionalFormatting>
  <conditionalFormatting sqref="R80">
    <cfRule type="cellIs" dxfId="506" priority="507" operator="equal">
      <formula>"Online"</formula>
    </cfRule>
  </conditionalFormatting>
  <conditionalFormatting sqref="R83">
    <cfRule type="cellIs" dxfId="505" priority="506" operator="equal">
      <formula>"Online"</formula>
    </cfRule>
  </conditionalFormatting>
  <conditionalFormatting sqref="R83">
    <cfRule type="cellIs" dxfId="504" priority="505" operator="equal">
      <formula>"Online"</formula>
    </cfRule>
  </conditionalFormatting>
  <conditionalFormatting sqref="R83">
    <cfRule type="cellIs" dxfId="503" priority="504" operator="equal">
      <formula>"Online"</formula>
    </cfRule>
  </conditionalFormatting>
  <conditionalFormatting sqref="R83">
    <cfRule type="cellIs" dxfId="502" priority="503" operator="equal">
      <formula>"Online"</formula>
    </cfRule>
  </conditionalFormatting>
  <conditionalFormatting sqref="R83">
    <cfRule type="cellIs" dxfId="501" priority="502" operator="equal">
      <formula>"Online"</formula>
    </cfRule>
  </conditionalFormatting>
  <conditionalFormatting sqref="R83">
    <cfRule type="cellIs" dxfId="500" priority="501" operator="equal">
      <formula>"Online"</formula>
    </cfRule>
  </conditionalFormatting>
  <conditionalFormatting sqref="R83">
    <cfRule type="cellIs" dxfId="499" priority="500" operator="equal">
      <formula>"Online"</formula>
    </cfRule>
  </conditionalFormatting>
  <conditionalFormatting sqref="R83">
    <cfRule type="cellIs" dxfId="498" priority="499" operator="equal">
      <formula>"Online"</formula>
    </cfRule>
  </conditionalFormatting>
  <conditionalFormatting sqref="R83">
    <cfRule type="cellIs" dxfId="497" priority="498" operator="equal">
      <formula>"Online"</formula>
    </cfRule>
  </conditionalFormatting>
  <conditionalFormatting sqref="R83">
    <cfRule type="cellIs" dxfId="496" priority="497" operator="equal">
      <formula>"Online"</formula>
    </cfRule>
  </conditionalFormatting>
  <conditionalFormatting sqref="R83">
    <cfRule type="cellIs" dxfId="495" priority="496" operator="equal">
      <formula>"Online"</formula>
    </cfRule>
  </conditionalFormatting>
  <conditionalFormatting sqref="R83">
    <cfRule type="cellIs" dxfId="494" priority="495" operator="equal">
      <formula>"Online"</formula>
    </cfRule>
  </conditionalFormatting>
  <conditionalFormatting sqref="R83">
    <cfRule type="cellIs" dxfId="493" priority="494" operator="equal">
      <formula>"Online"</formula>
    </cfRule>
  </conditionalFormatting>
  <conditionalFormatting sqref="R83">
    <cfRule type="cellIs" dxfId="492" priority="493" operator="equal">
      <formula>"Online"</formula>
    </cfRule>
  </conditionalFormatting>
  <conditionalFormatting sqref="R83">
    <cfRule type="cellIs" dxfId="491" priority="492" operator="equal">
      <formula>"Online"</formula>
    </cfRule>
  </conditionalFormatting>
  <conditionalFormatting sqref="R83">
    <cfRule type="cellIs" dxfId="490" priority="491" operator="equal">
      <formula>"Online"</formula>
    </cfRule>
  </conditionalFormatting>
  <conditionalFormatting sqref="R83">
    <cfRule type="cellIs" dxfId="489" priority="490" operator="equal">
      <formula>"Online"</formula>
    </cfRule>
  </conditionalFormatting>
  <conditionalFormatting sqref="R83">
    <cfRule type="cellIs" dxfId="488" priority="489" operator="equal">
      <formula>"Online"</formula>
    </cfRule>
  </conditionalFormatting>
  <conditionalFormatting sqref="R83">
    <cfRule type="cellIs" dxfId="487" priority="488" operator="equal">
      <formula>"Online"</formula>
    </cfRule>
  </conditionalFormatting>
  <conditionalFormatting sqref="R83">
    <cfRule type="cellIs" dxfId="486" priority="487" operator="equal">
      <formula>"Online"</formula>
    </cfRule>
  </conditionalFormatting>
  <conditionalFormatting sqref="R83">
    <cfRule type="cellIs" dxfId="485" priority="486" operator="equal">
      <formula>"Online"</formula>
    </cfRule>
  </conditionalFormatting>
  <conditionalFormatting sqref="R83">
    <cfRule type="cellIs" dxfId="484" priority="485" operator="equal">
      <formula>"Online"</formula>
    </cfRule>
  </conditionalFormatting>
  <conditionalFormatting sqref="R83">
    <cfRule type="cellIs" dxfId="483" priority="484" operator="equal">
      <formula>"Online"</formula>
    </cfRule>
  </conditionalFormatting>
  <conditionalFormatting sqref="R83">
    <cfRule type="cellIs" dxfId="482" priority="483" operator="equal">
      <formula>"Online"</formula>
    </cfRule>
  </conditionalFormatting>
  <conditionalFormatting sqref="R83">
    <cfRule type="cellIs" dxfId="481" priority="482" operator="equal">
      <formula>"Online"</formula>
    </cfRule>
  </conditionalFormatting>
  <conditionalFormatting sqref="R83">
    <cfRule type="cellIs" dxfId="480" priority="481" operator="equal">
      <formula>"Online"</formula>
    </cfRule>
  </conditionalFormatting>
  <conditionalFormatting sqref="R83">
    <cfRule type="cellIs" dxfId="479" priority="480" operator="equal">
      <formula>"Online"</formula>
    </cfRule>
  </conditionalFormatting>
  <conditionalFormatting sqref="R83">
    <cfRule type="cellIs" dxfId="478" priority="479" operator="equal">
      <formula>"Online"</formula>
    </cfRule>
  </conditionalFormatting>
  <conditionalFormatting sqref="R83">
    <cfRule type="cellIs" dxfId="477" priority="478" operator="equal">
      <formula>"Online"</formula>
    </cfRule>
  </conditionalFormatting>
  <conditionalFormatting sqref="R83">
    <cfRule type="cellIs" dxfId="476" priority="477" operator="equal">
      <formula>"Online"</formula>
    </cfRule>
  </conditionalFormatting>
  <conditionalFormatting sqref="R83">
    <cfRule type="cellIs" dxfId="475" priority="476" operator="equal">
      <formula>"Online"</formula>
    </cfRule>
  </conditionalFormatting>
  <conditionalFormatting sqref="R83">
    <cfRule type="cellIs" dxfId="474" priority="475" operator="equal">
      <formula>"Online"</formula>
    </cfRule>
  </conditionalFormatting>
  <conditionalFormatting sqref="R83">
    <cfRule type="cellIs" dxfId="473" priority="474" operator="equal">
      <formula>"Online"</formula>
    </cfRule>
  </conditionalFormatting>
  <conditionalFormatting sqref="R83">
    <cfRule type="cellIs" dxfId="472" priority="473" operator="equal">
      <formula>"Online"</formula>
    </cfRule>
  </conditionalFormatting>
  <conditionalFormatting sqref="R83">
    <cfRule type="cellIs" dxfId="471" priority="472" operator="equal">
      <formula>"Online"</formula>
    </cfRule>
  </conditionalFormatting>
  <conditionalFormatting sqref="R83">
    <cfRule type="cellIs" dxfId="470" priority="471" operator="equal">
      <formula>"Online"</formula>
    </cfRule>
  </conditionalFormatting>
  <conditionalFormatting sqref="R83">
    <cfRule type="cellIs" dxfId="469" priority="470" operator="equal">
      <formula>"Online"</formula>
    </cfRule>
  </conditionalFormatting>
  <conditionalFormatting sqref="R83">
    <cfRule type="cellIs" dxfId="468" priority="469" operator="equal">
      <formula>"Online"</formula>
    </cfRule>
  </conditionalFormatting>
  <conditionalFormatting sqref="R83">
    <cfRule type="cellIs" dxfId="467" priority="468" operator="equal">
      <formula>"Online"</formula>
    </cfRule>
  </conditionalFormatting>
  <conditionalFormatting sqref="R83">
    <cfRule type="cellIs" dxfId="466" priority="467" operator="equal">
      <formula>"Online"</formula>
    </cfRule>
  </conditionalFormatting>
  <conditionalFormatting sqref="R83">
    <cfRule type="cellIs" dxfId="465" priority="466" operator="equal">
      <formula>"Online"</formula>
    </cfRule>
  </conditionalFormatting>
  <conditionalFormatting sqref="R83">
    <cfRule type="cellIs" dxfId="464" priority="465" operator="equal">
      <formula>"Online"</formula>
    </cfRule>
  </conditionalFormatting>
  <conditionalFormatting sqref="R86">
    <cfRule type="cellIs" dxfId="463" priority="464" operator="equal">
      <formula>"Online"</formula>
    </cfRule>
  </conditionalFormatting>
  <conditionalFormatting sqref="R86">
    <cfRule type="cellIs" dxfId="462" priority="463" operator="equal">
      <formula>"Online"</formula>
    </cfRule>
  </conditionalFormatting>
  <conditionalFormatting sqref="R86">
    <cfRule type="cellIs" dxfId="461" priority="462" operator="equal">
      <formula>"Online"</formula>
    </cfRule>
  </conditionalFormatting>
  <conditionalFormatting sqref="R86">
    <cfRule type="cellIs" dxfId="460" priority="461" operator="equal">
      <formula>"Online"</formula>
    </cfRule>
  </conditionalFormatting>
  <conditionalFormatting sqref="R86">
    <cfRule type="cellIs" dxfId="459" priority="460" operator="equal">
      <formula>"Online"</formula>
    </cfRule>
  </conditionalFormatting>
  <conditionalFormatting sqref="R86">
    <cfRule type="cellIs" dxfId="458" priority="459" operator="equal">
      <formula>"Online"</formula>
    </cfRule>
  </conditionalFormatting>
  <conditionalFormatting sqref="R86">
    <cfRule type="cellIs" dxfId="457" priority="458" operator="equal">
      <formula>"Online"</formula>
    </cfRule>
  </conditionalFormatting>
  <conditionalFormatting sqref="R86">
    <cfRule type="cellIs" dxfId="456" priority="457" operator="equal">
      <formula>"Online"</formula>
    </cfRule>
  </conditionalFormatting>
  <conditionalFormatting sqref="R86">
    <cfRule type="cellIs" dxfId="455" priority="456" operator="equal">
      <formula>"Online"</formula>
    </cfRule>
  </conditionalFormatting>
  <conditionalFormatting sqref="R86">
    <cfRule type="cellIs" dxfId="454" priority="455" operator="equal">
      <formula>"Online"</formula>
    </cfRule>
  </conditionalFormatting>
  <conditionalFormatting sqref="R86">
    <cfRule type="cellIs" dxfId="453" priority="454" operator="equal">
      <formula>"Online"</formula>
    </cfRule>
  </conditionalFormatting>
  <conditionalFormatting sqref="R86">
    <cfRule type="cellIs" dxfId="452" priority="453" operator="equal">
      <formula>"Online"</formula>
    </cfRule>
  </conditionalFormatting>
  <conditionalFormatting sqref="R86">
    <cfRule type="cellIs" dxfId="451" priority="452" operator="equal">
      <formula>"Online"</formula>
    </cfRule>
  </conditionalFormatting>
  <conditionalFormatting sqref="R86">
    <cfRule type="cellIs" dxfId="450" priority="451" operator="equal">
      <formula>"Online"</formula>
    </cfRule>
  </conditionalFormatting>
  <conditionalFormatting sqref="R86">
    <cfRule type="cellIs" dxfId="449" priority="450" operator="equal">
      <formula>"Online"</formula>
    </cfRule>
  </conditionalFormatting>
  <conditionalFormatting sqref="R86">
    <cfRule type="cellIs" dxfId="448" priority="449" operator="equal">
      <formula>"Online"</formula>
    </cfRule>
  </conditionalFormatting>
  <conditionalFormatting sqref="R86">
    <cfRule type="cellIs" dxfId="447" priority="448" operator="equal">
      <formula>"Online"</formula>
    </cfRule>
  </conditionalFormatting>
  <conditionalFormatting sqref="R86">
    <cfRule type="cellIs" dxfId="446" priority="447" operator="equal">
      <formula>"Online"</formula>
    </cfRule>
  </conditionalFormatting>
  <conditionalFormatting sqref="R86">
    <cfRule type="cellIs" dxfId="445" priority="446" operator="equal">
      <formula>"Online"</formula>
    </cfRule>
  </conditionalFormatting>
  <conditionalFormatting sqref="R86">
    <cfRule type="cellIs" dxfId="444" priority="445" operator="equal">
      <formula>"Online"</formula>
    </cfRule>
  </conditionalFormatting>
  <conditionalFormatting sqref="R86">
    <cfRule type="cellIs" dxfId="443" priority="444" operator="equal">
      <formula>"Online"</formula>
    </cfRule>
  </conditionalFormatting>
  <conditionalFormatting sqref="R86">
    <cfRule type="cellIs" dxfId="442" priority="443" operator="equal">
      <formula>"Online"</formula>
    </cfRule>
  </conditionalFormatting>
  <conditionalFormatting sqref="R86">
    <cfRule type="cellIs" dxfId="441" priority="442" operator="equal">
      <formula>"Online"</formula>
    </cfRule>
  </conditionalFormatting>
  <conditionalFormatting sqref="R86">
    <cfRule type="cellIs" dxfId="440" priority="441" operator="equal">
      <formula>"Online"</formula>
    </cfRule>
  </conditionalFormatting>
  <conditionalFormatting sqref="R86">
    <cfRule type="cellIs" dxfId="439" priority="440" operator="equal">
      <formula>"Online"</formula>
    </cfRule>
  </conditionalFormatting>
  <conditionalFormatting sqref="R86">
    <cfRule type="cellIs" dxfId="438" priority="439" operator="equal">
      <formula>"Online"</formula>
    </cfRule>
  </conditionalFormatting>
  <conditionalFormatting sqref="R86">
    <cfRule type="cellIs" dxfId="437" priority="438" operator="equal">
      <formula>"Online"</formula>
    </cfRule>
  </conditionalFormatting>
  <conditionalFormatting sqref="R86">
    <cfRule type="cellIs" dxfId="436" priority="437" operator="equal">
      <formula>"Online"</formula>
    </cfRule>
  </conditionalFormatting>
  <conditionalFormatting sqref="R86">
    <cfRule type="cellIs" dxfId="435" priority="436" operator="equal">
      <formula>"Online"</formula>
    </cfRule>
  </conditionalFormatting>
  <conditionalFormatting sqref="R86">
    <cfRule type="cellIs" dxfId="434" priority="435" operator="equal">
      <formula>"Online"</formula>
    </cfRule>
  </conditionalFormatting>
  <conditionalFormatting sqref="R86">
    <cfRule type="cellIs" dxfId="433" priority="434" operator="equal">
      <formula>"Online"</formula>
    </cfRule>
  </conditionalFormatting>
  <conditionalFormatting sqref="R86">
    <cfRule type="cellIs" dxfId="432" priority="433" operator="equal">
      <formula>"Online"</formula>
    </cfRule>
  </conditionalFormatting>
  <conditionalFormatting sqref="R86">
    <cfRule type="cellIs" dxfId="431" priority="432" operator="equal">
      <formula>"Online"</formula>
    </cfRule>
  </conditionalFormatting>
  <conditionalFormatting sqref="R86">
    <cfRule type="cellIs" dxfId="430" priority="431" operator="equal">
      <formula>"Online"</formula>
    </cfRule>
  </conditionalFormatting>
  <conditionalFormatting sqref="R86">
    <cfRule type="cellIs" dxfId="429" priority="430" operator="equal">
      <formula>"Online"</formula>
    </cfRule>
  </conditionalFormatting>
  <conditionalFormatting sqref="R86">
    <cfRule type="cellIs" dxfId="428" priority="429" operator="equal">
      <formula>"Online"</formula>
    </cfRule>
  </conditionalFormatting>
  <conditionalFormatting sqref="R86">
    <cfRule type="cellIs" dxfId="427" priority="428" operator="equal">
      <formula>"Online"</formula>
    </cfRule>
  </conditionalFormatting>
  <conditionalFormatting sqref="R86">
    <cfRule type="cellIs" dxfId="426" priority="427" operator="equal">
      <formula>"Online"</formula>
    </cfRule>
  </conditionalFormatting>
  <conditionalFormatting sqref="R86">
    <cfRule type="cellIs" dxfId="425" priority="426" operator="equal">
      <formula>"Online"</formula>
    </cfRule>
  </conditionalFormatting>
  <conditionalFormatting sqref="R86">
    <cfRule type="cellIs" dxfId="424" priority="425" operator="equal">
      <formula>"Online"</formula>
    </cfRule>
  </conditionalFormatting>
  <conditionalFormatting sqref="R86">
    <cfRule type="cellIs" dxfId="423" priority="424" operator="equal">
      <formula>"Online"</formula>
    </cfRule>
  </conditionalFormatting>
  <conditionalFormatting sqref="R86">
    <cfRule type="cellIs" dxfId="422" priority="423" operator="equal">
      <formula>"Online"</formula>
    </cfRule>
  </conditionalFormatting>
  <conditionalFormatting sqref="R87">
    <cfRule type="cellIs" dxfId="421" priority="422" operator="equal">
      <formula>"Online"</formula>
    </cfRule>
  </conditionalFormatting>
  <conditionalFormatting sqref="R87">
    <cfRule type="cellIs" dxfId="420" priority="421" operator="equal">
      <formula>"Online"</formula>
    </cfRule>
  </conditionalFormatting>
  <conditionalFormatting sqref="R87">
    <cfRule type="cellIs" dxfId="419" priority="420" operator="equal">
      <formula>"Online"</formula>
    </cfRule>
  </conditionalFormatting>
  <conditionalFormatting sqref="R87">
    <cfRule type="cellIs" dxfId="418" priority="419" operator="equal">
      <formula>"Online"</formula>
    </cfRule>
  </conditionalFormatting>
  <conditionalFormatting sqref="R87">
    <cfRule type="cellIs" dxfId="417" priority="418" operator="equal">
      <formula>"Online"</formula>
    </cfRule>
  </conditionalFormatting>
  <conditionalFormatting sqref="R87">
    <cfRule type="cellIs" dxfId="416" priority="417" operator="equal">
      <formula>"Online"</formula>
    </cfRule>
  </conditionalFormatting>
  <conditionalFormatting sqref="R87">
    <cfRule type="cellIs" dxfId="415" priority="416" operator="equal">
      <formula>"Online"</formula>
    </cfRule>
  </conditionalFormatting>
  <conditionalFormatting sqref="R87">
    <cfRule type="cellIs" dxfId="414" priority="415" operator="equal">
      <formula>"Online"</formula>
    </cfRule>
  </conditionalFormatting>
  <conditionalFormatting sqref="R87">
    <cfRule type="cellIs" dxfId="413" priority="414" operator="equal">
      <formula>"Online"</formula>
    </cfRule>
  </conditionalFormatting>
  <conditionalFormatting sqref="R87">
    <cfRule type="cellIs" dxfId="412" priority="413" operator="equal">
      <formula>"Online"</formula>
    </cfRule>
  </conditionalFormatting>
  <conditionalFormatting sqref="R87">
    <cfRule type="cellIs" dxfId="411" priority="412" operator="equal">
      <formula>"Online"</formula>
    </cfRule>
  </conditionalFormatting>
  <conditionalFormatting sqref="R87">
    <cfRule type="cellIs" dxfId="410" priority="411" operator="equal">
      <formula>"Online"</formula>
    </cfRule>
  </conditionalFormatting>
  <conditionalFormatting sqref="R87">
    <cfRule type="cellIs" dxfId="409" priority="410" operator="equal">
      <formula>"Online"</formula>
    </cfRule>
  </conditionalFormatting>
  <conditionalFormatting sqref="R87">
    <cfRule type="cellIs" dxfId="408" priority="409" operator="equal">
      <formula>"Online"</formula>
    </cfRule>
  </conditionalFormatting>
  <conditionalFormatting sqref="R87">
    <cfRule type="cellIs" dxfId="407" priority="408" operator="equal">
      <formula>"Online"</formula>
    </cfRule>
  </conditionalFormatting>
  <conditionalFormatting sqref="R87">
    <cfRule type="cellIs" dxfId="406" priority="407" operator="equal">
      <formula>"Online"</formula>
    </cfRule>
  </conditionalFormatting>
  <conditionalFormatting sqref="R87">
    <cfRule type="cellIs" dxfId="405" priority="406" operator="equal">
      <formula>"Online"</formula>
    </cfRule>
  </conditionalFormatting>
  <conditionalFormatting sqref="R87">
    <cfRule type="cellIs" dxfId="404" priority="405" operator="equal">
      <formula>"Online"</formula>
    </cfRule>
  </conditionalFormatting>
  <conditionalFormatting sqref="R87">
    <cfRule type="cellIs" dxfId="403" priority="404" operator="equal">
      <formula>"Online"</formula>
    </cfRule>
  </conditionalFormatting>
  <conditionalFormatting sqref="R87">
    <cfRule type="cellIs" dxfId="402" priority="403" operator="equal">
      <formula>"Online"</formula>
    </cfRule>
  </conditionalFormatting>
  <conditionalFormatting sqref="R87">
    <cfRule type="cellIs" dxfId="401" priority="402" operator="equal">
      <formula>"Online"</formula>
    </cfRule>
  </conditionalFormatting>
  <conditionalFormatting sqref="R87">
    <cfRule type="cellIs" dxfId="400" priority="401" operator="equal">
      <formula>"Online"</formula>
    </cfRule>
  </conditionalFormatting>
  <conditionalFormatting sqref="R87">
    <cfRule type="cellIs" dxfId="399" priority="400" operator="equal">
      <formula>"Online"</formula>
    </cfRule>
  </conditionalFormatting>
  <conditionalFormatting sqref="R87">
    <cfRule type="cellIs" dxfId="398" priority="399" operator="equal">
      <formula>"Online"</formula>
    </cfRule>
  </conditionalFormatting>
  <conditionalFormatting sqref="R87">
    <cfRule type="cellIs" dxfId="397" priority="398" operator="equal">
      <formula>"Online"</formula>
    </cfRule>
  </conditionalFormatting>
  <conditionalFormatting sqref="R87">
    <cfRule type="cellIs" dxfId="396" priority="397" operator="equal">
      <formula>"Online"</formula>
    </cfRule>
  </conditionalFormatting>
  <conditionalFormatting sqref="R87">
    <cfRule type="cellIs" dxfId="395" priority="396" operator="equal">
      <formula>"Online"</formula>
    </cfRule>
  </conditionalFormatting>
  <conditionalFormatting sqref="R87">
    <cfRule type="cellIs" dxfId="394" priority="395" operator="equal">
      <formula>"Online"</formula>
    </cfRule>
  </conditionalFormatting>
  <conditionalFormatting sqref="R87">
    <cfRule type="cellIs" dxfId="393" priority="394" operator="equal">
      <formula>"Online"</formula>
    </cfRule>
  </conditionalFormatting>
  <conditionalFormatting sqref="R87">
    <cfRule type="cellIs" dxfId="392" priority="393" operator="equal">
      <formula>"Online"</formula>
    </cfRule>
  </conditionalFormatting>
  <conditionalFormatting sqref="R87">
    <cfRule type="cellIs" dxfId="391" priority="392" operator="equal">
      <formula>"Online"</formula>
    </cfRule>
  </conditionalFormatting>
  <conditionalFormatting sqref="R87">
    <cfRule type="cellIs" dxfId="390" priority="391" operator="equal">
      <formula>"Online"</formula>
    </cfRule>
  </conditionalFormatting>
  <conditionalFormatting sqref="R87">
    <cfRule type="cellIs" dxfId="389" priority="390" operator="equal">
      <formula>"Online"</formula>
    </cfRule>
  </conditionalFormatting>
  <conditionalFormatting sqref="R87">
    <cfRule type="cellIs" dxfId="388" priority="389" operator="equal">
      <formula>"Online"</formula>
    </cfRule>
  </conditionalFormatting>
  <conditionalFormatting sqref="R87">
    <cfRule type="cellIs" dxfId="387" priority="388" operator="equal">
      <formula>"Online"</formula>
    </cfRule>
  </conditionalFormatting>
  <conditionalFormatting sqref="R87">
    <cfRule type="cellIs" dxfId="386" priority="387" operator="equal">
      <formula>"Online"</formula>
    </cfRule>
  </conditionalFormatting>
  <conditionalFormatting sqref="R87">
    <cfRule type="cellIs" dxfId="385" priority="386" operator="equal">
      <formula>"Online"</formula>
    </cfRule>
  </conditionalFormatting>
  <conditionalFormatting sqref="R87">
    <cfRule type="cellIs" dxfId="384" priority="385" operator="equal">
      <formula>"Online"</formula>
    </cfRule>
  </conditionalFormatting>
  <conditionalFormatting sqref="R87">
    <cfRule type="cellIs" dxfId="383" priority="384" operator="equal">
      <formula>"Online"</formula>
    </cfRule>
  </conditionalFormatting>
  <conditionalFormatting sqref="R87">
    <cfRule type="cellIs" dxfId="382" priority="383" operator="equal">
      <formula>"Online"</formula>
    </cfRule>
  </conditionalFormatting>
  <conditionalFormatting sqref="R87">
    <cfRule type="cellIs" dxfId="381" priority="382" operator="equal">
      <formula>"Online"</formula>
    </cfRule>
  </conditionalFormatting>
  <conditionalFormatting sqref="R87">
    <cfRule type="cellIs" dxfId="380" priority="381" operator="equal">
      <formula>"Online"</formula>
    </cfRule>
  </conditionalFormatting>
  <conditionalFormatting sqref="R88">
    <cfRule type="cellIs" dxfId="379" priority="380" operator="equal">
      <formula>"Online"</formula>
    </cfRule>
  </conditionalFormatting>
  <conditionalFormatting sqref="R88">
    <cfRule type="cellIs" dxfId="378" priority="379" operator="equal">
      <formula>"Online"</formula>
    </cfRule>
  </conditionalFormatting>
  <conditionalFormatting sqref="R88">
    <cfRule type="cellIs" dxfId="377" priority="378" operator="equal">
      <formula>"Online"</formula>
    </cfRule>
  </conditionalFormatting>
  <conditionalFormatting sqref="R88">
    <cfRule type="cellIs" dxfId="376" priority="377" operator="equal">
      <formula>"Online"</formula>
    </cfRule>
  </conditionalFormatting>
  <conditionalFormatting sqref="R88">
    <cfRule type="cellIs" dxfId="375" priority="376" operator="equal">
      <formula>"Online"</formula>
    </cfRule>
  </conditionalFormatting>
  <conditionalFormatting sqref="R88">
    <cfRule type="cellIs" dxfId="374" priority="375" operator="equal">
      <formula>"Online"</formula>
    </cfRule>
  </conditionalFormatting>
  <conditionalFormatting sqref="R88">
    <cfRule type="cellIs" dxfId="373" priority="374" operator="equal">
      <formula>"Online"</formula>
    </cfRule>
  </conditionalFormatting>
  <conditionalFormatting sqref="R88">
    <cfRule type="cellIs" dxfId="372" priority="373" operator="equal">
      <formula>"Online"</formula>
    </cfRule>
  </conditionalFormatting>
  <conditionalFormatting sqref="R88">
    <cfRule type="cellIs" dxfId="371" priority="372" operator="equal">
      <formula>"Online"</formula>
    </cfRule>
  </conditionalFormatting>
  <conditionalFormatting sqref="R88">
    <cfRule type="cellIs" dxfId="370" priority="371" operator="equal">
      <formula>"Online"</formula>
    </cfRule>
  </conditionalFormatting>
  <conditionalFormatting sqref="R88">
    <cfRule type="cellIs" dxfId="369" priority="370" operator="equal">
      <formula>"Online"</formula>
    </cfRule>
  </conditionalFormatting>
  <conditionalFormatting sqref="R88">
    <cfRule type="cellIs" dxfId="368" priority="369" operator="equal">
      <formula>"Online"</formula>
    </cfRule>
  </conditionalFormatting>
  <conditionalFormatting sqref="R88">
    <cfRule type="cellIs" dxfId="367" priority="368" operator="equal">
      <formula>"Online"</formula>
    </cfRule>
  </conditionalFormatting>
  <conditionalFormatting sqref="R88">
    <cfRule type="cellIs" dxfId="366" priority="367" operator="equal">
      <formula>"Online"</formula>
    </cfRule>
  </conditionalFormatting>
  <conditionalFormatting sqref="R88">
    <cfRule type="cellIs" dxfId="365" priority="366" operator="equal">
      <formula>"Online"</formula>
    </cfRule>
  </conditionalFormatting>
  <conditionalFormatting sqref="R88">
    <cfRule type="cellIs" dxfId="364" priority="365" operator="equal">
      <formula>"Online"</formula>
    </cfRule>
  </conditionalFormatting>
  <conditionalFormatting sqref="R88">
    <cfRule type="cellIs" dxfId="363" priority="364" operator="equal">
      <formula>"Online"</formula>
    </cfRule>
  </conditionalFormatting>
  <conditionalFormatting sqref="R88">
    <cfRule type="cellIs" dxfId="362" priority="363" operator="equal">
      <formula>"Online"</formula>
    </cfRule>
  </conditionalFormatting>
  <conditionalFormatting sqref="R88">
    <cfRule type="cellIs" dxfId="361" priority="362" operator="equal">
      <formula>"Online"</formula>
    </cfRule>
  </conditionalFormatting>
  <conditionalFormatting sqref="R88">
    <cfRule type="cellIs" dxfId="360" priority="361" operator="equal">
      <formula>"Online"</formula>
    </cfRule>
  </conditionalFormatting>
  <conditionalFormatting sqref="R88">
    <cfRule type="cellIs" dxfId="359" priority="360" operator="equal">
      <formula>"Online"</formula>
    </cfRule>
  </conditionalFormatting>
  <conditionalFormatting sqref="R88">
    <cfRule type="cellIs" dxfId="358" priority="359" operator="equal">
      <formula>"Online"</formula>
    </cfRule>
  </conditionalFormatting>
  <conditionalFormatting sqref="R88">
    <cfRule type="cellIs" dxfId="357" priority="358" operator="equal">
      <formula>"Online"</formula>
    </cfRule>
  </conditionalFormatting>
  <conditionalFormatting sqref="R88">
    <cfRule type="cellIs" dxfId="356" priority="357" operator="equal">
      <formula>"Online"</formula>
    </cfRule>
  </conditionalFormatting>
  <conditionalFormatting sqref="R88">
    <cfRule type="cellIs" dxfId="355" priority="356" operator="equal">
      <formula>"Online"</formula>
    </cfRule>
  </conditionalFormatting>
  <conditionalFormatting sqref="R88">
    <cfRule type="cellIs" dxfId="354" priority="355" operator="equal">
      <formula>"Online"</formula>
    </cfRule>
  </conditionalFormatting>
  <conditionalFormatting sqref="R88">
    <cfRule type="cellIs" dxfId="353" priority="354" operator="equal">
      <formula>"Online"</formula>
    </cfRule>
  </conditionalFormatting>
  <conditionalFormatting sqref="R88">
    <cfRule type="cellIs" dxfId="352" priority="353" operator="equal">
      <formula>"Online"</formula>
    </cfRule>
  </conditionalFormatting>
  <conditionalFormatting sqref="R88">
    <cfRule type="cellIs" dxfId="351" priority="352" operator="equal">
      <formula>"Online"</formula>
    </cfRule>
  </conditionalFormatting>
  <conditionalFormatting sqref="R88">
    <cfRule type="cellIs" dxfId="350" priority="351" operator="equal">
      <formula>"Online"</formula>
    </cfRule>
  </conditionalFormatting>
  <conditionalFormatting sqref="R88">
    <cfRule type="cellIs" dxfId="349" priority="350" operator="equal">
      <formula>"Online"</formula>
    </cfRule>
  </conditionalFormatting>
  <conditionalFormatting sqref="R88">
    <cfRule type="cellIs" dxfId="348" priority="349" operator="equal">
      <formula>"Online"</formula>
    </cfRule>
  </conditionalFormatting>
  <conditionalFormatting sqref="R88">
    <cfRule type="cellIs" dxfId="347" priority="348" operator="equal">
      <formula>"Online"</formula>
    </cfRule>
  </conditionalFormatting>
  <conditionalFormatting sqref="R88">
    <cfRule type="cellIs" dxfId="346" priority="347" operator="equal">
      <formula>"Online"</formula>
    </cfRule>
  </conditionalFormatting>
  <conditionalFormatting sqref="R88">
    <cfRule type="cellIs" dxfId="345" priority="346" operator="equal">
      <formula>"Online"</formula>
    </cfRule>
  </conditionalFormatting>
  <conditionalFormatting sqref="R88">
    <cfRule type="cellIs" dxfId="344" priority="345" operator="equal">
      <formula>"Online"</formula>
    </cfRule>
  </conditionalFormatting>
  <conditionalFormatting sqref="R88">
    <cfRule type="cellIs" dxfId="343" priority="344" operator="equal">
      <formula>"Online"</formula>
    </cfRule>
  </conditionalFormatting>
  <conditionalFormatting sqref="R88">
    <cfRule type="cellIs" dxfId="342" priority="343" operator="equal">
      <formula>"Online"</formula>
    </cfRule>
  </conditionalFormatting>
  <conditionalFormatting sqref="R88">
    <cfRule type="cellIs" dxfId="341" priority="342" operator="equal">
      <formula>"Online"</formula>
    </cfRule>
  </conditionalFormatting>
  <conditionalFormatting sqref="R88">
    <cfRule type="cellIs" dxfId="340" priority="341" operator="equal">
      <formula>"Online"</formula>
    </cfRule>
  </conditionalFormatting>
  <conditionalFormatting sqref="R88">
    <cfRule type="cellIs" dxfId="339" priority="340" operator="equal">
      <formula>"Online"</formula>
    </cfRule>
  </conditionalFormatting>
  <conditionalFormatting sqref="R88">
    <cfRule type="cellIs" dxfId="338" priority="339" operator="equal">
      <formula>"Online"</formula>
    </cfRule>
  </conditionalFormatting>
  <conditionalFormatting sqref="R89">
    <cfRule type="cellIs" dxfId="337" priority="338" operator="equal">
      <formula>"Online"</formula>
    </cfRule>
  </conditionalFormatting>
  <conditionalFormatting sqref="R89">
    <cfRule type="cellIs" dxfId="336" priority="337" operator="equal">
      <formula>"Online"</formula>
    </cfRule>
  </conditionalFormatting>
  <conditionalFormatting sqref="R89">
    <cfRule type="cellIs" dxfId="335" priority="336" operator="equal">
      <formula>"Online"</formula>
    </cfRule>
  </conditionalFormatting>
  <conditionalFormatting sqref="R89">
    <cfRule type="cellIs" dxfId="334" priority="335" operator="equal">
      <formula>"Online"</formula>
    </cfRule>
  </conditionalFormatting>
  <conditionalFormatting sqref="R89">
    <cfRule type="cellIs" dxfId="333" priority="334" operator="equal">
      <formula>"Online"</formula>
    </cfRule>
  </conditionalFormatting>
  <conditionalFormatting sqref="R89">
    <cfRule type="cellIs" dxfId="332" priority="333" operator="equal">
      <formula>"Online"</formula>
    </cfRule>
  </conditionalFormatting>
  <conditionalFormatting sqref="R89">
    <cfRule type="cellIs" dxfId="331" priority="332" operator="equal">
      <formula>"Online"</formula>
    </cfRule>
  </conditionalFormatting>
  <conditionalFormatting sqref="R89">
    <cfRule type="cellIs" dxfId="330" priority="331" operator="equal">
      <formula>"Online"</formula>
    </cfRule>
  </conditionalFormatting>
  <conditionalFormatting sqref="R89">
    <cfRule type="cellIs" dxfId="329" priority="330" operator="equal">
      <formula>"Online"</formula>
    </cfRule>
  </conditionalFormatting>
  <conditionalFormatting sqref="R89">
    <cfRule type="cellIs" dxfId="328" priority="329" operator="equal">
      <formula>"Online"</formula>
    </cfRule>
  </conditionalFormatting>
  <conditionalFormatting sqref="R89">
    <cfRule type="cellIs" dxfId="327" priority="328" operator="equal">
      <formula>"Online"</formula>
    </cfRule>
  </conditionalFormatting>
  <conditionalFormatting sqref="R89">
    <cfRule type="cellIs" dxfId="326" priority="327" operator="equal">
      <formula>"Online"</formula>
    </cfRule>
  </conditionalFormatting>
  <conditionalFormatting sqref="R89">
    <cfRule type="cellIs" dxfId="325" priority="326" operator="equal">
      <formula>"Online"</formula>
    </cfRule>
  </conditionalFormatting>
  <conditionalFormatting sqref="R89">
    <cfRule type="cellIs" dxfId="324" priority="325" operator="equal">
      <formula>"Online"</formula>
    </cfRule>
  </conditionalFormatting>
  <conditionalFormatting sqref="R89">
    <cfRule type="cellIs" dxfId="323" priority="324" operator="equal">
      <formula>"Online"</formula>
    </cfRule>
  </conditionalFormatting>
  <conditionalFormatting sqref="R89">
    <cfRule type="cellIs" dxfId="322" priority="323" operator="equal">
      <formula>"Online"</formula>
    </cfRule>
  </conditionalFormatting>
  <conditionalFormatting sqref="R89">
    <cfRule type="cellIs" dxfId="321" priority="322" operator="equal">
      <formula>"Online"</formula>
    </cfRule>
  </conditionalFormatting>
  <conditionalFormatting sqref="R89">
    <cfRule type="cellIs" dxfId="320" priority="321" operator="equal">
      <formula>"Online"</formula>
    </cfRule>
  </conditionalFormatting>
  <conditionalFormatting sqref="R89">
    <cfRule type="cellIs" dxfId="319" priority="320" operator="equal">
      <formula>"Online"</formula>
    </cfRule>
  </conditionalFormatting>
  <conditionalFormatting sqref="R89">
    <cfRule type="cellIs" dxfId="318" priority="319" operator="equal">
      <formula>"Online"</formula>
    </cfRule>
  </conditionalFormatting>
  <conditionalFormatting sqref="R89">
    <cfRule type="cellIs" dxfId="317" priority="318" operator="equal">
      <formula>"Online"</formula>
    </cfRule>
  </conditionalFormatting>
  <conditionalFormatting sqref="R89">
    <cfRule type="cellIs" dxfId="316" priority="317" operator="equal">
      <formula>"Online"</formula>
    </cfRule>
  </conditionalFormatting>
  <conditionalFormatting sqref="R89">
    <cfRule type="cellIs" dxfId="315" priority="316" operator="equal">
      <formula>"Online"</formula>
    </cfRule>
  </conditionalFormatting>
  <conditionalFormatting sqref="R89">
    <cfRule type="cellIs" dxfId="314" priority="315" operator="equal">
      <formula>"Online"</formula>
    </cfRule>
  </conditionalFormatting>
  <conditionalFormatting sqref="R89">
    <cfRule type="cellIs" dxfId="313" priority="314" operator="equal">
      <formula>"Online"</formula>
    </cfRule>
  </conditionalFormatting>
  <conditionalFormatting sqref="R89">
    <cfRule type="cellIs" dxfId="312" priority="313" operator="equal">
      <formula>"Online"</formula>
    </cfRule>
  </conditionalFormatting>
  <conditionalFormatting sqref="R89">
    <cfRule type="cellIs" dxfId="311" priority="312" operator="equal">
      <formula>"Online"</formula>
    </cfRule>
  </conditionalFormatting>
  <conditionalFormatting sqref="R89">
    <cfRule type="cellIs" dxfId="310" priority="311" operator="equal">
      <formula>"Online"</formula>
    </cfRule>
  </conditionalFormatting>
  <conditionalFormatting sqref="R89">
    <cfRule type="cellIs" dxfId="309" priority="310" operator="equal">
      <formula>"Online"</formula>
    </cfRule>
  </conditionalFormatting>
  <conditionalFormatting sqref="R89">
    <cfRule type="cellIs" dxfId="308" priority="309" operator="equal">
      <formula>"Online"</formula>
    </cfRule>
  </conditionalFormatting>
  <conditionalFormatting sqref="R89">
    <cfRule type="cellIs" dxfId="307" priority="308" operator="equal">
      <formula>"Online"</formula>
    </cfRule>
  </conditionalFormatting>
  <conditionalFormatting sqref="R89">
    <cfRule type="cellIs" dxfId="306" priority="307" operator="equal">
      <formula>"Online"</formula>
    </cfRule>
  </conditionalFormatting>
  <conditionalFormatting sqref="R89">
    <cfRule type="cellIs" dxfId="305" priority="306" operator="equal">
      <formula>"Online"</formula>
    </cfRule>
  </conditionalFormatting>
  <conditionalFormatting sqref="R89">
    <cfRule type="cellIs" dxfId="304" priority="305" operator="equal">
      <formula>"Online"</formula>
    </cfRule>
  </conditionalFormatting>
  <conditionalFormatting sqref="R89">
    <cfRule type="cellIs" dxfId="303" priority="304" operator="equal">
      <formula>"Online"</formula>
    </cfRule>
  </conditionalFormatting>
  <conditionalFormatting sqref="R89">
    <cfRule type="cellIs" dxfId="302" priority="303" operator="equal">
      <formula>"Online"</formula>
    </cfRule>
  </conditionalFormatting>
  <conditionalFormatting sqref="R89">
    <cfRule type="cellIs" dxfId="301" priority="302" operator="equal">
      <formula>"Online"</formula>
    </cfRule>
  </conditionalFormatting>
  <conditionalFormatting sqref="R89">
    <cfRule type="cellIs" dxfId="300" priority="301" operator="equal">
      <formula>"Online"</formula>
    </cfRule>
  </conditionalFormatting>
  <conditionalFormatting sqref="R89">
    <cfRule type="cellIs" dxfId="299" priority="300" operator="equal">
      <formula>"Online"</formula>
    </cfRule>
  </conditionalFormatting>
  <conditionalFormatting sqref="R89">
    <cfRule type="cellIs" dxfId="298" priority="299" operator="equal">
      <formula>"Online"</formula>
    </cfRule>
  </conditionalFormatting>
  <conditionalFormatting sqref="R89">
    <cfRule type="cellIs" dxfId="297" priority="298" operator="equal">
      <formula>"Online"</formula>
    </cfRule>
  </conditionalFormatting>
  <conditionalFormatting sqref="R89">
    <cfRule type="cellIs" dxfId="296" priority="297" operator="equal">
      <formula>"Online"</formula>
    </cfRule>
  </conditionalFormatting>
  <conditionalFormatting sqref="R90">
    <cfRule type="cellIs" dxfId="295" priority="296" operator="equal">
      <formula>"Online"</formula>
    </cfRule>
  </conditionalFormatting>
  <conditionalFormatting sqref="R90">
    <cfRule type="cellIs" dxfId="294" priority="295" operator="equal">
      <formula>"Online"</formula>
    </cfRule>
  </conditionalFormatting>
  <conditionalFormatting sqref="R90">
    <cfRule type="cellIs" dxfId="293" priority="294" operator="equal">
      <formula>"Online"</formula>
    </cfRule>
  </conditionalFormatting>
  <conditionalFormatting sqref="R90">
    <cfRule type="cellIs" dxfId="292" priority="293" operator="equal">
      <formula>"Online"</formula>
    </cfRule>
  </conditionalFormatting>
  <conditionalFormatting sqref="R90">
    <cfRule type="cellIs" dxfId="291" priority="292" operator="equal">
      <formula>"Online"</formula>
    </cfRule>
  </conditionalFormatting>
  <conditionalFormatting sqref="R90">
    <cfRule type="cellIs" dxfId="290" priority="291" operator="equal">
      <formula>"Online"</formula>
    </cfRule>
  </conditionalFormatting>
  <conditionalFormatting sqref="R90">
    <cfRule type="cellIs" dxfId="289" priority="290" operator="equal">
      <formula>"Online"</formula>
    </cfRule>
  </conditionalFormatting>
  <conditionalFormatting sqref="R90">
    <cfRule type="cellIs" dxfId="288" priority="289" operator="equal">
      <formula>"Online"</formula>
    </cfRule>
  </conditionalFormatting>
  <conditionalFormatting sqref="R90">
    <cfRule type="cellIs" dxfId="287" priority="288" operator="equal">
      <formula>"Online"</formula>
    </cfRule>
  </conditionalFormatting>
  <conditionalFormatting sqref="R90">
    <cfRule type="cellIs" dxfId="286" priority="287" operator="equal">
      <formula>"Online"</formula>
    </cfRule>
  </conditionalFormatting>
  <conditionalFormatting sqref="R90">
    <cfRule type="cellIs" dxfId="285" priority="286" operator="equal">
      <formula>"Online"</formula>
    </cfRule>
  </conditionalFormatting>
  <conditionalFormatting sqref="R90">
    <cfRule type="cellIs" dxfId="284" priority="285" operator="equal">
      <formula>"Online"</formula>
    </cfRule>
  </conditionalFormatting>
  <conditionalFormatting sqref="R90">
    <cfRule type="cellIs" dxfId="283" priority="284" operator="equal">
      <formula>"Online"</formula>
    </cfRule>
  </conditionalFormatting>
  <conditionalFormatting sqref="R90">
    <cfRule type="cellIs" dxfId="282" priority="283" operator="equal">
      <formula>"Online"</formula>
    </cfRule>
  </conditionalFormatting>
  <conditionalFormatting sqref="R90">
    <cfRule type="cellIs" dxfId="281" priority="282" operator="equal">
      <formula>"Online"</formula>
    </cfRule>
  </conditionalFormatting>
  <conditionalFormatting sqref="R90">
    <cfRule type="cellIs" dxfId="280" priority="281" operator="equal">
      <formula>"Online"</formula>
    </cfRule>
  </conditionalFormatting>
  <conditionalFormatting sqref="R90">
    <cfRule type="cellIs" dxfId="279" priority="280" operator="equal">
      <formula>"Online"</formula>
    </cfRule>
  </conditionalFormatting>
  <conditionalFormatting sqref="R90">
    <cfRule type="cellIs" dxfId="278" priority="279" operator="equal">
      <formula>"Online"</formula>
    </cfRule>
  </conditionalFormatting>
  <conditionalFormatting sqref="R90">
    <cfRule type="cellIs" dxfId="277" priority="278" operator="equal">
      <formula>"Online"</formula>
    </cfRule>
  </conditionalFormatting>
  <conditionalFormatting sqref="R90">
    <cfRule type="cellIs" dxfId="276" priority="277" operator="equal">
      <formula>"Online"</formula>
    </cfRule>
  </conditionalFormatting>
  <conditionalFormatting sqref="R90">
    <cfRule type="cellIs" dxfId="275" priority="276" operator="equal">
      <formula>"Online"</formula>
    </cfRule>
  </conditionalFormatting>
  <conditionalFormatting sqref="R90">
    <cfRule type="cellIs" dxfId="274" priority="275" operator="equal">
      <formula>"Online"</formula>
    </cfRule>
  </conditionalFormatting>
  <conditionalFormatting sqref="R90">
    <cfRule type="cellIs" dxfId="273" priority="274" operator="equal">
      <formula>"Online"</formula>
    </cfRule>
  </conditionalFormatting>
  <conditionalFormatting sqref="R90">
    <cfRule type="cellIs" dxfId="272" priority="273" operator="equal">
      <formula>"Online"</formula>
    </cfRule>
  </conditionalFormatting>
  <conditionalFormatting sqref="R90">
    <cfRule type="cellIs" dxfId="271" priority="272" operator="equal">
      <formula>"Online"</formula>
    </cfRule>
  </conditionalFormatting>
  <conditionalFormatting sqref="R90">
    <cfRule type="cellIs" dxfId="270" priority="271" operator="equal">
      <formula>"Online"</formula>
    </cfRule>
  </conditionalFormatting>
  <conditionalFormatting sqref="R90">
    <cfRule type="cellIs" dxfId="269" priority="270" operator="equal">
      <formula>"Online"</formula>
    </cfRule>
  </conditionalFormatting>
  <conditionalFormatting sqref="R90">
    <cfRule type="cellIs" dxfId="268" priority="269" operator="equal">
      <formula>"Online"</formula>
    </cfRule>
  </conditionalFormatting>
  <conditionalFormatting sqref="R90">
    <cfRule type="cellIs" dxfId="267" priority="268" operator="equal">
      <formula>"Online"</formula>
    </cfRule>
  </conditionalFormatting>
  <conditionalFormatting sqref="R90">
    <cfRule type="cellIs" dxfId="266" priority="267" operator="equal">
      <formula>"Online"</formula>
    </cfRule>
  </conditionalFormatting>
  <conditionalFormatting sqref="R90">
    <cfRule type="cellIs" dxfId="265" priority="266" operator="equal">
      <formula>"Online"</formula>
    </cfRule>
  </conditionalFormatting>
  <conditionalFormatting sqref="R90">
    <cfRule type="cellIs" dxfId="264" priority="265" operator="equal">
      <formula>"Online"</formula>
    </cfRule>
  </conditionalFormatting>
  <conditionalFormatting sqref="R90">
    <cfRule type="cellIs" dxfId="263" priority="264" operator="equal">
      <formula>"Online"</formula>
    </cfRule>
  </conditionalFormatting>
  <conditionalFormatting sqref="R90">
    <cfRule type="cellIs" dxfId="262" priority="263" operator="equal">
      <formula>"Online"</formula>
    </cfRule>
  </conditionalFormatting>
  <conditionalFormatting sqref="R90">
    <cfRule type="cellIs" dxfId="261" priority="262" operator="equal">
      <formula>"Online"</formula>
    </cfRule>
  </conditionalFormatting>
  <conditionalFormatting sqref="R90">
    <cfRule type="cellIs" dxfId="260" priority="261" operator="equal">
      <formula>"Online"</formula>
    </cfRule>
  </conditionalFormatting>
  <conditionalFormatting sqref="R90">
    <cfRule type="cellIs" dxfId="259" priority="260" operator="equal">
      <formula>"Online"</formula>
    </cfRule>
  </conditionalFormatting>
  <conditionalFormatting sqref="R90">
    <cfRule type="cellIs" dxfId="258" priority="259" operator="equal">
      <formula>"Online"</formula>
    </cfRule>
  </conditionalFormatting>
  <conditionalFormatting sqref="R90">
    <cfRule type="cellIs" dxfId="257" priority="258" operator="equal">
      <formula>"Online"</formula>
    </cfRule>
  </conditionalFormatting>
  <conditionalFormatting sqref="R90">
    <cfRule type="cellIs" dxfId="256" priority="257" operator="equal">
      <formula>"Online"</formula>
    </cfRule>
  </conditionalFormatting>
  <conditionalFormatting sqref="R90">
    <cfRule type="cellIs" dxfId="255" priority="256" operator="equal">
      <formula>"Online"</formula>
    </cfRule>
  </conditionalFormatting>
  <conditionalFormatting sqref="R90">
    <cfRule type="cellIs" dxfId="254" priority="255" operator="equal">
      <formula>"Online"</formula>
    </cfRule>
  </conditionalFormatting>
  <conditionalFormatting sqref="R91">
    <cfRule type="cellIs" dxfId="253" priority="254" operator="equal">
      <formula>"Online"</formula>
    </cfRule>
  </conditionalFormatting>
  <conditionalFormatting sqref="R91">
    <cfRule type="cellIs" dxfId="252" priority="253" operator="equal">
      <formula>"Online"</formula>
    </cfRule>
  </conditionalFormatting>
  <conditionalFormatting sqref="R91">
    <cfRule type="cellIs" dxfId="251" priority="252" operator="equal">
      <formula>"Online"</formula>
    </cfRule>
  </conditionalFormatting>
  <conditionalFormatting sqref="R91">
    <cfRule type="cellIs" dxfId="250" priority="251" operator="equal">
      <formula>"Online"</formula>
    </cfRule>
  </conditionalFormatting>
  <conditionalFormatting sqref="R91">
    <cfRule type="cellIs" dxfId="249" priority="250" operator="equal">
      <formula>"Online"</formula>
    </cfRule>
  </conditionalFormatting>
  <conditionalFormatting sqref="R91">
    <cfRule type="cellIs" dxfId="248" priority="249" operator="equal">
      <formula>"Online"</formula>
    </cfRule>
  </conditionalFormatting>
  <conditionalFormatting sqref="R91">
    <cfRule type="cellIs" dxfId="247" priority="248" operator="equal">
      <formula>"Online"</formula>
    </cfRule>
  </conditionalFormatting>
  <conditionalFormatting sqref="R91">
    <cfRule type="cellIs" dxfId="246" priority="247" operator="equal">
      <formula>"Online"</formula>
    </cfRule>
  </conditionalFormatting>
  <conditionalFormatting sqref="R91">
    <cfRule type="cellIs" dxfId="245" priority="246" operator="equal">
      <formula>"Online"</formula>
    </cfRule>
  </conditionalFormatting>
  <conditionalFormatting sqref="R91">
    <cfRule type="cellIs" dxfId="244" priority="245" operator="equal">
      <formula>"Online"</formula>
    </cfRule>
  </conditionalFormatting>
  <conditionalFormatting sqref="R91">
    <cfRule type="cellIs" dxfId="243" priority="244" operator="equal">
      <formula>"Online"</formula>
    </cfRule>
  </conditionalFormatting>
  <conditionalFormatting sqref="R91">
    <cfRule type="cellIs" dxfId="242" priority="243" operator="equal">
      <formula>"Online"</formula>
    </cfRule>
  </conditionalFormatting>
  <conditionalFormatting sqref="R91">
    <cfRule type="cellIs" dxfId="241" priority="242" operator="equal">
      <formula>"Online"</formula>
    </cfRule>
  </conditionalFormatting>
  <conditionalFormatting sqref="R91">
    <cfRule type="cellIs" dxfId="240" priority="241" operator="equal">
      <formula>"Online"</formula>
    </cfRule>
  </conditionalFormatting>
  <conditionalFormatting sqref="R91">
    <cfRule type="cellIs" dxfId="239" priority="240" operator="equal">
      <formula>"Online"</formula>
    </cfRule>
  </conditionalFormatting>
  <conditionalFormatting sqref="R91">
    <cfRule type="cellIs" dxfId="238" priority="239" operator="equal">
      <formula>"Online"</formula>
    </cfRule>
  </conditionalFormatting>
  <conditionalFormatting sqref="R91">
    <cfRule type="cellIs" dxfId="237" priority="238" operator="equal">
      <formula>"Online"</formula>
    </cfRule>
  </conditionalFormatting>
  <conditionalFormatting sqref="R91">
    <cfRule type="cellIs" dxfId="236" priority="237" operator="equal">
      <formula>"Online"</formula>
    </cfRule>
  </conditionalFormatting>
  <conditionalFormatting sqref="R91">
    <cfRule type="cellIs" dxfId="235" priority="236" operator="equal">
      <formula>"Online"</formula>
    </cfRule>
  </conditionalFormatting>
  <conditionalFormatting sqref="R91">
    <cfRule type="cellIs" dxfId="234" priority="235" operator="equal">
      <formula>"Online"</formula>
    </cfRule>
  </conditionalFormatting>
  <conditionalFormatting sqref="R91">
    <cfRule type="cellIs" dxfId="233" priority="234" operator="equal">
      <formula>"Online"</formula>
    </cfRule>
  </conditionalFormatting>
  <conditionalFormatting sqref="R91">
    <cfRule type="cellIs" dxfId="232" priority="233" operator="equal">
      <formula>"Online"</formula>
    </cfRule>
  </conditionalFormatting>
  <conditionalFormatting sqref="R91">
    <cfRule type="cellIs" dxfId="231" priority="232" operator="equal">
      <formula>"Online"</formula>
    </cfRule>
  </conditionalFormatting>
  <conditionalFormatting sqref="R91">
    <cfRule type="cellIs" dxfId="230" priority="231" operator="equal">
      <formula>"Online"</formula>
    </cfRule>
  </conditionalFormatting>
  <conditionalFormatting sqref="R91">
    <cfRule type="cellIs" dxfId="229" priority="230" operator="equal">
      <formula>"Online"</formula>
    </cfRule>
  </conditionalFormatting>
  <conditionalFormatting sqref="R91">
    <cfRule type="cellIs" dxfId="228" priority="229" operator="equal">
      <formula>"Online"</formula>
    </cfRule>
  </conditionalFormatting>
  <conditionalFormatting sqref="R91">
    <cfRule type="cellIs" dxfId="227" priority="228" operator="equal">
      <formula>"Online"</formula>
    </cfRule>
  </conditionalFormatting>
  <conditionalFormatting sqref="R91">
    <cfRule type="cellIs" dxfId="226" priority="227" operator="equal">
      <formula>"Online"</formula>
    </cfRule>
  </conditionalFormatting>
  <conditionalFormatting sqref="R91">
    <cfRule type="cellIs" dxfId="225" priority="226" operator="equal">
      <formula>"Online"</formula>
    </cfRule>
  </conditionalFormatting>
  <conditionalFormatting sqref="R91">
    <cfRule type="cellIs" dxfId="224" priority="225" operator="equal">
      <formula>"Online"</formula>
    </cfRule>
  </conditionalFormatting>
  <conditionalFormatting sqref="R91">
    <cfRule type="cellIs" dxfId="223" priority="224" operator="equal">
      <formula>"Online"</formula>
    </cfRule>
  </conditionalFormatting>
  <conditionalFormatting sqref="R91">
    <cfRule type="cellIs" dxfId="222" priority="223" operator="equal">
      <formula>"Online"</formula>
    </cfRule>
  </conditionalFormatting>
  <conditionalFormatting sqref="R91">
    <cfRule type="cellIs" dxfId="221" priority="222" operator="equal">
      <formula>"Online"</formula>
    </cfRule>
  </conditionalFormatting>
  <conditionalFormatting sqref="R91">
    <cfRule type="cellIs" dxfId="220" priority="221" operator="equal">
      <formula>"Online"</formula>
    </cfRule>
  </conditionalFormatting>
  <conditionalFormatting sqref="R91">
    <cfRule type="cellIs" dxfId="219" priority="220" operator="equal">
      <formula>"Online"</formula>
    </cfRule>
  </conditionalFormatting>
  <conditionalFormatting sqref="R91">
    <cfRule type="cellIs" dxfId="218" priority="219" operator="equal">
      <formula>"Online"</formula>
    </cfRule>
  </conditionalFormatting>
  <conditionalFormatting sqref="R91">
    <cfRule type="cellIs" dxfId="217" priority="218" operator="equal">
      <formula>"Online"</formula>
    </cfRule>
  </conditionalFormatting>
  <conditionalFormatting sqref="R91">
    <cfRule type="cellIs" dxfId="216" priority="217" operator="equal">
      <formula>"Online"</formula>
    </cfRule>
  </conditionalFormatting>
  <conditionalFormatting sqref="R91">
    <cfRule type="cellIs" dxfId="215" priority="216" operator="equal">
      <formula>"Online"</formula>
    </cfRule>
  </conditionalFormatting>
  <conditionalFormatting sqref="R91">
    <cfRule type="cellIs" dxfId="214" priority="215" operator="equal">
      <formula>"Online"</formula>
    </cfRule>
  </conditionalFormatting>
  <conditionalFormatting sqref="R91">
    <cfRule type="cellIs" dxfId="213" priority="214" operator="equal">
      <formula>"Online"</formula>
    </cfRule>
  </conditionalFormatting>
  <conditionalFormatting sqref="R91">
    <cfRule type="cellIs" dxfId="212" priority="213" operator="equal">
      <formula>"Online"</formula>
    </cfRule>
  </conditionalFormatting>
  <conditionalFormatting sqref="R41">
    <cfRule type="cellIs" dxfId="211" priority="212" operator="equal">
      <formula>"Online"</formula>
    </cfRule>
  </conditionalFormatting>
  <conditionalFormatting sqref="R41">
    <cfRule type="cellIs" dxfId="210" priority="211" operator="equal">
      <formula>"Online"</formula>
    </cfRule>
  </conditionalFormatting>
  <conditionalFormatting sqref="R41">
    <cfRule type="cellIs" dxfId="209" priority="210" operator="equal">
      <formula>"Online"</formula>
    </cfRule>
  </conditionalFormatting>
  <conditionalFormatting sqref="R41">
    <cfRule type="cellIs" dxfId="208" priority="209" operator="equal">
      <formula>"Online"</formula>
    </cfRule>
  </conditionalFormatting>
  <conditionalFormatting sqref="R41">
    <cfRule type="cellIs" dxfId="207" priority="208" operator="equal">
      <formula>"Online"</formula>
    </cfRule>
  </conditionalFormatting>
  <conditionalFormatting sqref="R41">
    <cfRule type="cellIs" dxfId="206" priority="207" operator="equal">
      <formula>"Online"</formula>
    </cfRule>
  </conditionalFormatting>
  <conditionalFormatting sqref="R41">
    <cfRule type="cellIs" dxfId="205" priority="206" operator="equal">
      <formula>"Online"</formula>
    </cfRule>
  </conditionalFormatting>
  <conditionalFormatting sqref="R41">
    <cfRule type="cellIs" dxfId="204" priority="205" operator="equal">
      <formula>"Online"</formula>
    </cfRule>
  </conditionalFormatting>
  <conditionalFormatting sqref="R41">
    <cfRule type="cellIs" dxfId="203" priority="204" operator="equal">
      <formula>"Online"</formula>
    </cfRule>
  </conditionalFormatting>
  <conditionalFormatting sqref="R41">
    <cfRule type="cellIs" dxfId="202" priority="203" operator="equal">
      <formula>"Online"</formula>
    </cfRule>
  </conditionalFormatting>
  <conditionalFormatting sqref="R41">
    <cfRule type="cellIs" dxfId="201" priority="202" operator="equal">
      <formula>"Online"</formula>
    </cfRule>
  </conditionalFormatting>
  <conditionalFormatting sqref="R43">
    <cfRule type="cellIs" dxfId="200" priority="201" operator="equal">
      <formula>"Online"</formula>
    </cfRule>
  </conditionalFormatting>
  <conditionalFormatting sqref="R43">
    <cfRule type="cellIs" dxfId="199" priority="200" operator="equal">
      <formula>"Online"</formula>
    </cfRule>
  </conditionalFormatting>
  <conditionalFormatting sqref="R43">
    <cfRule type="cellIs" dxfId="198" priority="199" operator="equal">
      <formula>"Online"</formula>
    </cfRule>
  </conditionalFormatting>
  <conditionalFormatting sqref="R43">
    <cfRule type="cellIs" dxfId="197" priority="198" operator="equal">
      <formula>"Online"</formula>
    </cfRule>
  </conditionalFormatting>
  <conditionalFormatting sqref="R43">
    <cfRule type="cellIs" dxfId="196" priority="197" operator="equal">
      <formula>"Online"</formula>
    </cfRule>
  </conditionalFormatting>
  <conditionalFormatting sqref="R43">
    <cfRule type="cellIs" dxfId="195" priority="196" operator="equal">
      <formula>"Online"</formula>
    </cfRule>
  </conditionalFormatting>
  <conditionalFormatting sqref="R43">
    <cfRule type="cellIs" dxfId="194" priority="195" operator="equal">
      <formula>"Online"</formula>
    </cfRule>
  </conditionalFormatting>
  <conditionalFormatting sqref="R43">
    <cfRule type="cellIs" dxfId="193" priority="194" operator="equal">
      <formula>"Online"</formula>
    </cfRule>
  </conditionalFormatting>
  <conditionalFormatting sqref="R43">
    <cfRule type="cellIs" dxfId="192" priority="193" operator="equal">
      <formula>"Online"</formula>
    </cfRule>
  </conditionalFormatting>
  <conditionalFormatting sqref="R43">
    <cfRule type="cellIs" dxfId="191" priority="192" operator="equal">
      <formula>"Online"</formula>
    </cfRule>
  </conditionalFormatting>
  <conditionalFormatting sqref="R43">
    <cfRule type="cellIs" dxfId="190" priority="191" operator="equal">
      <formula>"Online"</formula>
    </cfRule>
  </conditionalFormatting>
  <conditionalFormatting sqref="R43">
    <cfRule type="cellIs" dxfId="189" priority="190" operator="equal">
      <formula>"Online"</formula>
    </cfRule>
  </conditionalFormatting>
  <conditionalFormatting sqref="R68">
    <cfRule type="cellIs" dxfId="188" priority="189" operator="equal">
      <formula>"Online"</formula>
    </cfRule>
  </conditionalFormatting>
  <conditionalFormatting sqref="R68">
    <cfRule type="cellIs" dxfId="187" priority="188" operator="equal">
      <formula>"Online"</formula>
    </cfRule>
  </conditionalFormatting>
  <conditionalFormatting sqref="R68">
    <cfRule type="cellIs" dxfId="186" priority="187" operator="equal">
      <formula>"Online"</formula>
    </cfRule>
  </conditionalFormatting>
  <conditionalFormatting sqref="R68">
    <cfRule type="cellIs" dxfId="185" priority="186" operator="equal">
      <formula>"Online"</formula>
    </cfRule>
  </conditionalFormatting>
  <conditionalFormatting sqref="R68">
    <cfRule type="cellIs" dxfId="184" priority="185" operator="equal">
      <formula>"Online"</formula>
    </cfRule>
  </conditionalFormatting>
  <conditionalFormatting sqref="R68">
    <cfRule type="cellIs" dxfId="183" priority="184" operator="equal">
      <formula>"Online"</formula>
    </cfRule>
  </conditionalFormatting>
  <conditionalFormatting sqref="R68">
    <cfRule type="cellIs" dxfId="182" priority="183" operator="equal">
      <formula>"Online"</formula>
    </cfRule>
  </conditionalFormatting>
  <conditionalFormatting sqref="R68">
    <cfRule type="cellIs" dxfId="181" priority="182" operator="equal">
      <formula>"Online"</formula>
    </cfRule>
  </conditionalFormatting>
  <conditionalFormatting sqref="R68">
    <cfRule type="cellIs" dxfId="180" priority="181" operator="equal">
      <formula>"Online"</formula>
    </cfRule>
  </conditionalFormatting>
  <conditionalFormatting sqref="R68">
    <cfRule type="cellIs" dxfId="179" priority="180" operator="equal">
      <formula>"Online"</formula>
    </cfRule>
  </conditionalFormatting>
  <conditionalFormatting sqref="R68">
    <cfRule type="cellIs" dxfId="178" priority="179" operator="equal">
      <formula>"Online"</formula>
    </cfRule>
  </conditionalFormatting>
  <conditionalFormatting sqref="R68">
    <cfRule type="cellIs" dxfId="177" priority="178" operator="equal">
      <formula>"Online"</formula>
    </cfRule>
  </conditionalFormatting>
  <conditionalFormatting sqref="R68">
    <cfRule type="cellIs" dxfId="176" priority="177" operator="equal">
      <formula>"Online"</formula>
    </cfRule>
  </conditionalFormatting>
  <conditionalFormatting sqref="R68">
    <cfRule type="cellIs" dxfId="175" priority="176" operator="equal">
      <formula>"Online"</formula>
    </cfRule>
  </conditionalFormatting>
  <conditionalFormatting sqref="R68">
    <cfRule type="cellIs" dxfId="174" priority="175" operator="equal">
      <formula>"Online"</formula>
    </cfRule>
  </conditionalFormatting>
  <conditionalFormatting sqref="R68">
    <cfRule type="cellIs" dxfId="173" priority="174" operator="equal">
      <formula>"Online"</formula>
    </cfRule>
  </conditionalFormatting>
  <conditionalFormatting sqref="R68">
    <cfRule type="cellIs" dxfId="172" priority="173" operator="equal">
      <formula>"Online"</formula>
    </cfRule>
  </conditionalFormatting>
  <conditionalFormatting sqref="R68">
    <cfRule type="cellIs" dxfId="171" priority="172" operator="equal">
      <formula>"Online"</formula>
    </cfRule>
  </conditionalFormatting>
  <conditionalFormatting sqref="R68">
    <cfRule type="cellIs" dxfId="170" priority="171" operator="equal">
      <formula>"Online"</formula>
    </cfRule>
  </conditionalFormatting>
  <conditionalFormatting sqref="R69:R70">
    <cfRule type="cellIs" dxfId="169" priority="170" operator="equal">
      <formula>"Online"</formula>
    </cfRule>
  </conditionalFormatting>
  <conditionalFormatting sqref="R69:R70">
    <cfRule type="cellIs" dxfId="168" priority="169" operator="equal">
      <formula>"Online"</formula>
    </cfRule>
  </conditionalFormatting>
  <conditionalFormatting sqref="R69:R70">
    <cfRule type="cellIs" dxfId="167" priority="168" operator="equal">
      <formula>"Online"</formula>
    </cfRule>
  </conditionalFormatting>
  <conditionalFormatting sqref="R69:R70">
    <cfRule type="cellIs" dxfId="166" priority="167" operator="equal">
      <formula>"Online"</formula>
    </cfRule>
  </conditionalFormatting>
  <conditionalFormatting sqref="R69:R70">
    <cfRule type="cellIs" dxfId="165" priority="166" operator="equal">
      <formula>"Online"</formula>
    </cfRule>
  </conditionalFormatting>
  <conditionalFormatting sqref="R69:R70">
    <cfRule type="cellIs" dxfId="164" priority="165" operator="equal">
      <formula>"Online"</formula>
    </cfRule>
  </conditionalFormatting>
  <conditionalFormatting sqref="R69:R70">
    <cfRule type="cellIs" dxfId="163" priority="164" operator="equal">
      <formula>"Online"</formula>
    </cfRule>
  </conditionalFormatting>
  <conditionalFormatting sqref="R69:R70">
    <cfRule type="cellIs" dxfId="162" priority="163" operator="equal">
      <formula>"Online"</formula>
    </cfRule>
  </conditionalFormatting>
  <conditionalFormatting sqref="R69:R70">
    <cfRule type="cellIs" dxfId="161" priority="162" operator="equal">
      <formula>"Online"</formula>
    </cfRule>
  </conditionalFormatting>
  <conditionalFormatting sqref="R69:R70">
    <cfRule type="cellIs" dxfId="160" priority="161" operator="equal">
      <formula>"Online"</formula>
    </cfRule>
  </conditionalFormatting>
  <conditionalFormatting sqref="R69:R70">
    <cfRule type="cellIs" dxfId="159" priority="160" operator="equal">
      <formula>"Online"</formula>
    </cfRule>
  </conditionalFormatting>
  <conditionalFormatting sqref="R69:R70">
    <cfRule type="cellIs" dxfId="158" priority="159" operator="equal">
      <formula>"Online"</formula>
    </cfRule>
  </conditionalFormatting>
  <conditionalFormatting sqref="R69:R70">
    <cfRule type="cellIs" dxfId="157" priority="158" operator="equal">
      <formula>"Online"</formula>
    </cfRule>
  </conditionalFormatting>
  <conditionalFormatting sqref="R69:R70">
    <cfRule type="cellIs" dxfId="156" priority="157" operator="equal">
      <formula>"Online"</formula>
    </cfRule>
  </conditionalFormatting>
  <conditionalFormatting sqref="R69:R70">
    <cfRule type="cellIs" dxfId="155" priority="156" operator="equal">
      <formula>"Online"</formula>
    </cfRule>
  </conditionalFormatting>
  <conditionalFormatting sqref="R69:R70">
    <cfRule type="cellIs" dxfId="154" priority="155" operator="equal">
      <formula>"Online"</formula>
    </cfRule>
  </conditionalFormatting>
  <conditionalFormatting sqref="R69:R70">
    <cfRule type="cellIs" dxfId="153" priority="154" operator="equal">
      <formula>"Online"</formula>
    </cfRule>
  </conditionalFormatting>
  <conditionalFormatting sqref="R69:R70">
    <cfRule type="cellIs" dxfId="152" priority="153" operator="equal">
      <formula>"Online"</formula>
    </cfRule>
  </conditionalFormatting>
  <conditionalFormatting sqref="R69:R70">
    <cfRule type="cellIs" dxfId="151" priority="152" operator="equal">
      <formula>"Online"</formula>
    </cfRule>
  </conditionalFormatting>
  <conditionalFormatting sqref="R72">
    <cfRule type="cellIs" dxfId="150" priority="151" operator="equal">
      <formula>"Online"</formula>
    </cfRule>
  </conditionalFormatting>
  <conditionalFormatting sqref="R72">
    <cfRule type="cellIs" dxfId="149" priority="150" operator="equal">
      <formula>"Online"</formula>
    </cfRule>
  </conditionalFormatting>
  <conditionalFormatting sqref="R72">
    <cfRule type="cellIs" dxfId="148" priority="149" operator="equal">
      <formula>"Online"</formula>
    </cfRule>
  </conditionalFormatting>
  <conditionalFormatting sqref="R72">
    <cfRule type="cellIs" dxfId="147" priority="148" operator="equal">
      <formula>"Online"</formula>
    </cfRule>
  </conditionalFormatting>
  <conditionalFormatting sqref="R72">
    <cfRule type="cellIs" dxfId="146" priority="147" operator="equal">
      <formula>"Online"</formula>
    </cfRule>
  </conditionalFormatting>
  <conditionalFormatting sqref="R72">
    <cfRule type="cellIs" dxfId="145" priority="146" operator="equal">
      <formula>"Online"</formula>
    </cfRule>
  </conditionalFormatting>
  <conditionalFormatting sqref="R72">
    <cfRule type="cellIs" dxfId="144" priority="145" operator="equal">
      <formula>"Online"</formula>
    </cfRule>
  </conditionalFormatting>
  <conditionalFormatting sqref="R72">
    <cfRule type="cellIs" dxfId="143" priority="144" operator="equal">
      <formula>"Online"</formula>
    </cfRule>
  </conditionalFormatting>
  <conditionalFormatting sqref="R72">
    <cfRule type="cellIs" dxfId="142" priority="143" operator="equal">
      <formula>"Online"</formula>
    </cfRule>
  </conditionalFormatting>
  <conditionalFormatting sqref="R72">
    <cfRule type="cellIs" dxfId="141" priority="142" operator="equal">
      <formula>"Online"</formula>
    </cfRule>
  </conditionalFormatting>
  <conditionalFormatting sqref="R72">
    <cfRule type="cellIs" dxfId="140" priority="141" operator="equal">
      <formula>"Online"</formula>
    </cfRule>
  </conditionalFormatting>
  <conditionalFormatting sqref="R72">
    <cfRule type="cellIs" dxfId="139" priority="140" operator="equal">
      <formula>"Online"</formula>
    </cfRule>
  </conditionalFormatting>
  <conditionalFormatting sqref="R72">
    <cfRule type="cellIs" dxfId="138" priority="139" operator="equal">
      <formula>"Online"</formula>
    </cfRule>
  </conditionalFormatting>
  <conditionalFormatting sqref="R72">
    <cfRule type="cellIs" dxfId="137" priority="138" operator="equal">
      <formula>"Online"</formula>
    </cfRule>
  </conditionalFormatting>
  <conditionalFormatting sqref="R72">
    <cfRule type="cellIs" dxfId="136" priority="137" operator="equal">
      <formula>"Online"</formula>
    </cfRule>
  </conditionalFormatting>
  <conditionalFormatting sqref="R72">
    <cfRule type="cellIs" dxfId="135" priority="136" operator="equal">
      <formula>"Online"</formula>
    </cfRule>
  </conditionalFormatting>
  <conditionalFormatting sqref="R72">
    <cfRule type="cellIs" dxfId="134" priority="135" operator="equal">
      <formula>"Online"</formula>
    </cfRule>
  </conditionalFormatting>
  <conditionalFormatting sqref="R72">
    <cfRule type="cellIs" dxfId="133" priority="134" operator="equal">
      <formula>"Online"</formula>
    </cfRule>
  </conditionalFormatting>
  <conditionalFormatting sqref="R72">
    <cfRule type="cellIs" dxfId="132" priority="133" operator="equal">
      <formula>"Online"</formula>
    </cfRule>
  </conditionalFormatting>
  <conditionalFormatting sqref="R78">
    <cfRule type="cellIs" dxfId="131" priority="132" operator="equal">
      <formula>"Online"</formula>
    </cfRule>
  </conditionalFormatting>
  <conditionalFormatting sqref="R78">
    <cfRule type="cellIs" dxfId="130" priority="131" operator="equal">
      <formula>"Online"</formula>
    </cfRule>
  </conditionalFormatting>
  <conditionalFormatting sqref="R78">
    <cfRule type="cellIs" dxfId="129" priority="130" operator="equal">
      <formula>"Online"</formula>
    </cfRule>
  </conditionalFormatting>
  <conditionalFormatting sqref="R78">
    <cfRule type="cellIs" dxfId="128" priority="129" operator="equal">
      <formula>"Online"</formula>
    </cfRule>
  </conditionalFormatting>
  <conditionalFormatting sqref="R78">
    <cfRule type="cellIs" dxfId="127" priority="128" operator="equal">
      <formula>"Online"</formula>
    </cfRule>
  </conditionalFormatting>
  <conditionalFormatting sqref="R78">
    <cfRule type="cellIs" dxfId="126" priority="127" operator="equal">
      <formula>"Online"</formula>
    </cfRule>
  </conditionalFormatting>
  <conditionalFormatting sqref="R78">
    <cfRule type="cellIs" dxfId="125" priority="126" operator="equal">
      <formula>"Online"</formula>
    </cfRule>
  </conditionalFormatting>
  <conditionalFormatting sqref="R78">
    <cfRule type="cellIs" dxfId="124" priority="125" operator="equal">
      <formula>"Online"</formula>
    </cfRule>
  </conditionalFormatting>
  <conditionalFormatting sqref="R78">
    <cfRule type="cellIs" dxfId="123" priority="124" operator="equal">
      <formula>"Online"</formula>
    </cfRule>
  </conditionalFormatting>
  <conditionalFormatting sqref="R78">
    <cfRule type="cellIs" dxfId="122" priority="123" operator="equal">
      <formula>"Online"</formula>
    </cfRule>
  </conditionalFormatting>
  <conditionalFormatting sqref="R78">
    <cfRule type="cellIs" dxfId="121" priority="122" operator="equal">
      <formula>"Online"</formula>
    </cfRule>
  </conditionalFormatting>
  <conditionalFormatting sqref="R78">
    <cfRule type="cellIs" dxfId="120" priority="121" operator="equal">
      <formula>"Online"</formula>
    </cfRule>
  </conditionalFormatting>
  <conditionalFormatting sqref="R78">
    <cfRule type="cellIs" dxfId="119" priority="120" operator="equal">
      <formula>"Online"</formula>
    </cfRule>
  </conditionalFormatting>
  <conditionalFormatting sqref="R78">
    <cfRule type="cellIs" dxfId="118" priority="119" operator="equal">
      <formula>"Online"</formula>
    </cfRule>
  </conditionalFormatting>
  <conditionalFormatting sqref="R78">
    <cfRule type="cellIs" dxfId="117" priority="118" operator="equal">
      <formula>"Online"</formula>
    </cfRule>
  </conditionalFormatting>
  <conditionalFormatting sqref="R78">
    <cfRule type="cellIs" dxfId="116" priority="117" operator="equal">
      <formula>"Online"</formula>
    </cfRule>
  </conditionalFormatting>
  <conditionalFormatting sqref="R78">
    <cfRule type="cellIs" dxfId="115" priority="116" operator="equal">
      <formula>"Online"</formula>
    </cfRule>
  </conditionalFormatting>
  <conditionalFormatting sqref="R78">
    <cfRule type="cellIs" dxfId="114" priority="115" operator="equal">
      <formula>"Online"</formula>
    </cfRule>
  </conditionalFormatting>
  <conditionalFormatting sqref="R78">
    <cfRule type="cellIs" dxfId="113" priority="114" operator="equal">
      <formula>"Online"</formula>
    </cfRule>
  </conditionalFormatting>
  <conditionalFormatting sqref="R81">
    <cfRule type="cellIs" dxfId="112" priority="113" operator="equal">
      <formula>"Online"</formula>
    </cfRule>
  </conditionalFormatting>
  <conditionalFormatting sqref="R81">
    <cfRule type="cellIs" dxfId="111" priority="112" operator="equal">
      <formula>"Online"</formula>
    </cfRule>
  </conditionalFormatting>
  <conditionalFormatting sqref="R81">
    <cfRule type="cellIs" dxfId="110" priority="111" operator="equal">
      <formula>"Online"</formula>
    </cfRule>
  </conditionalFormatting>
  <conditionalFormatting sqref="R81">
    <cfRule type="cellIs" dxfId="109" priority="110" operator="equal">
      <formula>"Online"</formula>
    </cfRule>
  </conditionalFormatting>
  <conditionalFormatting sqref="R81">
    <cfRule type="cellIs" dxfId="108" priority="109" operator="equal">
      <formula>"Online"</formula>
    </cfRule>
  </conditionalFormatting>
  <conditionalFormatting sqref="R81">
    <cfRule type="cellIs" dxfId="107" priority="108" operator="equal">
      <formula>"Online"</formula>
    </cfRule>
  </conditionalFormatting>
  <conditionalFormatting sqref="R81">
    <cfRule type="cellIs" dxfId="106" priority="107" operator="equal">
      <formula>"Online"</formula>
    </cfRule>
  </conditionalFormatting>
  <conditionalFormatting sqref="R81">
    <cfRule type="cellIs" dxfId="105" priority="106" operator="equal">
      <formula>"Online"</formula>
    </cfRule>
  </conditionalFormatting>
  <conditionalFormatting sqref="R81">
    <cfRule type="cellIs" dxfId="104" priority="105" operator="equal">
      <formula>"Online"</formula>
    </cfRule>
  </conditionalFormatting>
  <conditionalFormatting sqref="R81">
    <cfRule type="cellIs" dxfId="103" priority="104" operator="equal">
      <formula>"Online"</formula>
    </cfRule>
  </conditionalFormatting>
  <conditionalFormatting sqref="R81">
    <cfRule type="cellIs" dxfId="102" priority="103" operator="equal">
      <formula>"Online"</formula>
    </cfRule>
  </conditionalFormatting>
  <conditionalFormatting sqref="R81">
    <cfRule type="cellIs" dxfId="101" priority="102" operator="equal">
      <formula>"Online"</formula>
    </cfRule>
  </conditionalFormatting>
  <conditionalFormatting sqref="R81">
    <cfRule type="cellIs" dxfId="100" priority="101" operator="equal">
      <formula>"Online"</formula>
    </cfRule>
  </conditionalFormatting>
  <conditionalFormatting sqref="R81">
    <cfRule type="cellIs" dxfId="99" priority="100" operator="equal">
      <formula>"Online"</formula>
    </cfRule>
  </conditionalFormatting>
  <conditionalFormatting sqref="R81">
    <cfRule type="cellIs" dxfId="98" priority="99" operator="equal">
      <formula>"Online"</formula>
    </cfRule>
  </conditionalFormatting>
  <conditionalFormatting sqref="R81">
    <cfRule type="cellIs" dxfId="97" priority="98" operator="equal">
      <formula>"Online"</formula>
    </cfRule>
  </conditionalFormatting>
  <conditionalFormatting sqref="R81">
    <cfRule type="cellIs" dxfId="96" priority="97" operator="equal">
      <formula>"Online"</formula>
    </cfRule>
  </conditionalFormatting>
  <conditionalFormatting sqref="R81">
    <cfRule type="cellIs" dxfId="95" priority="96" operator="equal">
      <formula>"Online"</formula>
    </cfRule>
  </conditionalFormatting>
  <conditionalFormatting sqref="R81">
    <cfRule type="cellIs" dxfId="94" priority="95" operator="equal">
      <formula>"Online"</formula>
    </cfRule>
  </conditionalFormatting>
  <conditionalFormatting sqref="R82">
    <cfRule type="cellIs" dxfId="93" priority="94" operator="equal">
      <formula>"Online"</formula>
    </cfRule>
  </conditionalFormatting>
  <conditionalFormatting sqref="R82">
    <cfRule type="cellIs" dxfId="92" priority="93" operator="equal">
      <formula>"Online"</formula>
    </cfRule>
  </conditionalFormatting>
  <conditionalFormatting sqref="R82">
    <cfRule type="cellIs" dxfId="91" priority="92" operator="equal">
      <formula>"Online"</formula>
    </cfRule>
  </conditionalFormatting>
  <conditionalFormatting sqref="R82">
    <cfRule type="cellIs" dxfId="90" priority="91" operator="equal">
      <formula>"Online"</formula>
    </cfRule>
  </conditionalFormatting>
  <conditionalFormatting sqref="R82">
    <cfRule type="cellIs" dxfId="89" priority="90" operator="equal">
      <formula>"Online"</formula>
    </cfRule>
  </conditionalFormatting>
  <conditionalFormatting sqref="R82">
    <cfRule type="cellIs" dxfId="88" priority="89" operator="equal">
      <formula>"Online"</formula>
    </cfRule>
  </conditionalFormatting>
  <conditionalFormatting sqref="R82">
    <cfRule type="cellIs" dxfId="87" priority="88" operator="equal">
      <formula>"Online"</formula>
    </cfRule>
  </conditionalFormatting>
  <conditionalFormatting sqref="R82">
    <cfRule type="cellIs" dxfId="86" priority="87" operator="equal">
      <formula>"Online"</formula>
    </cfRule>
  </conditionalFormatting>
  <conditionalFormatting sqref="R82">
    <cfRule type="cellIs" dxfId="85" priority="86" operator="equal">
      <formula>"Online"</formula>
    </cfRule>
  </conditionalFormatting>
  <conditionalFormatting sqref="R82">
    <cfRule type="cellIs" dxfId="84" priority="85" operator="equal">
      <formula>"Online"</formula>
    </cfRule>
  </conditionalFormatting>
  <conditionalFormatting sqref="R82">
    <cfRule type="cellIs" dxfId="83" priority="84" operator="equal">
      <formula>"Online"</formula>
    </cfRule>
  </conditionalFormatting>
  <conditionalFormatting sqref="R82">
    <cfRule type="cellIs" dxfId="82" priority="83" operator="equal">
      <formula>"Online"</formula>
    </cfRule>
  </conditionalFormatting>
  <conditionalFormatting sqref="R82">
    <cfRule type="cellIs" dxfId="81" priority="82" operator="equal">
      <formula>"Online"</formula>
    </cfRule>
  </conditionalFormatting>
  <conditionalFormatting sqref="R82">
    <cfRule type="cellIs" dxfId="80" priority="81" operator="equal">
      <formula>"Online"</formula>
    </cfRule>
  </conditionalFormatting>
  <conditionalFormatting sqref="R82">
    <cfRule type="cellIs" dxfId="79" priority="80" operator="equal">
      <formula>"Online"</formula>
    </cfRule>
  </conditionalFormatting>
  <conditionalFormatting sqref="R82">
    <cfRule type="cellIs" dxfId="78" priority="79" operator="equal">
      <formula>"Online"</formula>
    </cfRule>
  </conditionalFormatting>
  <conditionalFormatting sqref="R82">
    <cfRule type="cellIs" dxfId="77" priority="78" operator="equal">
      <formula>"Online"</formula>
    </cfRule>
  </conditionalFormatting>
  <conditionalFormatting sqref="R82">
    <cfRule type="cellIs" dxfId="76" priority="77" operator="equal">
      <formula>"Online"</formula>
    </cfRule>
  </conditionalFormatting>
  <conditionalFormatting sqref="R82">
    <cfRule type="cellIs" dxfId="75" priority="76" operator="equal">
      <formula>"Online"</formula>
    </cfRule>
  </conditionalFormatting>
  <conditionalFormatting sqref="R84">
    <cfRule type="cellIs" dxfId="74" priority="75" operator="equal">
      <formula>"Online"</formula>
    </cfRule>
  </conditionalFormatting>
  <conditionalFormatting sqref="R84">
    <cfRule type="cellIs" dxfId="73" priority="74" operator="equal">
      <formula>"Online"</formula>
    </cfRule>
  </conditionalFormatting>
  <conditionalFormatting sqref="R84">
    <cfRule type="cellIs" dxfId="72" priority="73" operator="equal">
      <formula>"Online"</formula>
    </cfRule>
  </conditionalFormatting>
  <conditionalFormatting sqref="R84">
    <cfRule type="cellIs" dxfId="71" priority="72" operator="equal">
      <formula>"Online"</formula>
    </cfRule>
  </conditionalFormatting>
  <conditionalFormatting sqref="R84">
    <cfRule type="cellIs" dxfId="70" priority="71" operator="equal">
      <formula>"Online"</formula>
    </cfRule>
  </conditionalFormatting>
  <conditionalFormatting sqref="R84">
    <cfRule type="cellIs" dxfId="69" priority="70" operator="equal">
      <formula>"Online"</formula>
    </cfRule>
  </conditionalFormatting>
  <conditionalFormatting sqref="R84">
    <cfRule type="cellIs" dxfId="68" priority="69" operator="equal">
      <formula>"Online"</formula>
    </cfRule>
  </conditionalFormatting>
  <conditionalFormatting sqref="R84">
    <cfRule type="cellIs" dxfId="67" priority="68" operator="equal">
      <formula>"Online"</formula>
    </cfRule>
  </conditionalFormatting>
  <conditionalFormatting sqref="R84">
    <cfRule type="cellIs" dxfId="66" priority="67" operator="equal">
      <formula>"Online"</formula>
    </cfRule>
  </conditionalFormatting>
  <conditionalFormatting sqref="R84">
    <cfRule type="cellIs" dxfId="65" priority="66" operator="equal">
      <formula>"Online"</formula>
    </cfRule>
  </conditionalFormatting>
  <conditionalFormatting sqref="R84">
    <cfRule type="cellIs" dxfId="64" priority="65" operator="equal">
      <formula>"Online"</formula>
    </cfRule>
  </conditionalFormatting>
  <conditionalFormatting sqref="R84">
    <cfRule type="cellIs" dxfId="63" priority="64" operator="equal">
      <formula>"Online"</formula>
    </cfRule>
  </conditionalFormatting>
  <conditionalFormatting sqref="R84">
    <cfRule type="cellIs" dxfId="62" priority="63" operator="equal">
      <formula>"Online"</formula>
    </cfRule>
  </conditionalFormatting>
  <conditionalFormatting sqref="R84">
    <cfRule type="cellIs" dxfId="61" priority="62" operator="equal">
      <formula>"Online"</formula>
    </cfRule>
  </conditionalFormatting>
  <conditionalFormatting sqref="R84">
    <cfRule type="cellIs" dxfId="60" priority="61" operator="equal">
      <formula>"Online"</formula>
    </cfRule>
  </conditionalFormatting>
  <conditionalFormatting sqref="R84">
    <cfRule type="cellIs" dxfId="59" priority="60" operator="equal">
      <formula>"Online"</formula>
    </cfRule>
  </conditionalFormatting>
  <conditionalFormatting sqref="R84">
    <cfRule type="cellIs" dxfId="58" priority="59" operator="equal">
      <formula>"Online"</formula>
    </cfRule>
  </conditionalFormatting>
  <conditionalFormatting sqref="R84">
    <cfRule type="cellIs" dxfId="57" priority="58" operator="equal">
      <formula>"Online"</formula>
    </cfRule>
  </conditionalFormatting>
  <conditionalFormatting sqref="R84">
    <cfRule type="cellIs" dxfId="56" priority="57" operator="equal">
      <formula>"Online"</formula>
    </cfRule>
  </conditionalFormatting>
  <conditionalFormatting sqref="R85">
    <cfRule type="cellIs" dxfId="55" priority="56" operator="equal">
      <formula>"Online"</formula>
    </cfRule>
  </conditionalFormatting>
  <conditionalFormatting sqref="R85">
    <cfRule type="cellIs" dxfId="54" priority="55" operator="equal">
      <formula>"Online"</formula>
    </cfRule>
  </conditionalFormatting>
  <conditionalFormatting sqref="R85">
    <cfRule type="cellIs" dxfId="53" priority="54" operator="equal">
      <formula>"Online"</formula>
    </cfRule>
  </conditionalFormatting>
  <conditionalFormatting sqref="R85">
    <cfRule type="cellIs" dxfId="52" priority="53" operator="equal">
      <formula>"Online"</formula>
    </cfRule>
  </conditionalFormatting>
  <conditionalFormatting sqref="R85">
    <cfRule type="cellIs" dxfId="51" priority="52" operator="equal">
      <formula>"Online"</formula>
    </cfRule>
  </conditionalFormatting>
  <conditionalFormatting sqref="R85">
    <cfRule type="cellIs" dxfId="50" priority="51" operator="equal">
      <formula>"Online"</formula>
    </cfRule>
  </conditionalFormatting>
  <conditionalFormatting sqref="R85">
    <cfRule type="cellIs" dxfId="49" priority="50" operator="equal">
      <formula>"Online"</formula>
    </cfRule>
  </conditionalFormatting>
  <conditionalFormatting sqref="R85">
    <cfRule type="cellIs" dxfId="48" priority="49" operator="equal">
      <formula>"Online"</formula>
    </cfRule>
  </conditionalFormatting>
  <conditionalFormatting sqref="R85">
    <cfRule type="cellIs" dxfId="47" priority="48" operator="equal">
      <formula>"Online"</formula>
    </cfRule>
  </conditionalFormatting>
  <conditionalFormatting sqref="R85">
    <cfRule type="cellIs" dxfId="46" priority="47" operator="equal">
      <formula>"Online"</formula>
    </cfRule>
  </conditionalFormatting>
  <conditionalFormatting sqref="R85">
    <cfRule type="cellIs" dxfId="45" priority="46" operator="equal">
      <formula>"Online"</formula>
    </cfRule>
  </conditionalFormatting>
  <conditionalFormatting sqref="R85">
    <cfRule type="cellIs" dxfId="44" priority="45" operator="equal">
      <formula>"Online"</formula>
    </cfRule>
  </conditionalFormatting>
  <conditionalFormatting sqref="R85">
    <cfRule type="cellIs" dxfId="43" priority="44" operator="equal">
      <formula>"Online"</formula>
    </cfRule>
  </conditionalFormatting>
  <conditionalFormatting sqref="R85">
    <cfRule type="cellIs" dxfId="42" priority="43" operator="equal">
      <formula>"Online"</formula>
    </cfRule>
  </conditionalFormatting>
  <conditionalFormatting sqref="R85">
    <cfRule type="cellIs" dxfId="41" priority="42" operator="equal">
      <formula>"Online"</formula>
    </cfRule>
  </conditionalFormatting>
  <conditionalFormatting sqref="R85">
    <cfRule type="cellIs" dxfId="40" priority="41" operator="equal">
      <formula>"Online"</formula>
    </cfRule>
  </conditionalFormatting>
  <conditionalFormatting sqref="R85">
    <cfRule type="cellIs" dxfId="39" priority="40" operator="equal">
      <formula>"Online"</formula>
    </cfRule>
  </conditionalFormatting>
  <conditionalFormatting sqref="R85">
    <cfRule type="cellIs" dxfId="38" priority="39" operator="equal">
      <formula>"Online"</formula>
    </cfRule>
  </conditionalFormatting>
  <conditionalFormatting sqref="R85">
    <cfRule type="cellIs" dxfId="37" priority="38" operator="equal">
      <formula>"Online"</formula>
    </cfRule>
  </conditionalFormatting>
  <conditionalFormatting sqref="R40">
    <cfRule type="cellIs" dxfId="36" priority="37" operator="equal">
      <formula>"Online"</formula>
    </cfRule>
  </conditionalFormatting>
  <conditionalFormatting sqref="R40">
    <cfRule type="cellIs" dxfId="35" priority="36" operator="equal">
      <formula>"Online"</formula>
    </cfRule>
  </conditionalFormatting>
  <conditionalFormatting sqref="R40">
    <cfRule type="cellIs" dxfId="34" priority="35" operator="equal">
      <formula>"Online"</formula>
    </cfRule>
  </conditionalFormatting>
  <conditionalFormatting sqref="R40">
    <cfRule type="cellIs" dxfId="33" priority="34" operator="equal">
      <formula>"Online"</formula>
    </cfRule>
  </conditionalFormatting>
  <conditionalFormatting sqref="R40">
    <cfRule type="cellIs" dxfId="32" priority="33" operator="equal">
      <formula>"Online"</formula>
    </cfRule>
  </conditionalFormatting>
  <conditionalFormatting sqref="R40">
    <cfRule type="cellIs" dxfId="31" priority="32" operator="equal">
      <formula>"Online"</formula>
    </cfRule>
  </conditionalFormatting>
  <conditionalFormatting sqref="R40">
    <cfRule type="cellIs" dxfId="30" priority="31" operator="equal">
      <formula>"Online"</formula>
    </cfRule>
  </conditionalFormatting>
  <conditionalFormatting sqref="R40">
    <cfRule type="cellIs" dxfId="29" priority="30" operator="equal">
      <formula>"Online"</formula>
    </cfRule>
  </conditionalFormatting>
  <conditionalFormatting sqref="R40">
    <cfRule type="cellIs" dxfId="28" priority="29" operator="equal">
      <formula>"Online"</formula>
    </cfRule>
  </conditionalFormatting>
  <conditionalFormatting sqref="R40">
    <cfRule type="cellIs" dxfId="27" priority="28" operator="equal">
      <formula>"Online"</formula>
    </cfRule>
  </conditionalFormatting>
  <conditionalFormatting sqref="R40">
    <cfRule type="cellIs" dxfId="26" priority="27" operator="equal">
      <formula>"Online"</formula>
    </cfRule>
  </conditionalFormatting>
  <conditionalFormatting sqref="R40">
    <cfRule type="cellIs" dxfId="25" priority="26" operator="equal">
      <formula>"Online"</formula>
    </cfRule>
  </conditionalFormatting>
  <conditionalFormatting sqref="R40">
    <cfRule type="cellIs" dxfId="24" priority="25" operator="equal">
      <formula>"Online"</formula>
    </cfRule>
  </conditionalFormatting>
  <conditionalFormatting sqref="R40">
    <cfRule type="cellIs" dxfId="23" priority="24" operator="equal">
      <formula>"Online"</formula>
    </cfRule>
  </conditionalFormatting>
  <conditionalFormatting sqref="R40">
    <cfRule type="cellIs" dxfId="22" priority="23" operator="equal">
      <formula>"Online"</formula>
    </cfRule>
  </conditionalFormatting>
  <conditionalFormatting sqref="R40">
    <cfRule type="cellIs" dxfId="21" priority="22" operator="equal">
      <formula>"Online"</formula>
    </cfRule>
  </conditionalFormatting>
  <conditionalFormatting sqref="R40">
    <cfRule type="cellIs" dxfId="20" priority="21" operator="equal">
      <formula>"Online"</formula>
    </cfRule>
  </conditionalFormatting>
  <conditionalFormatting sqref="R40">
    <cfRule type="cellIs" dxfId="19" priority="20" operator="equal">
      <formula>"Online"</formula>
    </cfRule>
  </conditionalFormatting>
  <conditionalFormatting sqref="R67">
    <cfRule type="cellIs" dxfId="18" priority="19" operator="equal">
      <formula>"Online"</formula>
    </cfRule>
  </conditionalFormatting>
  <conditionalFormatting sqref="R67">
    <cfRule type="cellIs" dxfId="17" priority="18" operator="equal">
      <formula>"Online"</formula>
    </cfRule>
  </conditionalFormatting>
  <conditionalFormatting sqref="R67">
    <cfRule type="cellIs" dxfId="16" priority="17" operator="equal">
      <formula>"Online"</formula>
    </cfRule>
  </conditionalFormatting>
  <conditionalFormatting sqref="R67">
    <cfRule type="cellIs" dxfId="15" priority="16" operator="equal">
      <formula>"Online"</formula>
    </cfRule>
  </conditionalFormatting>
  <conditionalFormatting sqref="R67">
    <cfRule type="cellIs" dxfId="14" priority="15" operator="equal">
      <formula>"Online"</formula>
    </cfRule>
  </conditionalFormatting>
  <conditionalFormatting sqref="R67">
    <cfRule type="cellIs" dxfId="13" priority="14" operator="equal">
      <formula>"Online"</formula>
    </cfRule>
  </conditionalFormatting>
  <conditionalFormatting sqref="R67">
    <cfRule type="cellIs" dxfId="12" priority="13" operator="equal">
      <formula>"Online"</formula>
    </cfRule>
  </conditionalFormatting>
  <conditionalFormatting sqref="R67">
    <cfRule type="cellIs" dxfId="11" priority="12" operator="equal">
      <formula>"Online"</formula>
    </cfRule>
  </conditionalFormatting>
  <conditionalFormatting sqref="R67">
    <cfRule type="cellIs" dxfId="10" priority="11" operator="equal">
      <formula>"Online"</formula>
    </cfRule>
  </conditionalFormatting>
  <conditionalFormatting sqref="R67">
    <cfRule type="cellIs" dxfId="9" priority="10" operator="equal">
      <formula>"Online"</formula>
    </cfRule>
  </conditionalFormatting>
  <conditionalFormatting sqref="R67">
    <cfRule type="cellIs" dxfId="8" priority="9" operator="equal">
      <formula>"Online"</formula>
    </cfRule>
  </conditionalFormatting>
  <conditionalFormatting sqref="R67">
    <cfRule type="cellIs" dxfId="7" priority="8" operator="equal">
      <formula>"Online"</formula>
    </cfRule>
  </conditionalFormatting>
  <conditionalFormatting sqref="R67">
    <cfRule type="cellIs" dxfId="6" priority="7" operator="equal">
      <formula>"Online"</formula>
    </cfRule>
  </conditionalFormatting>
  <conditionalFormatting sqref="R67">
    <cfRule type="cellIs" dxfId="5" priority="6" operator="equal">
      <formula>"Online"</formula>
    </cfRule>
  </conditionalFormatting>
  <conditionalFormatting sqref="R67">
    <cfRule type="cellIs" dxfId="4" priority="5" operator="equal">
      <formula>"Online"</formula>
    </cfRule>
  </conditionalFormatting>
  <conditionalFormatting sqref="R67">
    <cfRule type="cellIs" dxfId="3" priority="4" operator="equal">
      <formula>"Online"</formula>
    </cfRule>
  </conditionalFormatting>
  <conditionalFormatting sqref="R67">
    <cfRule type="cellIs" dxfId="2" priority="3" operator="equal">
      <formula>"Online"</formula>
    </cfRule>
  </conditionalFormatting>
  <conditionalFormatting sqref="R67">
    <cfRule type="cellIs" dxfId="1" priority="2" operator="equal">
      <formula>"Online"</formula>
    </cfRule>
  </conditionalFormatting>
  <conditionalFormatting sqref="R67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5" fitToHeight="0" orientation="landscape" r:id="rId1"/>
  <rowBreaks count="3" manualBreakCount="3">
    <brk id="44" max="16" man="1"/>
    <brk id="62" max="16" man="1"/>
    <brk id="92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view="pageBreakPreview" topLeftCell="A89" zoomScale="120" zoomScaleNormal="92" zoomScaleSheetLayoutView="120" workbookViewId="0">
      <selection activeCell="K110" sqref="K110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10.57031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87" t="s">
        <v>46</v>
      </c>
      <c r="D1" s="556"/>
      <c r="E1" s="556"/>
      <c r="F1" s="556"/>
      <c r="G1" s="556"/>
      <c r="H1" s="556"/>
      <c r="I1" s="556"/>
      <c r="J1" s="84" t="s">
        <v>66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30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4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5">
        <f>K17+K32+K47+K63+K78+K153+K93+K138+K108+K1009+K258+K168+K588+K123+K273+K288+K303+K1144+K198+K1159+K333+K348+K363+K378+K1039+K872+K423+K438+K453+K468+K513+K498+K318+K543+K948+K213+K573+K558+K602+K228+K617+K1084+K691+K1114+K408+K782+K393+K707+K722+K737+K1174+K752+K978+K994+K767+K647+K676+K797+K1205+K917+K1129+K887+K842+K243+K1024+K528+K932+K183+K483+K963+K1054+K1069+K857+K902+K632+K1190+K1099+K827+28000</f>
        <v>3535835.416666667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6"/>
      <c r="Z5" s="92"/>
      <c r="AA5" s="91">
        <f>T4+R4</f>
        <v>3535835.416666667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5"/>
      <c r="Z6" s="92"/>
      <c r="AA6" s="93"/>
      <c r="AB6" s="93"/>
      <c r="AC6" s="93"/>
    </row>
    <row r="7" spans="1:30" ht="19.149999999999999" customHeight="1" thickBot="1" x14ac:dyDescent="0.25">
      <c r="A7" s="588" t="s">
        <v>50</v>
      </c>
      <c r="B7" s="589"/>
      <c r="C7" s="589"/>
      <c r="D7" s="589"/>
      <c r="E7" s="589"/>
      <c r="F7" s="589"/>
      <c r="G7" s="589"/>
      <c r="H7" s="589"/>
      <c r="I7" s="589"/>
      <c r="J7" s="589"/>
      <c r="K7" s="589"/>
      <c r="L7" s="590"/>
      <c r="M7" s="94"/>
      <c r="N7" s="95"/>
      <c r="O7" s="560" t="s">
        <v>51</v>
      </c>
      <c r="P7" s="561"/>
      <c r="Q7" s="561"/>
      <c r="R7" s="562"/>
      <c r="S7" s="96"/>
      <c r="T7" s="560" t="s">
        <v>52</v>
      </c>
      <c r="U7" s="561"/>
      <c r="V7" s="561"/>
      <c r="W7" s="561"/>
      <c r="X7" s="561"/>
      <c r="Y7" s="562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91" t="s">
        <v>199</v>
      </c>
      <c r="D8" s="556"/>
      <c r="E8" s="556"/>
      <c r="F8" s="556"/>
      <c r="G8" s="99" t="str">
        <f>$J$1</f>
        <v>April</v>
      </c>
      <c r="H8" s="592">
        <f>$K$1</f>
        <v>2025</v>
      </c>
      <c r="I8" s="556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74" t="s">
        <v>52</v>
      </c>
      <c r="G11" s="530"/>
      <c r="H11" s="85"/>
      <c r="I11" s="574" t="s">
        <v>64</v>
      </c>
      <c r="J11" s="544"/>
      <c r="K11" s="530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>
        <v>30</v>
      </c>
      <c r="Q12" s="111">
        <v>0</v>
      </c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63" t="s">
        <v>51</v>
      </c>
      <c r="C13" s="530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30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4" t="s">
        <v>72</v>
      </c>
      <c r="J15" s="530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4" t="s">
        <v>74</v>
      </c>
      <c r="J16" s="530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74" t="s">
        <v>13</v>
      </c>
      <c r="J17" s="530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55"/>
      <c r="J18" s="556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55"/>
      <c r="J19" s="555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88" t="s">
        <v>50</v>
      </c>
      <c r="B22" s="589"/>
      <c r="C22" s="589"/>
      <c r="D22" s="589"/>
      <c r="E22" s="589"/>
      <c r="F22" s="589"/>
      <c r="G22" s="589"/>
      <c r="H22" s="589"/>
      <c r="I22" s="589"/>
      <c r="J22" s="589"/>
      <c r="K22" s="589"/>
      <c r="L22" s="590"/>
      <c r="M22" s="94"/>
      <c r="N22" s="116"/>
      <c r="O22" s="593" t="s">
        <v>51</v>
      </c>
      <c r="P22" s="544"/>
      <c r="Q22" s="544"/>
      <c r="R22" s="530"/>
      <c r="S22" s="92"/>
      <c r="T22" s="593" t="s">
        <v>52</v>
      </c>
      <c r="U22" s="544"/>
      <c r="V22" s="544"/>
      <c r="W22" s="544"/>
      <c r="X22" s="544"/>
      <c r="Y22" s="530"/>
      <c r="Z22" s="138"/>
      <c r="AA22" s="94"/>
      <c r="AB22" s="93"/>
      <c r="AC22" s="93"/>
    </row>
    <row r="23" spans="1:29" ht="22.5" x14ac:dyDescent="0.2">
      <c r="A23" s="98"/>
      <c r="B23" s="85"/>
      <c r="C23" s="591" t="s">
        <v>82</v>
      </c>
      <c r="D23" s="556"/>
      <c r="E23" s="556"/>
      <c r="F23" s="556"/>
      <c r="G23" s="99" t="str">
        <f>$J$1</f>
        <v>April</v>
      </c>
      <c r="H23" s="592">
        <f>$K$1</f>
        <v>2025</v>
      </c>
      <c r="I23" s="556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196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74" t="s">
        <v>52</v>
      </c>
      <c r="G26" s="530"/>
      <c r="H26" s="85"/>
      <c r="I26" s="574" t="s">
        <v>64</v>
      </c>
      <c r="J26" s="544"/>
      <c r="K26" s="530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63" t="s">
        <v>51</v>
      </c>
      <c r="C28" s="530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64" t="s">
        <v>72</v>
      </c>
      <c r="J30" s="530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4" t="s">
        <v>74</v>
      </c>
      <c r="J31" s="530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74" t="s">
        <v>13</v>
      </c>
      <c r="J32" s="530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88" t="s">
        <v>50</v>
      </c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90"/>
      <c r="M37" s="94"/>
      <c r="N37" s="95"/>
      <c r="O37" s="560" t="s">
        <v>51</v>
      </c>
      <c r="P37" s="561"/>
      <c r="Q37" s="561"/>
      <c r="R37" s="562"/>
      <c r="S37" s="96"/>
      <c r="T37" s="560" t="s">
        <v>52</v>
      </c>
      <c r="U37" s="561"/>
      <c r="V37" s="561"/>
      <c r="W37" s="561"/>
      <c r="X37" s="561"/>
      <c r="Y37" s="562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91" t="s">
        <v>83</v>
      </c>
      <c r="D38" s="556"/>
      <c r="E38" s="556"/>
      <c r="F38" s="556"/>
      <c r="G38" s="99" t="str">
        <f>$J$1</f>
        <v>April</v>
      </c>
      <c r="H38" s="592">
        <f>$K$1</f>
        <v>2025</v>
      </c>
      <c r="I38" s="556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74" t="s">
        <v>52</v>
      </c>
      <c r="G41" s="530"/>
      <c r="H41" s="85"/>
      <c r="I41" s="574" t="s">
        <v>64</v>
      </c>
      <c r="J41" s="544"/>
      <c r="K41" s="530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>
        <f>Y41</f>
        <v>6000</v>
      </c>
      <c r="V42" s="113"/>
      <c r="W42" s="117">
        <f t="shared" ref="W42:W50" si="11">IF(U42="","",U42+V42)</f>
        <v>6000</v>
      </c>
      <c r="X42" s="113"/>
      <c r="Y42" s="117">
        <f t="shared" si="10"/>
        <v>6000</v>
      </c>
      <c r="Z42" s="118"/>
      <c r="AA42" s="93"/>
      <c r="AB42" s="93"/>
      <c r="AC42" s="93"/>
    </row>
    <row r="43" spans="1:29" ht="20.100000000000001" customHeight="1" x14ac:dyDescent="0.2">
      <c r="A43" s="98"/>
      <c r="B43" s="563" t="s">
        <v>51</v>
      </c>
      <c r="C43" s="530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22"/>
      <c r="I43" s="126">
        <f>IF(C47&gt;=C46,$K$2,C45-C46+C47)</f>
        <v>30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6000</v>
      </c>
      <c r="H45" s="122"/>
      <c r="I45" s="564" t="s">
        <v>72</v>
      </c>
      <c r="J45" s="530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22"/>
      <c r="I46" s="564" t="s">
        <v>74</v>
      </c>
      <c r="J46" s="530"/>
      <c r="K46" s="125">
        <f>G46</f>
        <v>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74" t="s">
        <v>13</v>
      </c>
      <c r="J47" s="530"/>
      <c r="K47" s="28">
        <f>K45-K46</f>
        <v>23000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55"/>
      <c r="J48" s="556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55"/>
      <c r="J49" s="555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88"/>
      <c r="N52" s="389"/>
      <c r="O52" s="385"/>
      <c r="P52" s="385"/>
      <c r="Q52" s="385"/>
      <c r="R52" s="385"/>
      <c r="S52" s="389"/>
      <c r="T52" s="385"/>
      <c r="U52" s="385"/>
      <c r="V52" s="385"/>
      <c r="W52" s="385"/>
      <c r="X52" s="385"/>
      <c r="Y52" s="385"/>
      <c r="Z52" s="389"/>
      <c r="AA52" s="388"/>
      <c r="AB52" s="388"/>
      <c r="AC52" s="388"/>
    </row>
    <row r="53" spans="1:29" ht="20.100000000000001" customHeight="1" thickBot="1" x14ac:dyDescent="0.55000000000000004">
      <c r="A53" s="557" t="s">
        <v>50</v>
      </c>
      <c r="B53" s="558"/>
      <c r="C53" s="558"/>
      <c r="D53" s="558"/>
      <c r="E53" s="558"/>
      <c r="F53" s="558"/>
      <c r="G53" s="558"/>
      <c r="H53" s="558"/>
      <c r="I53" s="558"/>
      <c r="J53" s="558"/>
      <c r="K53" s="558"/>
      <c r="L53" s="559"/>
      <c r="M53" s="94"/>
      <c r="N53" s="95"/>
      <c r="O53" s="560" t="s">
        <v>51</v>
      </c>
      <c r="P53" s="561"/>
      <c r="Q53" s="561"/>
      <c r="R53" s="562"/>
      <c r="S53" s="96"/>
      <c r="T53" s="560" t="s">
        <v>52</v>
      </c>
      <c r="U53" s="561"/>
      <c r="V53" s="561"/>
      <c r="W53" s="561"/>
      <c r="X53" s="561"/>
      <c r="Y53" s="562"/>
      <c r="Z53" s="97"/>
      <c r="AA53" s="94"/>
      <c r="AB53" s="93"/>
      <c r="AC53" s="93"/>
    </row>
    <row r="54" spans="1:29" ht="20.100000000000001" customHeight="1" thickBot="1" x14ac:dyDescent="0.4">
      <c r="A54" s="431"/>
      <c r="B54" s="432"/>
      <c r="C54" s="594" t="s">
        <v>237</v>
      </c>
      <c r="D54" s="595"/>
      <c r="E54" s="595"/>
      <c r="F54" s="595"/>
      <c r="G54" s="432" t="str">
        <f>$J$1</f>
        <v>April</v>
      </c>
      <c r="H54" s="596">
        <f>$K$1</f>
        <v>2025</v>
      </c>
      <c r="I54" s="595"/>
      <c r="J54" s="433"/>
      <c r="K54" s="434"/>
      <c r="L54" s="435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5"/>
      <c r="B55" s="353"/>
      <c r="C55" s="353"/>
      <c r="D55" s="406"/>
      <c r="E55" s="406"/>
      <c r="F55" s="406"/>
      <c r="G55" s="406"/>
      <c r="H55" s="406"/>
      <c r="I55" s="353"/>
      <c r="J55" s="407" t="s">
        <v>59</v>
      </c>
      <c r="K55" s="408">
        <f>40000+5000+2000+5000+5000</f>
        <v>57000</v>
      </c>
      <c r="L55" s="409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5"/>
      <c r="B56" s="353" t="s">
        <v>61</v>
      </c>
      <c r="C56" s="410" t="s">
        <v>238</v>
      </c>
      <c r="D56" s="353"/>
      <c r="E56" s="353"/>
      <c r="F56" s="353" t="s">
        <v>220</v>
      </c>
      <c r="G56" s="353"/>
      <c r="H56" s="411"/>
      <c r="I56" s="406"/>
      <c r="J56" s="353"/>
      <c r="K56" s="353"/>
      <c r="L56" s="412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5"/>
      <c r="B57" s="413" t="s">
        <v>63</v>
      </c>
      <c r="C57" s="414"/>
      <c r="D57" s="353"/>
      <c r="E57" s="353"/>
      <c r="F57" s="569" t="s">
        <v>52</v>
      </c>
      <c r="G57" s="570"/>
      <c r="H57" s="353"/>
      <c r="I57" s="569" t="s">
        <v>64</v>
      </c>
      <c r="J57" s="571"/>
      <c r="K57" s="570"/>
      <c r="L57" s="415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5"/>
      <c r="B58" s="353"/>
      <c r="C58" s="353"/>
      <c r="D58" s="353"/>
      <c r="E58" s="353"/>
      <c r="F58" s="353"/>
      <c r="G58" s="353"/>
      <c r="H58" s="416"/>
      <c r="I58" s="353"/>
      <c r="J58" s="353"/>
      <c r="K58" s="353"/>
      <c r="L58" s="417"/>
      <c r="M58" s="93"/>
      <c r="N58" s="110"/>
      <c r="O58" s="111" t="s">
        <v>66</v>
      </c>
      <c r="P58" s="111">
        <v>29</v>
      </c>
      <c r="Q58" s="111">
        <v>1</v>
      </c>
      <c r="R58" s="111">
        <f t="shared" si="12"/>
        <v>11</v>
      </c>
      <c r="S58" s="92"/>
      <c r="T58" s="111" t="s">
        <v>66</v>
      </c>
      <c r="U58" s="117">
        <f>Y57</f>
        <v>0</v>
      </c>
      <c r="V58" s="113">
        <f>5000+3000</f>
        <v>8000</v>
      </c>
      <c r="W58" s="117">
        <f t="shared" si="13"/>
        <v>8000</v>
      </c>
      <c r="X58" s="113">
        <v>5000</v>
      </c>
      <c r="Y58" s="117">
        <f t="shared" si="14"/>
        <v>3000</v>
      </c>
      <c r="Z58" s="118"/>
      <c r="AA58" s="93"/>
      <c r="AB58" s="93"/>
      <c r="AC58" s="93"/>
    </row>
    <row r="59" spans="1:29" ht="20.100000000000001" customHeight="1" x14ac:dyDescent="0.2">
      <c r="A59" s="405"/>
      <c r="B59" s="597" t="s">
        <v>51</v>
      </c>
      <c r="C59" s="554"/>
      <c r="D59" s="353"/>
      <c r="E59" s="353"/>
      <c r="F59" s="425" t="s">
        <v>67</v>
      </c>
      <c r="G59" s="427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0</v>
      </c>
      <c r="H59" s="416"/>
      <c r="I59" s="468">
        <f>IF(C63&gt;0,$K$2,C61)</f>
        <v>30</v>
      </c>
      <c r="J59" s="424" t="s">
        <v>68</v>
      </c>
      <c r="K59" s="428">
        <f>K55/$K$2*I59</f>
        <v>57000</v>
      </c>
      <c r="L59" s="418"/>
      <c r="M59" s="93"/>
      <c r="N59" s="110"/>
      <c r="O59" s="111" t="s">
        <v>69</v>
      </c>
      <c r="P59" s="111"/>
      <c r="Q59" s="111"/>
      <c r="R59" s="111">
        <f t="shared" si="12"/>
        <v>11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5"/>
      <c r="B60" s="424"/>
      <c r="C60" s="424"/>
      <c r="D60" s="353"/>
      <c r="E60" s="353"/>
      <c r="F60" s="425" t="s">
        <v>9</v>
      </c>
      <c r="G60" s="427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8000</v>
      </c>
      <c r="H60" s="416"/>
      <c r="I60" s="468"/>
      <c r="J60" s="424" t="s">
        <v>70</v>
      </c>
      <c r="K60" s="429">
        <f>K55/$K$2/8*I60</f>
        <v>0</v>
      </c>
      <c r="L60" s="420"/>
      <c r="M60" s="93"/>
      <c r="N60" s="110"/>
      <c r="O60" s="111" t="s">
        <v>47</v>
      </c>
      <c r="P60" s="111"/>
      <c r="Q60" s="111"/>
      <c r="R60" s="111">
        <f t="shared" si="12"/>
        <v>11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5"/>
      <c r="B61" s="425" t="s">
        <v>54</v>
      </c>
      <c r="C61" s="424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29</v>
      </c>
      <c r="D61" s="353"/>
      <c r="E61" s="353"/>
      <c r="F61" s="425" t="s">
        <v>71</v>
      </c>
      <c r="G61" s="427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8000</v>
      </c>
      <c r="H61" s="416"/>
      <c r="I61" s="598" t="s">
        <v>72</v>
      </c>
      <c r="J61" s="554"/>
      <c r="K61" s="427">
        <f>K59+K60</f>
        <v>57000</v>
      </c>
      <c r="L61" s="420"/>
      <c r="M61" s="93"/>
      <c r="N61" s="110"/>
      <c r="O61" s="111" t="s">
        <v>73</v>
      </c>
      <c r="P61" s="111"/>
      <c r="Q61" s="111"/>
      <c r="R61" s="111">
        <f t="shared" si="12"/>
        <v>11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5"/>
      <c r="B62" s="425" t="s">
        <v>55</v>
      </c>
      <c r="C62" s="424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3"/>
      <c r="E62" s="353"/>
      <c r="F62" s="425" t="s">
        <v>11</v>
      </c>
      <c r="G62" s="427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5000</v>
      </c>
      <c r="H62" s="416"/>
      <c r="I62" s="598" t="s">
        <v>74</v>
      </c>
      <c r="J62" s="554"/>
      <c r="K62" s="427">
        <f>G62</f>
        <v>5000</v>
      </c>
      <c r="L62" s="420"/>
      <c r="M62" s="93"/>
      <c r="N62" s="110"/>
      <c r="O62" s="111" t="s">
        <v>75</v>
      </c>
      <c r="P62" s="111"/>
      <c r="Q62" s="111"/>
      <c r="R62" s="111">
        <f t="shared" si="12"/>
        <v>11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5"/>
      <c r="B63" s="426" t="s">
        <v>76</v>
      </c>
      <c r="C63" s="424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11</v>
      </c>
      <c r="D63" s="353"/>
      <c r="E63" s="353"/>
      <c r="F63" s="426" t="s">
        <v>58</v>
      </c>
      <c r="G63" s="427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3000</v>
      </c>
      <c r="H63" s="353"/>
      <c r="I63" s="553" t="s">
        <v>13</v>
      </c>
      <c r="J63" s="554"/>
      <c r="K63" s="430">
        <f>K61-K62</f>
        <v>52000</v>
      </c>
      <c r="L63" s="412"/>
      <c r="M63" s="93"/>
      <c r="N63" s="110"/>
      <c r="O63" s="111" t="s">
        <v>78</v>
      </c>
      <c r="P63" s="111"/>
      <c r="Q63" s="111"/>
      <c r="R63" s="111">
        <f t="shared" si="12"/>
        <v>11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5"/>
      <c r="B64" s="353"/>
      <c r="C64" s="353"/>
      <c r="D64" s="353"/>
      <c r="E64" s="353"/>
      <c r="F64" s="353"/>
      <c r="G64" s="353"/>
      <c r="H64" s="353"/>
      <c r="I64" s="567"/>
      <c r="J64" s="568"/>
      <c r="K64" s="408"/>
      <c r="L64" s="415"/>
      <c r="M64" s="93"/>
      <c r="N64" s="110"/>
      <c r="O64" s="111" t="s">
        <v>79</v>
      </c>
      <c r="P64" s="111"/>
      <c r="Q64" s="111"/>
      <c r="R64" s="111">
        <f t="shared" si="12"/>
        <v>11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5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415"/>
      <c r="M65" s="93"/>
      <c r="N65" s="110"/>
      <c r="O65" s="111" t="s">
        <v>80</v>
      </c>
      <c r="P65" s="111"/>
      <c r="Q65" s="111"/>
      <c r="R65" s="111">
        <f t="shared" si="12"/>
        <v>11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3"/>
      <c r="M66" s="93"/>
      <c r="N66" s="110"/>
      <c r="O66" s="111" t="s">
        <v>81</v>
      </c>
      <c r="P66" s="111"/>
      <c r="Q66" s="111"/>
      <c r="R66" s="111">
        <f t="shared" si="12"/>
        <v>11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3"/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57" t="s">
        <v>50</v>
      </c>
      <c r="B68" s="558"/>
      <c r="C68" s="558"/>
      <c r="D68" s="558"/>
      <c r="E68" s="558"/>
      <c r="F68" s="558"/>
      <c r="G68" s="558"/>
      <c r="H68" s="558"/>
      <c r="I68" s="558"/>
      <c r="J68" s="558"/>
      <c r="K68" s="558"/>
      <c r="L68" s="559"/>
      <c r="M68" s="94"/>
      <c r="N68" s="95"/>
      <c r="O68" s="560" t="s">
        <v>51</v>
      </c>
      <c r="P68" s="561"/>
      <c r="Q68" s="561"/>
      <c r="R68" s="562"/>
      <c r="S68" s="96"/>
      <c r="T68" s="560" t="s">
        <v>52</v>
      </c>
      <c r="U68" s="561"/>
      <c r="V68" s="561"/>
      <c r="W68" s="561"/>
      <c r="X68" s="561"/>
      <c r="Y68" s="562"/>
      <c r="Z68" s="97"/>
      <c r="AA68" s="93"/>
      <c r="AB68" s="93"/>
      <c r="AC68" s="93"/>
    </row>
    <row r="69" spans="1:29" ht="20.100000000000001" customHeight="1" thickBot="1" x14ac:dyDescent="0.4">
      <c r="A69" s="431"/>
      <c r="B69" s="432"/>
      <c r="C69" s="594" t="s">
        <v>239</v>
      </c>
      <c r="D69" s="595"/>
      <c r="E69" s="595"/>
      <c r="F69" s="595"/>
      <c r="G69" s="432" t="str">
        <f>$J$1</f>
        <v>April</v>
      </c>
      <c r="H69" s="596">
        <f>$K$1</f>
        <v>2025</v>
      </c>
      <c r="I69" s="595"/>
      <c r="J69" s="433"/>
      <c r="K69" s="434"/>
      <c r="L69" s="435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5"/>
      <c r="B70" s="353"/>
      <c r="C70" s="353"/>
      <c r="D70" s="406"/>
      <c r="E70" s="406"/>
      <c r="F70" s="406"/>
      <c r="G70" s="406"/>
      <c r="H70" s="406"/>
      <c r="I70" s="353"/>
      <c r="J70" s="407" t="s">
        <v>59</v>
      </c>
      <c r="K70" s="408">
        <f>50000+15000+15000+10000+5000</f>
        <v>95000</v>
      </c>
      <c r="L70" s="409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5"/>
      <c r="B71" s="353" t="s">
        <v>61</v>
      </c>
      <c r="C71" s="410" t="s">
        <v>85</v>
      </c>
      <c r="D71" s="353"/>
      <c r="E71" s="353"/>
      <c r="F71" s="353"/>
      <c r="G71" s="353"/>
      <c r="H71" s="411"/>
      <c r="I71" s="406"/>
      <c r="J71" s="353"/>
      <c r="K71" s="353"/>
      <c r="L71" s="412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5"/>
      <c r="B72" s="413"/>
      <c r="C72" s="414"/>
      <c r="D72" s="353"/>
      <c r="E72" s="353"/>
      <c r="F72" s="569" t="s">
        <v>52</v>
      </c>
      <c r="G72" s="570"/>
      <c r="H72" s="353"/>
      <c r="I72" s="569" t="s">
        <v>64</v>
      </c>
      <c r="J72" s="571"/>
      <c r="K72" s="570"/>
      <c r="L72" s="415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5"/>
      <c r="B73" s="353"/>
      <c r="C73" s="353"/>
      <c r="D73" s="353"/>
      <c r="E73" s="353"/>
      <c r="F73" s="353"/>
      <c r="G73" s="353"/>
      <c r="H73" s="416"/>
      <c r="I73" s="353"/>
      <c r="J73" s="353"/>
      <c r="K73" s="353"/>
      <c r="L73" s="417"/>
      <c r="M73" s="93"/>
      <c r="N73" s="110"/>
      <c r="O73" s="111" t="s">
        <v>66</v>
      </c>
      <c r="P73" s="111">
        <v>28</v>
      </c>
      <c r="Q73" s="111">
        <v>2</v>
      </c>
      <c r="R73" s="111">
        <f t="shared" si="15"/>
        <v>10</v>
      </c>
      <c r="S73" s="92"/>
      <c r="T73" s="111" t="s">
        <v>66</v>
      </c>
      <c r="U73" s="117">
        <f>Y72</f>
        <v>30000</v>
      </c>
      <c r="V73" s="113">
        <v>10000</v>
      </c>
      <c r="W73" s="117">
        <f t="shared" si="16"/>
        <v>40000</v>
      </c>
      <c r="X73" s="113">
        <v>5000</v>
      </c>
      <c r="Y73" s="117">
        <f t="shared" si="17"/>
        <v>35000</v>
      </c>
      <c r="Z73" s="118"/>
      <c r="AA73" s="93"/>
      <c r="AB73" s="93"/>
      <c r="AC73" s="93"/>
    </row>
    <row r="74" spans="1:29" ht="20.100000000000001" customHeight="1" x14ac:dyDescent="0.2">
      <c r="A74" s="405"/>
      <c r="B74" s="597" t="s">
        <v>51</v>
      </c>
      <c r="C74" s="554"/>
      <c r="D74" s="353"/>
      <c r="E74" s="353"/>
      <c r="F74" s="425" t="s">
        <v>67</v>
      </c>
      <c r="G74" s="427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6"/>
      <c r="I74" s="469">
        <f>IF(C78&gt;0,$K$2,C76)</f>
        <v>30</v>
      </c>
      <c r="J74" s="424" t="s">
        <v>68</v>
      </c>
      <c r="K74" s="428">
        <f>K70/$K$2*I74</f>
        <v>95000</v>
      </c>
      <c r="L74" s="418"/>
      <c r="M74" s="93"/>
      <c r="N74" s="110"/>
      <c r="O74" s="111" t="s">
        <v>69</v>
      </c>
      <c r="P74" s="111"/>
      <c r="Q74" s="111"/>
      <c r="R74" s="111">
        <f t="shared" si="15"/>
        <v>10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5"/>
      <c r="B75" s="424"/>
      <c r="C75" s="424"/>
      <c r="D75" s="353"/>
      <c r="E75" s="353"/>
      <c r="F75" s="425" t="s">
        <v>9</v>
      </c>
      <c r="G75" s="427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10000</v>
      </c>
      <c r="H75" s="416"/>
      <c r="I75" s="424">
        <v>0</v>
      </c>
      <c r="J75" s="424" t="s">
        <v>70</v>
      </c>
      <c r="K75" s="429">
        <f>K70/$K$2/8*I75</f>
        <v>0</v>
      </c>
      <c r="L75" s="420"/>
      <c r="M75" s="93"/>
      <c r="N75" s="110"/>
      <c r="O75" s="111" t="s">
        <v>47</v>
      </c>
      <c r="P75" s="111"/>
      <c r="Q75" s="111"/>
      <c r="R75" s="111">
        <f t="shared" si="15"/>
        <v>10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5"/>
      <c r="B76" s="425" t="s">
        <v>54</v>
      </c>
      <c r="C76" s="424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28</v>
      </c>
      <c r="D76" s="353"/>
      <c r="E76" s="353"/>
      <c r="F76" s="425" t="s">
        <v>71</v>
      </c>
      <c r="G76" s="427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40000</v>
      </c>
      <c r="H76" s="416"/>
      <c r="I76" s="598" t="s">
        <v>72</v>
      </c>
      <c r="J76" s="554"/>
      <c r="K76" s="427">
        <f>K74+K75</f>
        <v>95000</v>
      </c>
      <c r="L76" s="420"/>
      <c r="M76" s="93"/>
      <c r="N76" s="110"/>
      <c r="O76" s="111" t="s">
        <v>73</v>
      </c>
      <c r="P76" s="111"/>
      <c r="Q76" s="111"/>
      <c r="R76" s="111">
        <f t="shared" si="15"/>
        <v>10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5"/>
      <c r="B77" s="425" t="s">
        <v>55</v>
      </c>
      <c r="C77" s="424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2</v>
      </c>
      <c r="D77" s="353"/>
      <c r="E77" s="353"/>
      <c r="F77" s="425" t="s">
        <v>11</v>
      </c>
      <c r="G77" s="427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5000</v>
      </c>
      <c r="H77" s="416"/>
      <c r="I77" s="598" t="s">
        <v>74</v>
      </c>
      <c r="J77" s="554"/>
      <c r="K77" s="427">
        <f>G77</f>
        <v>5000</v>
      </c>
      <c r="L77" s="420"/>
      <c r="M77" s="93"/>
      <c r="N77" s="110"/>
      <c r="O77" s="111" t="s">
        <v>75</v>
      </c>
      <c r="P77" s="111"/>
      <c r="Q77" s="111"/>
      <c r="R77" s="111">
        <f t="shared" si="15"/>
        <v>10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5"/>
      <c r="B78" s="426" t="s">
        <v>76</v>
      </c>
      <c r="C78" s="424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10</v>
      </c>
      <c r="D78" s="353"/>
      <c r="E78" s="353"/>
      <c r="F78" s="426" t="s">
        <v>58</v>
      </c>
      <c r="G78" s="427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35000</v>
      </c>
      <c r="H78" s="353"/>
      <c r="I78" s="553" t="s">
        <v>13</v>
      </c>
      <c r="J78" s="554"/>
      <c r="K78" s="430">
        <f>K76-K77</f>
        <v>90000</v>
      </c>
      <c r="L78" s="412"/>
      <c r="M78" s="93"/>
      <c r="N78" s="110"/>
      <c r="O78" s="111" t="s">
        <v>78</v>
      </c>
      <c r="P78" s="111"/>
      <c r="Q78" s="111"/>
      <c r="R78" s="111">
        <f t="shared" si="15"/>
        <v>10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5"/>
      <c r="B79" s="353"/>
      <c r="C79" s="353"/>
      <c r="D79" s="353"/>
      <c r="E79" s="353"/>
      <c r="F79" s="353"/>
      <c r="G79" s="353"/>
      <c r="H79" s="353"/>
      <c r="I79" s="567"/>
      <c r="J79" s="568"/>
      <c r="K79" s="408"/>
      <c r="L79" s="415"/>
      <c r="M79" s="93"/>
      <c r="N79" s="110"/>
      <c r="O79" s="111" t="s">
        <v>79</v>
      </c>
      <c r="P79" s="111"/>
      <c r="Q79" s="111"/>
      <c r="R79" s="111">
        <f t="shared" si="15"/>
        <v>10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5"/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415"/>
      <c r="M80" s="93"/>
      <c r="N80" s="110"/>
      <c r="O80" s="111" t="s">
        <v>80</v>
      </c>
      <c r="P80" s="111"/>
      <c r="Q80" s="111"/>
      <c r="R80" s="111">
        <f t="shared" si="15"/>
        <v>10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1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3"/>
      <c r="M81" s="93"/>
      <c r="N81" s="110"/>
      <c r="O81" s="111" t="s">
        <v>81</v>
      </c>
      <c r="P81" s="111"/>
      <c r="Q81" s="111"/>
      <c r="R81" s="111">
        <f t="shared" si="15"/>
        <v>10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3"/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57" t="s">
        <v>50</v>
      </c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9"/>
      <c r="M83" s="94"/>
      <c r="N83" s="95"/>
      <c r="O83" s="560" t="s">
        <v>51</v>
      </c>
      <c r="P83" s="561"/>
      <c r="Q83" s="561"/>
      <c r="R83" s="562"/>
      <c r="S83" s="96"/>
      <c r="T83" s="560" t="s">
        <v>52</v>
      </c>
      <c r="U83" s="561"/>
      <c r="V83" s="561"/>
      <c r="W83" s="561"/>
      <c r="X83" s="561"/>
      <c r="Y83" s="562"/>
      <c r="Z83" s="97"/>
      <c r="AA83" s="93"/>
      <c r="AB83" s="93"/>
      <c r="AC83" s="93"/>
    </row>
    <row r="84" spans="1:29" ht="20.100000000000001" customHeight="1" thickBot="1" x14ac:dyDescent="0.25">
      <c r="A84" s="436"/>
      <c r="B84" s="437"/>
      <c r="C84" s="572" t="s">
        <v>237</v>
      </c>
      <c r="D84" s="566"/>
      <c r="E84" s="566"/>
      <c r="F84" s="566"/>
      <c r="G84" s="437" t="str">
        <f>$J$1</f>
        <v>April</v>
      </c>
      <c r="H84" s="565">
        <f>$K$1</f>
        <v>2025</v>
      </c>
      <c r="I84" s="566"/>
      <c r="J84" s="437"/>
      <c r="K84" s="438"/>
      <c r="L84" s="439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38000+3000+5000+5000</f>
        <v>51000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7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5"/>
      <c r="B87" s="413" t="s">
        <v>63</v>
      </c>
      <c r="C87" s="414"/>
      <c r="D87" s="353"/>
      <c r="E87" s="353"/>
      <c r="F87" s="569" t="s">
        <v>52</v>
      </c>
      <c r="G87" s="570"/>
      <c r="H87" s="353"/>
      <c r="I87" s="569" t="s">
        <v>64</v>
      </c>
      <c r="J87" s="571"/>
      <c r="K87" s="570"/>
      <c r="L87" s="415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>
        <v>29</v>
      </c>
      <c r="Q88" s="111">
        <v>1</v>
      </c>
      <c r="R88" s="111">
        <f t="shared" si="21"/>
        <v>10</v>
      </c>
      <c r="S88" s="92"/>
      <c r="T88" s="111" t="s">
        <v>66</v>
      </c>
      <c r="U88" s="117">
        <f>Y87</f>
        <v>35000</v>
      </c>
      <c r="V88" s="113"/>
      <c r="W88" s="117">
        <f t="shared" si="19"/>
        <v>35000</v>
      </c>
      <c r="X88" s="113"/>
      <c r="Y88" s="117">
        <f t="shared" si="2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63" t="s">
        <v>51</v>
      </c>
      <c r="C89" s="530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69">
        <f>IF(C93&gt;0,$K$2,C91)</f>
        <v>30</v>
      </c>
      <c r="J89" s="127" t="s">
        <v>68</v>
      </c>
      <c r="K89" s="128">
        <f>K85/$K$2*I89</f>
        <v>51000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10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469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10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29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64" t="s">
        <v>72</v>
      </c>
      <c r="J91" s="530"/>
      <c r="K91" s="125">
        <f>K89+K90</f>
        <v>51000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10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64" t="s">
        <v>74</v>
      </c>
      <c r="J92" s="530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10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5"/>
      <c r="B93" s="426" t="s">
        <v>76</v>
      </c>
      <c r="C93" s="424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10</v>
      </c>
      <c r="D93" s="353"/>
      <c r="E93" s="353"/>
      <c r="F93" s="426" t="s">
        <v>58</v>
      </c>
      <c r="G93" s="427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3"/>
      <c r="I93" s="553" t="s">
        <v>13</v>
      </c>
      <c r="J93" s="554"/>
      <c r="K93" s="430">
        <f>K91-K92</f>
        <v>51000</v>
      </c>
      <c r="L93" s="412"/>
      <c r="M93" s="93"/>
      <c r="N93" s="110"/>
      <c r="O93" s="111" t="s">
        <v>78</v>
      </c>
      <c r="P93" s="111"/>
      <c r="Q93" s="111"/>
      <c r="R93" s="111">
        <f t="shared" si="21"/>
        <v>10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55"/>
      <c r="J94" s="556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10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55"/>
      <c r="J95" s="556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10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10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3"/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57" t="s">
        <v>50</v>
      </c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9"/>
      <c r="M98" s="94"/>
      <c r="N98" s="95"/>
      <c r="O98" s="560" t="s">
        <v>51</v>
      </c>
      <c r="P98" s="561"/>
      <c r="Q98" s="561"/>
      <c r="R98" s="562"/>
      <c r="S98" s="96"/>
      <c r="T98" s="560" t="s">
        <v>52</v>
      </c>
      <c r="U98" s="561"/>
      <c r="V98" s="561"/>
      <c r="W98" s="561"/>
      <c r="X98" s="561"/>
      <c r="Y98" s="562"/>
      <c r="Z98" s="97"/>
      <c r="AA98" s="94"/>
      <c r="AB98" s="93"/>
      <c r="AC98" s="93"/>
    </row>
    <row r="99" spans="1:29" ht="20.100000000000001" customHeight="1" thickBot="1" x14ac:dyDescent="0.25">
      <c r="A99" s="436"/>
      <c r="B99" s="437"/>
      <c r="C99" s="572" t="s">
        <v>237</v>
      </c>
      <c r="D99" s="566"/>
      <c r="E99" s="566"/>
      <c r="F99" s="566"/>
      <c r="G99" s="437" t="str">
        <f>$J$1</f>
        <v>April</v>
      </c>
      <c r="H99" s="565">
        <f>$K$1</f>
        <v>2025</v>
      </c>
      <c r="I99" s="566"/>
      <c r="J99" s="437"/>
      <c r="K99" s="438"/>
      <c r="L99" s="439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35000+7000+5000</f>
        <v>47000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5"/>
      <c r="B102" s="413" t="s">
        <v>63</v>
      </c>
      <c r="C102" s="414"/>
      <c r="D102" s="353"/>
      <c r="E102" s="353"/>
      <c r="F102" s="569" t="s">
        <v>52</v>
      </c>
      <c r="G102" s="570"/>
      <c r="H102" s="353"/>
      <c r="I102" s="569" t="s">
        <v>64</v>
      </c>
      <c r="J102" s="571"/>
      <c r="K102" s="570"/>
      <c r="L102" s="415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>
        <v>30</v>
      </c>
      <c r="Q103" s="111">
        <v>0</v>
      </c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104012.5</v>
      </c>
      <c r="AC103" s="93"/>
    </row>
    <row r="104" spans="1:29" ht="20.100000000000001" customHeight="1" x14ac:dyDescent="0.2">
      <c r="A104" s="98"/>
      <c r="B104" s="563" t="s">
        <v>51</v>
      </c>
      <c r="C104" s="530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30</v>
      </c>
      <c r="J104" s="127" t="s">
        <v>68</v>
      </c>
      <c r="K104" s="128">
        <f>K100/$K$2*I104</f>
        <v>47000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9</v>
      </c>
      <c r="J105" s="127" t="s">
        <v>70</v>
      </c>
      <c r="K105" s="125">
        <f>K100/$K$2/8*I105</f>
        <v>1762.5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4" t="s">
        <v>72</v>
      </c>
      <c r="J106" s="530"/>
      <c r="K106" s="125">
        <f>K104+K105</f>
        <v>48762.5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4" t="s">
        <v>74</v>
      </c>
      <c r="J107" s="530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5"/>
      <c r="B108" s="426" t="s">
        <v>76</v>
      </c>
      <c r="C108" s="424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3"/>
      <c r="E108" s="353"/>
      <c r="F108" s="426" t="s">
        <v>58</v>
      </c>
      <c r="G108" s="427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3"/>
      <c r="I108" s="553" t="s">
        <v>13</v>
      </c>
      <c r="J108" s="554"/>
      <c r="K108" s="430">
        <f>K106-K107</f>
        <v>48762.5</v>
      </c>
      <c r="L108" s="412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55"/>
      <c r="J109" s="556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55"/>
      <c r="J110" s="556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50"/>
      <c r="J111" s="150"/>
      <c r="K111" s="150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3"/>
      <c r="B112" s="444"/>
      <c r="C112" s="444"/>
      <c r="D112" s="444"/>
      <c r="E112" s="444"/>
      <c r="F112" s="444"/>
      <c r="G112" s="444"/>
      <c r="H112" s="444"/>
      <c r="I112" s="444"/>
      <c r="J112" s="444"/>
      <c r="K112" s="444"/>
      <c r="L112" s="353"/>
      <c r="M112" s="93"/>
      <c r="N112" s="110"/>
      <c r="O112" s="156"/>
      <c r="P112" s="385"/>
      <c r="Q112" s="385"/>
      <c r="R112" s="157"/>
      <c r="S112" s="92"/>
      <c r="T112" s="156"/>
      <c r="U112" s="386"/>
      <c r="V112" s="387"/>
      <c r="W112" s="386"/>
      <c r="X112" s="387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57" t="s">
        <v>50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9"/>
      <c r="M113" s="94"/>
      <c r="N113" s="95"/>
      <c r="O113" s="560" t="s">
        <v>51</v>
      </c>
      <c r="P113" s="561"/>
      <c r="Q113" s="561"/>
      <c r="R113" s="562"/>
      <c r="S113" s="96"/>
      <c r="T113" s="560" t="s">
        <v>52</v>
      </c>
      <c r="U113" s="561"/>
      <c r="V113" s="561"/>
      <c r="W113" s="561"/>
      <c r="X113" s="561"/>
      <c r="Y113" s="562"/>
      <c r="Z113" s="97"/>
      <c r="AA113" s="93"/>
      <c r="AB113" s="93"/>
      <c r="AC113" s="93"/>
    </row>
    <row r="114" spans="1:29" ht="20.100000000000001" customHeight="1" thickBot="1" x14ac:dyDescent="0.25">
      <c r="A114" s="436"/>
      <c r="B114" s="437"/>
      <c r="C114" s="572" t="s">
        <v>237</v>
      </c>
      <c r="D114" s="566"/>
      <c r="E114" s="566"/>
      <c r="F114" s="566"/>
      <c r="G114" s="437" t="str">
        <f>$J$1</f>
        <v>April</v>
      </c>
      <c r="H114" s="565">
        <f>$K$1</f>
        <v>2025</v>
      </c>
      <c r="I114" s="566"/>
      <c r="J114" s="437"/>
      <c r="K114" s="438"/>
      <c r="L114" s="439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5"/>
      <c r="B117" s="413" t="s">
        <v>63</v>
      </c>
      <c r="C117" s="414"/>
      <c r="D117" s="353"/>
      <c r="E117" s="353"/>
      <c r="F117" s="569" t="s">
        <v>52</v>
      </c>
      <c r="G117" s="570"/>
      <c r="H117" s="353"/>
      <c r="I117" s="569" t="s">
        <v>64</v>
      </c>
      <c r="J117" s="571"/>
      <c r="K117" s="570"/>
      <c r="L117" s="415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>
        <v>30</v>
      </c>
      <c r="Q118" s="111">
        <v>0</v>
      </c>
      <c r="R118" s="111">
        <f t="shared" si="26"/>
        <v>14</v>
      </c>
      <c r="S118" s="92"/>
      <c r="T118" s="111" t="s">
        <v>66</v>
      </c>
      <c r="U118" s="117">
        <f>Y117</f>
        <v>25225</v>
      </c>
      <c r="V118" s="113">
        <f>5000+3000</f>
        <v>8000</v>
      </c>
      <c r="W118" s="117">
        <f t="shared" si="27"/>
        <v>33225</v>
      </c>
      <c r="X118" s="113">
        <v>8000</v>
      </c>
      <c r="Y118" s="117">
        <f t="shared" si="28"/>
        <v>25225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63" t="s">
        <v>51</v>
      </c>
      <c r="C119" s="530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25225</v>
      </c>
      <c r="H119" s="122"/>
      <c r="I119" s="126">
        <f>IF(C123&gt;=C122,$K$2,C121+C123)</f>
        <v>30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8000</v>
      </c>
      <c r="H120" s="122"/>
      <c r="I120" s="126"/>
      <c r="J120" s="127" t="s">
        <v>70</v>
      </c>
      <c r="K120" s="125">
        <f>K115/$K$2/8*I120</f>
        <v>0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33225</v>
      </c>
      <c r="H121" s="122"/>
      <c r="I121" s="564" t="s">
        <v>72</v>
      </c>
      <c r="J121" s="530"/>
      <c r="K121" s="125">
        <f>K119+K120</f>
        <v>30000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8000</v>
      </c>
      <c r="H122" s="122"/>
      <c r="I122" s="564" t="s">
        <v>74</v>
      </c>
      <c r="J122" s="530"/>
      <c r="K122" s="125">
        <f>G122</f>
        <v>8000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5"/>
      <c r="B123" s="426" t="s">
        <v>76</v>
      </c>
      <c r="C123" s="424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3"/>
      <c r="E123" s="353"/>
      <c r="F123" s="426" t="s">
        <v>58</v>
      </c>
      <c r="G123" s="427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3"/>
      <c r="I123" s="553" t="s">
        <v>13</v>
      </c>
      <c r="J123" s="554"/>
      <c r="K123" s="430">
        <f>K121-K122</f>
        <v>22000</v>
      </c>
      <c r="L123" s="412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55"/>
      <c r="J124" s="556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55"/>
      <c r="J125" s="556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3"/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57" t="s">
        <v>50</v>
      </c>
      <c r="B128" s="558"/>
      <c r="C128" s="558"/>
      <c r="D128" s="558"/>
      <c r="E128" s="558"/>
      <c r="F128" s="558"/>
      <c r="G128" s="558"/>
      <c r="H128" s="558"/>
      <c r="I128" s="558"/>
      <c r="J128" s="558"/>
      <c r="K128" s="558"/>
      <c r="L128" s="559"/>
      <c r="M128" s="94"/>
      <c r="N128" s="95"/>
      <c r="O128" s="560" t="s">
        <v>51</v>
      </c>
      <c r="P128" s="561"/>
      <c r="Q128" s="561"/>
      <c r="R128" s="562"/>
      <c r="S128" s="96"/>
      <c r="T128" s="560" t="s">
        <v>52</v>
      </c>
      <c r="U128" s="561"/>
      <c r="V128" s="561"/>
      <c r="W128" s="561"/>
      <c r="X128" s="561"/>
      <c r="Y128" s="562"/>
      <c r="Z128" s="97"/>
      <c r="AA128" s="94"/>
      <c r="AB128" s="93"/>
      <c r="AC128" s="93"/>
    </row>
    <row r="129" spans="1:29" ht="20.100000000000001" customHeight="1" thickBot="1" x14ac:dyDescent="0.25">
      <c r="A129" s="436"/>
      <c r="B129" s="437"/>
      <c r="C129" s="572" t="s">
        <v>237</v>
      </c>
      <c r="D129" s="566"/>
      <c r="E129" s="566"/>
      <c r="F129" s="566"/>
      <c r="G129" s="437" t="str">
        <f>$J$1</f>
        <v>April</v>
      </c>
      <c r="H129" s="565">
        <f>$K$1</f>
        <v>2025</v>
      </c>
      <c r="I129" s="566"/>
      <c r="J129" s="437"/>
      <c r="K129" s="438"/>
      <c r="L129" s="439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5"/>
      <c r="B132" s="413" t="s">
        <v>63</v>
      </c>
      <c r="C132" s="414" t="s">
        <v>89</v>
      </c>
      <c r="D132" s="353"/>
      <c r="E132" s="353"/>
      <c r="F132" s="569" t="s">
        <v>52</v>
      </c>
      <c r="G132" s="570"/>
      <c r="H132" s="353"/>
      <c r="I132" s="569" t="s">
        <v>64</v>
      </c>
      <c r="J132" s="571"/>
      <c r="K132" s="570"/>
      <c r="L132" s="415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15000</v>
      </c>
      <c r="Y132" s="117">
        <f t="shared" si="31"/>
        <v>84500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>
        <v>26</v>
      </c>
      <c r="Q133" s="111">
        <v>4</v>
      </c>
      <c r="R133" s="111">
        <f t="shared" si="29"/>
        <v>9</v>
      </c>
      <c r="S133" s="92"/>
      <c r="T133" s="111" t="s">
        <v>66</v>
      </c>
      <c r="U133" s="117">
        <f>Y132</f>
        <v>84500</v>
      </c>
      <c r="V133" s="113">
        <v>30000</v>
      </c>
      <c r="W133" s="117">
        <f t="shared" si="30"/>
        <v>114500</v>
      </c>
      <c r="X133" s="113">
        <v>5000</v>
      </c>
      <c r="Y133" s="117">
        <f t="shared" si="31"/>
        <v>109500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63" t="s">
        <v>51</v>
      </c>
      <c r="C134" s="530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84500</v>
      </c>
      <c r="H134" s="122"/>
      <c r="I134" s="126">
        <f>IF(C138&gt;0,$K$2,C136)</f>
        <v>30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9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>
        <v>1</v>
      </c>
      <c r="J135" s="127" t="s">
        <v>70</v>
      </c>
      <c r="K135" s="125">
        <f>K130/$K$2/8*I135</f>
        <v>250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9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26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114500</v>
      </c>
      <c r="H136" s="122"/>
      <c r="I136" s="564" t="s">
        <v>72</v>
      </c>
      <c r="J136" s="530"/>
      <c r="K136" s="125">
        <f>K134+K135</f>
        <v>60250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9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4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5000</v>
      </c>
      <c r="H137" s="122"/>
      <c r="I137" s="564" t="s">
        <v>74</v>
      </c>
      <c r="J137" s="530"/>
      <c r="K137" s="125">
        <f>G137</f>
        <v>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9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5"/>
      <c r="B138" s="426" t="s">
        <v>76</v>
      </c>
      <c r="C138" s="424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9</v>
      </c>
      <c r="D138" s="353"/>
      <c r="E138" s="353"/>
      <c r="F138" s="426" t="s">
        <v>58</v>
      </c>
      <c r="G138" s="427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109500</v>
      </c>
      <c r="H138" s="353"/>
      <c r="I138" s="553" t="s">
        <v>13</v>
      </c>
      <c r="J138" s="554"/>
      <c r="K138" s="430">
        <f>K136-K137</f>
        <v>55250</v>
      </c>
      <c r="L138" s="412"/>
      <c r="M138" s="93"/>
      <c r="N138" s="110"/>
      <c r="O138" s="111" t="s">
        <v>78</v>
      </c>
      <c r="P138" s="111"/>
      <c r="Q138" s="111"/>
      <c r="R138" s="111">
        <f t="shared" si="29"/>
        <v>9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55"/>
      <c r="J139" s="556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9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55"/>
      <c r="J140" s="556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9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9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3"/>
      <c r="B142" s="353"/>
      <c r="C142" s="353"/>
      <c r="D142" s="353"/>
      <c r="E142" s="353"/>
      <c r="F142" s="353"/>
      <c r="G142" s="353"/>
      <c r="H142" s="353"/>
      <c r="I142" s="353"/>
      <c r="J142" s="353"/>
      <c r="K142" s="353"/>
      <c r="L142" s="353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57" t="s">
        <v>50</v>
      </c>
      <c r="B143" s="558"/>
      <c r="C143" s="558"/>
      <c r="D143" s="558"/>
      <c r="E143" s="558"/>
      <c r="F143" s="558"/>
      <c r="G143" s="558"/>
      <c r="H143" s="558"/>
      <c r="I143" s="558"/>
      <c r="J143" s="558"/>
      <c r="K143" s="558"/>
      <c r="L143" s="559"/>
      <c r="M143" s="94"/>
      <c r="N143" s="95"/>
      <c r="O143" s="560" t="s">
        <v>51</v>
      </c>
      <c r="P143" s="561"/>
      <c r="Q143" s="561"/>
      <c r="R143" s="562"/>
      <c r="S143" s="96"/>
      <c r="T143" s="560" t="s">
        <v>52</v>
      </c>
      <c r="U143" s="561"/>
      <c r="V143" s="561"/>
      <c r="W143" s="561"/>
      <c r="X143" s="561"/>
      <c r="Y143" s="562"/>
      <c r="Z143" s="97"/>
      <c r="AA143" s="94"/>
      <c r="AB143" s="93"/>
      <c r="AC143" s="93"/>
    </row>
    <row r="144" spans="1:29" ht="20.100000000000001" customHeight="1" thickBot="1" x14ac:dyDescent="0.4">
      <c r="A144" s="431"/>
      <c r="B144" s="432"/>
      <c r="C144" s="594" t="s">
        <v>239</v>
      </c>
      <c r="D144" s="595"/>
      <c r="E144" s="595"/>
      <c r="F144" s="595"/>
      <c r="G144" s="432" t="str">
        <f>$J$1</f>
        <v>April</v>
      </c>
      <c r="H144" s="596">
        <f>$K$1</f>
        <v>2025</v>
      </c>
      <c r="I144" s="595"/>
      <c r="J144" s="432"/>
      <c r="K144" s="434"/>
      <c r="L144" s="435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45000+5000+20000+5000+15000</f>
        <v>90000</v>
      </c>
      <c r="L145" s="109"/>
      <c r="M145" s="93"/>
      <c r="N145" s="110"/>
      <c r="O145" s="111" t="s">
        <v>60</v>
      </c>
      <c r="P145" s="111">
        <v>26</v>
      </c>
      <c r="Q145" s="111">
        <v>5</v>
      </c>
      <c r="R145" s="111">
        <f>15-Q145</f>
        <v>10</v>
      </c>
      <c r="S145" s="112"/>
      <c r="T145" s="111" t="s">
        <v>60</v>
      </c>
      <c r="U145" s="113"/>
      <c r="V145" s="113"/>
      <c r="W145" s="113">
        <f>V145+U145</f>
        <v>0</v>
      </c>
      <c r="X145" s="113"/>
      <c r="Y145" s="113">
        <f>W145-X145</f>
        <v>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86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9</v>
      </c>
      <c r="S146" s="92"/>
      <c r="T146" s="111" t="s">
        <v>62</v>
      </c>
      <c r="U146" s="117">
        <f t="shared" ref="U146:U156" si="33">Y145</f>
        <v>0</v>
      </c>
      <c r="V146" s="113"/>
      <c r="W146" s="117">
        <f t="shared" ref="W146:W156" si="34">IF(U146="","",U146+V146)</f>
        <v>0</v>
      </c>
      <c r="X146" s="113"/>
      <c r="Y146" s="117">
        <f t="shared" ref="Y146:Y156" si="35">IF(W146="","",W146-X146)</f>
        <v>0</v>
      </c>
      <c r="Z146" s="118"/>
      <c r="AA146" s="94"/>
      <c r="AB146" s="93"/>
      <c r="AC146" s="93"/>
    </row>
    <row r="147" spans="1:29" ht="20.100000000000001" customHeight="1" thickBot="1" x14ac:dyDescent="0.25">
      <c r="A147" s="405"/>
      <c r="B147" s="413" t="s">
        <v>63</v>
      </c>
      <c r="C147" s="414"/>
      <c r="D147" s="353"/>
      <c r="E147" s="353"/>
      <c r="F147" s="569" t="s">
        <v>52</v>
      </c>
      <c r="G147" s="570"/>
      <c r="H147" s="353"/>
      <c r="I147" s="569" t="s">
        <v>64</v>
      </c>
      <c r="J147" s="571"/>
      <c r="K147" s="570"/>
      <c r="L147" s="415"/>
      <c r="M147" s="93"/>
      <c r="N147" s="110"/>
      <c r="O147" s="111" t="s">
        <v>65</v>
      </c>
      <c r="P147" s="111">
        <v>30</v>
      </c>
      <c r="Q147" s="111">
        <v>1</v>
      </c>
      <c r="R147" s="111">
        <f t="shared" si="32"/>
        <v>8</v>
      </c>
      <c r="S147" s="92"/>
      <c r="T147" s="111" t="s">
        <v>65</v>
      </c>
      <c r="U147" s="117">
        <f t="shared" si="33"/>
        <v>0</v>
      </c>
      <c r="V147" s="113">
        <v>10000</v>
      </c>
      <c r="W147" s="117">
        <f t="shared" si="34"/>
        <v>10000</v>
      </c>
      <c r="X147" s="113">
        <v>10000</v>
      </c>
      <c r="Y147" s="117">
        <f t="shared" si="35"/>
        <v>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>
        <v>17</v>
      </c>
      <c r="Q148" s="111">
        <v>13</v>
      </c>
      <c r="R148" s="111">
        <v>0</v>
      </c>
      <c r="S148" s="92"/>
      <c r="T148" s="111" t="s">
        <v>66</v>
      </c>
      <c r="U148" s="117">
        <f t="shared" si="33"/>
        <v>0</v>
      </c>
      <c r="V148" s="113"/>
      <c r="W148" s="117">
        <f t="shared" si="34"/>
        <v>0</v>
      </c>
      <c r="X148" s="113"/>
      <c r="Y148" s="117">
        <f t="shared" si="35"/>
        <v>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63" t="s">
        <v>51</v>
      </c>
      <c r="C149" s="530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0</v>
      </c>
      <c r="H149" s="122"/>
      <c r="I149" s="126">
        <f>IF(C153&gt;0,$K$2,C151)+8</f>
        <v>25</v>
      </c>
      <c r="J149" s="127" t="s">
        <v>68</v>
      </c>
      <c r="K149" s="128">
        <f>K145/$K$2*I149</f>
        <v>75000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0</v>
      </c>
      <c r="S149" s="92"/>
      <c r="T149" s="111" t="s">
        <v>69</v>
      </c>
      <c r="U149" s="117">
        <f t="shared" si="33"/>
        <v>0</v>
      </c>
      <c r="V149" s="113"/>
      <c r="W149" s="117">
        <f t="shared" si="34"/>
        <v>0</v>
      </c>
      <c r="X149" s="113"/>
      <c r="Y149" s="117">
        <f t="shared" si="35"/>
        <v>0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/>
      <c r="J150" s="127" t="s">
        <v>70</v>
      </c>
      <c r="K150" s="125">
        <f>K145/$K$2/8*I150</f>
        <v>0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0</v>
      </c>
      <c r="S150" s="92"/>
      <c r="T150" s="111" t="s">
        <v>47</v>
      </c>
      <c r="U150" s="117">
        <f t="shared" si="33"/>
        <v>0</v>
      </c>
      <c r="V150" s="113"/>
      <c r="W150" s="117">
        <f t="shared" si="34"/>
        <v>0</v>
      </c>
      <c r="X150" s="113"/>
      <c r="Y150" s="117">
        <f t="shared" si="35"/>
        <v>0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17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0</v>
      </c>
      <c r="H151" s="122"/>
      <c r="I151" s="564" t="s">
        <v>72</v>
      </c>
      <c r="J151" s="530"/>
      <c r="K151" s="125">
        <f>K149+K150</f>
        <v>75000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0</v>
      </c>
      <c r="S151" s="92"/>
      <c r="T151" s="111" t="s">
        <v>73</v>
      </c>
      <c r="U151" s="117">
        <f t="shared" si="33"/>
        <v>0</v>
      </c>
      <c r="V151" s="113"/>
      <c r="W151" s="117">
        <f t="shared" si="34"/>
        <v>0</v>
      </c>
      <c r="X151" s="113"/>
      <c r="Y151" s="117">
        <f t="shared" si="35"/>
        <v>0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13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64" t="s">
        <v>74</v>
      </c>
      <c r="J152" s="530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0</v>
      </c>
      <c r="S152" s="92"/>
      <c r="T152" s="111" t="s">
        <v>75</v>
      </c>
      <c r="U152" s="117">
        <f t="shared" si="33"/>
        <v>0</v>
      </c>
      <c r="V152" s="113"/>
      <c r="W152" s="117">
        <f t="shared" si="34"/>
        <v>0</v>
      </c>
      <c r="X152" s="113"/>
      <c r="Y152" s="117">
        <f t="shared" si="35"/>
        <v>0</v>
      </c>
      <c r="Z152" s="118"/>
      <c r="AA152" s="93"/>
      <c r="AB152" s="93"/>
      <c r="AC152" s="93"/>
    </row>
    <row r="153" spans="1:29" ht="18.75" customHeight="1" x14ac:dyDescent="0.2">
      <c r="A153" s="405"/>
      <c r="B153" s="426" t="s">
        <v>76</v>
      </c>
      <c r="C153" s="424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353"/>
      <c r="E153" s="353"/>
      <c r="F153" s="426" t="s">
        <v>58</v>
      </c>
      <c r="G153" s="427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0</v>
      </c>
      <c r="H153" s="353"/>
      <c r="I153" s="553" t="s">
        <v>13</v>
      </c>
      <c r="J153" s="554"/>
      <c r="K153" s="430">
        <f>K151-K152</f>
        <v>75000</v>
      </c>
      <c r="L153" s="412"/>
      <c r="M153" s="93"/>
      <c r="N153" s="110"/>
      <c r="O153" s="111" t="s">
        <v>78</v>
      </c>
      <c r="P153" s="111"/>
      <c r="Q153" s="111"/>
      <c r="R153" s="111">
        <f t="shared" si="32"/>
        <v>0</v>
      </c>
      <c r="S153" s="92"/>
      <c r="T153" s="111" t="s">
        <v>78</v>
      </c>
      <c r="U153" s="117">
        <f t="shared" si="33"/>
        <v>0</v>
      </c>
      <c r="V153" s="113"/>
      <c r="W153" s="117">
        <f t="shared" si="34"/>
        <v>0</v>
      </c>
      <c r="X153" s="113"/>
      <c r="Y153" s="117">
        <f t="shared" si="35"/>
        <v>0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55"/>
      <c r="J154" s="556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0</v>
      </c>
      <c r="S154" s="92"/>
      <c r="T154" s="111" t="s">
        <v>79</v>
      </c>
      <c r="U154" s="117">
        <f t="shared" si="33"/>
        <v>0</v>
      </c>
      <c r="V154" s="113"/>
      <c r="W154" s="117">
        <f t="shared" si="34"/>
        <v>0</v>
      </c>
      <c r="X154" s="113"/>
      <c r="Y154" s="117">
        <f t="shared" si="35"/>
        <v>0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55"/>
      <c r="J155" s="556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0</v>
      </c>
      <c r="S155" s="92"/>
      <c r="T155" s="111" t="s">
        <v>80</v>
      </c>
      <c r="U155" s="117">
        <f t="shared" si="33"/>
        <v>0</v>
      </c>
      <c r="V155" s="113"/>
      <c r="W155" s="117">
        <f t="shared" si="34"/>
        <v>0</v>
      </c>
      <c r="X155" s="113"/>
      <c r="Y155" s="117">
        <f t="shared" si="35"/>
        <v>0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0</v>
      </c>
      <c r="S156" s="92"/>
      <c r="T156" s="111" t="s">
        <v>81</v>
      </c>
      <c r="U156" s="117">
        <f t="shared" si="33"/>
        <v>0</v>
      </c>
      <c r="V156" s="113"/>
      <c r="W156" s="117">
        <f t="shared" si="34"/>
        <v>0</v>
      </c>
      <c r="X156" s="113"/>
      <c r="Y156" s="117">
        <f t="shared" si="35"/>
        <v>0</v>
      </c>
      <c r="Z156" s="118"/>
      <c r="AA156" s="93"/>
      <c r="AB156" s="93"/>
      <c r="AC156" s="93"/>
    </row>
    <row r="157" spans="1:29" ht="20.100000000000001" customHeight="1" thickBot="1" x14ac:dyDescent="0.25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57" t="s">
        <v>50</v>
      </c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9"/>
      <c r="M158" s="94"/>
      <c r="N158" s="95"/>
      <c r="O158" s="560" t="s">
        <v>51</v>
      </c>
      <c r="P158" s="561"/>
      <c r="Q158" s="561"/>
      <c r="R158" s="562"/>
      <c r="S158" s="96"/>
      <c r="T158" s="560" t="s">
        <v>52</v>
      </c>
      <c r="U158" s="561"/>
      <c r="V158" s="561"/>
      <c r="W158" s="561"/>
      <c r="X158" s="561"/>
      <c r="Y158" s="562"/>
      <c r="Z158" s="97"/>
      <c r="AA158" s="94"/>
      <c r="AB158" s="93"/>
      <c r="AC158" s="93"/>
    </row>
    <row r="159" spans="1:29" ht="20.100000000000001" customHeight="1" thickBot="1" x14ac:dyDescent="0.35">
      <c r="A159" s="440"/>
      <c r="B159" s="441"/>
      <c r="C159" s="599" t="s">
        <v>237</v>
      </c>
      <c r="D159" s="566"/>
      <c r="E159" s="566"/>
      <c r="F159" s="566"/>
      <c r="G159" s="441" t="str">
        <f>$J$1</f>
        <v>April</v>
      </c>
      <c r="H159" s="600">
        <f>$K$1</f>
        <v>2025</v>
      </c>
      <c r="I159" s="566"/>
      <c r="J159" s="441"/>
      <c r="K159" s="442"/>
      <c r="L159" s="443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3">
      <c r="A160" s="315"/>
      <c r="B160" s="83"/>
      <c r="C160" s="83"/>
      <c r="D160" s="316"/>
      <c r="E160" s="316"/>
      <c r="F160" s="316"/>
      <c r="G160" s="316"/>
      <c r="H160" s="316"/>
      <c r="I160" s="83"/>
      <c r="J160" s="155" t="s">
        <v>59</v>
      </c>
      <c r="K160" s="317">
        <f>45000+2000+3000+5000</f>
        <v>55000</v>
      </c>
      <c r="L160" s="318"/>
      <c r="M160" s="93"/>
      <c r="N160" s="110"/>
      <c r="O160" s="111" t="s">
        <v>60</v>
      </c>
      <c r="P160" s="111">
        <v>31</v>
      </c>
      <c r="Q160" s="111">
        <v>0</v>
      </c>
      <c r="R160" s="111">
        <f>15-Q160</f>
        <v>15</v>
      </c>
      <c r="S160" s="112"/>
      <c r="T160" s="111" t="s">
        <v>60</v>
      </c>
      <c r="U160" s="113">
        <v>84000</v>
      </c>
      <c r="V160" s="113"/>
      <c r="W160" s="113">
        <f>V160+U160</f>
        <v>84000</v>
      </c>
      <c r="X160" s="113">
        <v>5000</v>
      </c>
      <c r="Y160" s="113">
        <f>W160-X160</f>
        <v>79000</v>
      </c>
      <c r="Z160" s="106"/>
      <c r="AA160" s="93"/>
      <c r="AB160" s="93"/>
      <c r="AC160" s="93"/>
    </row>
    <row r="161" spans="1:29" ht="20.100000000000001" customHeight="1" thickBot="1" x14ac:dyDescent="0.35">
      <c r="A161" s="315"/>
      <c r="B161" s="83" t="s">
        <v>61</v>
      </c>
      <c r="C161" s="319" t="s">
        <v>93</v>
      </c>
      <c r="D161" s="83"/>
      <c r="E161" s="83"/>
      <c r="F161" s="83"/>
      <c r="G161" s="83"/>
      <c r="H161" s="320"/>
      <c r="I161" s="316"/>
      <c r="J161" s="83"/>
      <c r="K161" s="83"/>
      <c r="L161" s="321"/>
      <c r="M161" s="94"/>
      <c r="N161" s="116"/>
      <c r="O161" s="111" t="s">
        <v>62</v>
      </c>
      <c r="P161" s="111">
        <v>28</v>
      </c>
      <c r="Q161" s="111">
        <v>0</v>
      </c>
      <c r="R161" s="111">
        <f t="shared" ref="R161:R171" si="36">R160-Q161</f>
        <v>15</v>
      </c>
      <c r="S161" s="92"/>
      <c r="T161" s="111" t="s">
        <v>62</v>
      </c>
      <c r="U161" s="117">
        <f>Y160</f>
        <v>79000</v>
      </c>
      <c r="V161" s="113"/>
      <c r="W161" s="117">
        <f t="shared" ref="W161:W171" si="37">IF(U161="","",U161+V161)</f>
        <v>79000</v>
      </c>
      <c r="X161" s="113">
        <v>5000</v>
      </c>
      <c r="Y161" s="117">
        <f t="shared" ref="Y161:Y171" si="38">IF(W161="","",W161-X161)</f>
        <v>74000</v>
      </c>
      <c r="Z161" s="118"/>
      <c r="AA161" s="94"/>
      <c r="AB161" s="93"/>
      <c r="AC161" s="93"/>
    </row>
    <row r="162" spans="1:29" ht="20.100000000000001" customHeight="1" thickBot="1" x14ac:dyDescent="0.25">
      <c r="A162" s="405"/>
      <c r="B162" s="413" t="s">
        <v>63</v>
      </c>
      <c r="C162" s="414"/>
      <c r="D162" s="353"/>
      <c r="E162" s="353"/>
      <c r="F162" s="569" t="s">
        <v>52</v>
      </c>
      <c r="G162" s="570"/>
      <c r="H162" s="353"/>
      <c r="I162" s="569" t="s">
        <v>64</v>
      </c>
      <c r="J162" s="571"/>
      <c r="K162" s="570"/>
      <c r="L162" s="415"/>
      <c r="M162" s="93"/>
      <c r="N162" s="110"/>
      <c r="O162" s="111" t="s">
        <v>65</v>
      </c>
      <c r="P162" s="111">
        <v>31</v>
      </c>
      <c r="Q162" s="111">
        <v>0</v>
      </c>
      <c r="R162" s="111">
        <f t="shared" si="36"/>
        <v>15</v>
      </c>
      <c r="S162" s="92"/>
      <c r="T162" s="111" t="s">
        <v>65</v>
      </c>
      <c r="U162" s="117">
        <f>Y161</f>
        <v>74000</v>
      </c>
      <c r="V162" s="113"/>
      <c r="W162" s="117">
        <f t="shared" si="37"/>
        <v>74000</v>
      </c>
      <c r="X162" s="113"/>
      <c r="Y162" s="117">
        <f t="shared" si="38"/>
        <v>74000</v>
      </c>
      <c r="Z162" s="118"/>
      <c r="AA162" s="93"/>
      <c r="AB162" s="93"/>
      <c r="AC162" s="93"/>
    </row>
    <row r="163" spans="1:29" ht="20.100000000000001" customHeight="1" x14ac:dyDescent="0.3">
      <c r="A163" s="315"/>
      <c r="B163" s="83"/>
      <c r="C163" s="83"/>
      <c r="D163" s="83"/>
      <c r="E163" s="83"/>
      <c r="F163" s="83"/>
      <c r="G163" s="83"/>
      <c r="H163" s="323"/>
      <c r="I163" s="83"/>
      <c r="J163" s="83"/>
      <c r="K163" s="83"/>
      <c r="L163" s="324"/>
      <c r="M163" s="93"/>
      <c r="N163" s="110"/>
      <c r="O163" s="111" t="s">
        <v>66</v>
      </c>
      <c r="P163" s="111">
        <v>29</v>
      </c>
      <c r="Q163" s="111">
        <v>1</v>
      </c>
      <c r="R163" s="111">
        <f t="shared" si="36"/>
        <v>14</v>
      </c>
      <c r="S163" s="92"/>
      <c r="T163" s="111" t="s">
        <v>66</v>
      </c>
      <c r="U163" s="117">
        <f>Y162</f>
        <v>74000</v>
      </c>
      <c r="V163" s="113">
        <v>5000</v>
      </c>
      <c r="W163" s="117">
        <f t="shared" si="37"/>
        <v>79000</v>
      </c>
      <c r="X163" s="113">
        <v>5000</v>
      </c>
      <c r="Y163" s="117">
        <f t="shared" si="38"/>
        <v>74000</v>
      </c>
      <c r="Z163" s="118"/>
      <c r="AA163" s="93"/>
      <c r="AB163" s="93"/>
      <c r="AC163" s="93"/>
    </row>
    <row r="164" spans="1:29" ht="20.100000000000001" customHeight="1" x14ac:dyDescent="0.3">
      <c r="A164" s="315"/>
      <c r="B164" s="601" t="s">
        <v>51</v>
      </c>
      <c r="C164" s="530"/>
      <c r="D164" s="83"/>
      <c r="E164" s="83"/>
      <c r="F164" s="325" t="s">
        <v>67</v>
      </c>
      <c r="G164" s="32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74000</v>
      </c>
      <c r="H164" s="323"/>
      <c r="I164" s="486">
        <f>IF(C168&gt;0,$K$2,C166)</f>
        <v>30</v>
      </c>
      <c r="J164" s="328" t="s">
        <v>68</v>
      </c>
      <c r="K164" s="329">
        <f>K160/$K$2*I164</f>
        <v>55000</v>
      </c>
      <c r="L164" s="330"/>
      <c r="M164" s="93"/>
      <c r="N164" s="110"/>
      <c r="O164" s="111" t="s">
        <v>69</v>
      </c>
      <c r="P164" s="111"/>
      <c r="Q164" s="111"/>
      <c r="R164" s="111">
        <f t="shared" si="36"/>
        <v>14</v>
      </c>
      <c r="S164" s="92"/>
      <c r="T164" s="111" t="s">
        <v>69</v>
      </c>
      <c r="U164" s="117"/>
      <c r="V164" s="113"/>
      <c r="W164" s="117" t="str">
        <f t="shared" si="37"/>
        <v/>
      </c>
      <c r="X164" s="113"/>
      <c r="Y164" s="117" t="str">
        <f t="shared" si="38"/>
        <v/>
      </c>
      <c r="Z164" s="118"/>
      <c r="AA164" s="93"/>
      <c r="AB164" s="93"/>
      <c r="AC164" s="93"/>
    </row>
    <row r="165" spans="1:29" ht="20.100000000000001" customHeight="1" x14ac:dyDescent="0.3">
      <c r="A165" s="315"/>
      <c r="B165" s="331"/>
      <c r="C165" s="331"/>
      <c r="D165" s="83"/>
      <c r="E165" s="83"/>
      <c r="F165" s="325" t="s">
        <v>9</v>
      </c>
      <c r="G165" s="32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</v>
      </c>
      <c r="H165" s="323"/>
      <c r="I165" s="327">
        <v>27</v>
      </c>
      <c r="J165" s="328" t="s">
        <v>70</v>
      </c>
      <c r="K165" s="326">
        <f>K160/$K$2/8*I165</f>
        <v>6187.5</v>
      </c>
      <c r="L165" s="332"/>
      <c r="M165" s="93"/>
      <c r="N165" s="110"/>
      <c r="O165" s="111" t="s">
        <v>47</v>
      </c>
      <c r="P165" s="111"/>
      <c r="Q165" s="111"/>
      <c r="R165" s="111">
        <f t="shared" si="36"/>
        <v>14</v>
      </c>
      <c r="S165" s="92"/>
      <c r="T165" s="111" t="s">
        <v>47</v>
      </c>
      <c r="U165" s="117"/>
      <c r="V165" s="113"/>
      <c r="W165" s="117" t="str">
        <f t="shared" si="37"/>
        <v/>
      </c>
      <c r="X165" s="113"/>
      <c r="Y165" s="117" t="str">
        <f t="shared" si="38"/>
        <v/>
      </c>
      <c r="Z165" s="118"/>
      <c r="AA165" s="93"/>
      <c r="AB165" s="93"/>
      <c r="AC165" s="93"/>
    </row>
    <row r="166" spans="1:29" ht="20.100000000000001" customHeight="1" x14ac:dyDescent="0.3">
      <c r="A166" s="315"/>
      <c r="B166" s="325" t="s">
        <v>54</v>
      </c>
      <c r="C166" s="33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29</v>
      </c>
      <c r="D166" s="83"/>
      <c r="E166" s="83"/>
      <c r="F166" s="325" t="s">
        <v>71</v>
      </c>
      <c r="G166" s="32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79000</v>
      </c>
      <c r="H166" s="323"/>
      <c r="I166" s="602" t="s">
        <v>72</v>
      </c>
      <c r="J166" s="530"/>
      <c r="K166" s="326">
        <f>K164+K165</f>
        <v>61187.5</v>
      </c>
      <c r="L166" s="332"/>
      <c r="M166" s="93"/>
      <c r="N166" s="110"/>
      <c r="O166" s="111" t="s">
        <v>73</v>
      </c>
      <c r="P166" s="111"/>
      <c r="Q166" s="111"/>
      <c r="R166" s="111">
        <f t="shared" si="36"/>
        <v>14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3">
      <c r="A167" s="315"/>
      <c r="B167" s="325" t="s">
        <v>55</v>
      </c>
      <c r="C167" s="33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3"/>
      <c r="E167" s="83"/>
      <c r="F167" s="325" t="s">
        <v>11</v>
      </c>
      <c r="G167" s="32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323"/>
      <c r="I167" s="602" t="s">
        <v>74</v>
      </c>
      <c r="J167" s="530"/>
      <c r="K167" s="326">
        <f>G167</f>
        <v>5000</v>
      </c>
      <c r="L167" s="332"/>
      <c r="M167" s="93"/>
      <c r="N167" s="110"/>
      <c r="O167" s="111" t="s">
        <v>75</v>
      </c>
      <c r="P167" s="111"/>
      <c r="Q167" s="111"/>
      <c r="R167" s="111">
        <f t="shared" si="36"/>
        <v>14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5"/>
      <c r="B168" s="426" t="s">
        <v>76</v>
      </c>
      <c r="C168" s="424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14</v>
      </c>
      <c r="D168" s="353"/>
      <c r="E168" s="353"/>
      <c r="F168" s="426" t="s">
        <v>58</v>
      </c>
      <c r="G168" s="427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74000</v>
      </c>
      <c r="H168" s="353"/>
      <c r="I168" s="553" t="s">
        <v>13</v>
      </c>
      <c r="J168" s="554"/>
      <c r="K168" s="430">
        <f>K166-K167</f>
        <v>56187.5</v>
      </c>
      <c r="L168" s="412"/>
      <c r="M168" s="93"/>
      <c r="N168" s="110"/>
      <c r="O168" s="111" t="s">
        <v>78</v>
      </c>
      <c r="P168" s="111"/>
      <c r="Q168" s="111"/>
      <c r="R168" s="111">
        <f t="shared" si="36"/>
        <v>14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3">
      <c r="A169" s="315"/>
      <c r="B169" s="83"/>
      <c r="C169" s="83"/>
      <c r="D169" s="83"/>
      <c r="E169" s="83"/>
      <c r="F169" s="83"/>
      <c r="G169" s="83"/>
      <c r="H169" s="83"/>
      <c r="I169" s="603"/>
      <c r="J169" s="556"/>
      <c r="K169" s="317"/>
      <c r="L169" s="322"/>
      <c r="M169" s="93"/>
      <c r="N169" s="110"/>
      <c r="O169" s="111" t="s">
        <v>79</v>
      </c>
      <c r="P169" s="111"/>
      <c r="Q169" s="111"/>
      <c r="R169" s="111">
        <f t="shared" si="36"/>
        <v>14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315"/>
      <c r="B170" s="83"/>
      <c r="C170" s="83"/>
      <c r="D170" s="83"/>
      <c r="E170" s="83"/>
      <c r="F170" s="83"/>
      <c r="G170" s="83"/>
      <c r="H170" s="83"/>
      <c r="I170" s="603"/>
      <c r="J170" s="556"/>
      <c r="K170" s="317"/>
      <c r="L170" s="322"/>
      <c r="M170" s="93"/>
      <c r="N170" s="110"/>
      <c r="O170" s="111" t="s">
        <v>80</v>
      </c>
      <c r="P170" s="111"/>
      <c r="Q170" s="111"/>
      <c r="R170" s="111">
        <f t="shared" si="36"/>
        <v>14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3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334"/>
      <c r="M171" s="93"/>
      <c r="N171" s="110"/>
      <c r="O171" s="111" t="s">
        <v>81</v>
      </c>
      <c r="P171" s="111"/>
      <c r="Q171" s="111"/>
      <c r="R171" s="111">
        <f t="shared" si="36"/>
        <v>14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3"/>
      <c r="B172" s="353"/>
      <c r="C172" s="353"/>
      <c r="D172" s="353"/>
      <c r="E172" s="353"/>
      <c r="F172" s="353"/>
      <c r="G172" s="353"/>
      <c r="H172" s="353"/>
      <c r="I172" s="353"/>
      <c r="J172" s="353"/>
      <c r="K172" s="353"/>
      <c r="L172" s="353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57" t="s">
        <v>50</v>
      </c>
      <c r="B173" s="558"/>
      <c r="C173" s="558"/>
      <c r="D173" s="558"/>
      <c r="E173" s="558"/>
      <c r="F173" s="558"/>
      <c r="G173" s="558"/>
      <c r="H173" s="558"/>
      <c r="I173" s="558"/>
      <c r="J173" s="558"/>
      <c r="K173" s="558"/>
      <c r="L173" s="559"/>
      <c r="M173" s="94"/>
      <c r="N173" s="95"/>
      <c r="O173" s="560" t="s">
        <v>51</v>
      </c>
      <c r="P173" s="561"/>
      <c r="Q173" s="561"/>
      <c r="R173" s="562"/>
      <c r="S173" s="96"/>
      <c r="T173" s="560" t="s">
        <v>52</v>
      </c>
      <c r="U173" s="561"/>
      <c r="V173" s="561"/>
      <c r="W173" s="561"/>
      <c r="X173" s="561"/>
      <c r="Y173" s="562"/>
      <c r="Z173" s="97"/>
      <c r="AA173" s="86"/>
      <c r="AB173" s="86"/>
      <c r="AC173" s="86"/>
    </row>
    <row r="174" spans="1:29" ht="20.100000000000001" customHeight="1" thickBot="1" x14ac:dyDescent="0.3">
      <c r="A174" s="436"/>
      <c r="B174" s="437"/>
      <c r="C174" s="572" t="s">
        <v>237</v>
      </c>
      <c r="D174" s="566"/>
      <c r="E174" s="566"/>
      <c r="F174" s="566"/>
      <c r="G174" s="437" t="str">
        <f>$J$1</f>
        <v>April</v>
      </c>
      <c r="H174" s="565">
        <f>$K$1</f>
        <v>2025</v>
      </c>
      <c r="I174" s="566"/>
      <c r="J174" s="437"/>
      <c r="K174" s="438"/>
      <c r="L174" s="439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86"/>
      <c r="AB174" s="86"/>
      <c r="AC174" s="86"/>
    </row>
    <row r="175" spans="1:29" ht="20.100000000000001" customHeight="1" x14ac:dyDescent="0.25">
      <c r="A175" s="405"/>
      <c r="B175" s="353"/>
      <c r="C175" s="353"/>
      <c r="D175" s="406"/>
      <c r="E175" s="406"/>
      <c r="F175" s="406"/>
      <c r="G175" s="406"/>
      <c r="H175" s="406"/>
      <c r="I175" s="353"/>
      <c r="J175" s="407" t="s">
        <v>59</v>
      </c>
      <c r="K175" s="408">
        <v>55000</v>
      </c>
      <c r="L175" s="409"/>
      <c r="M175" s="93"/>
      <c r="N175" s="110"/>
      <c r="O175" s="111" t="s">
        <v>60</v>
      </c>
      <c r="P175" s="111">
        <v>31</v>
      </c>
      <c r="Q175" s="111">
        <v>0</v>
      </c>
      <c r="R175" s="111">
        <v>0</v>
      </c>
      <c r="S175" s="112"/>
      <c r="T175" s="111" t="s">
        <v>60</v>
      </c>
      <c r="U175" s="113"/>
      <c r="V175" s="113"/>
      <c r="W175" s="113">
        <f>V175+U175</f>
        <v>0</v>
      </c>
      <c r="X175" s="113"/>
      <c r="Y175" s="113">
        <f>W175-X175</f>
        <v>0</v>
      </c>
      <c r="Z175" s="106"/>
      <c r="AA175" s="86"/>
      <c r="AB175" s="86"/>
      <c r="AC175" s="86"/>
    </row>
    <row r="176" spans="1:29" ht="20.100000000000001" customHeight="1" thickBot="1" x14ac:dyDescent="0.3">
      <c r="A176" s="405"/>
      <c r="B176" s="353" t="s">
        <v>61</v>
      </c>
      <c r="C176" s="410" t="s">
        <v>258</v>
      </c>
      <c r="D176" s="353"/>
      <c r="E176" s="353"/>
      <c r="F176" s="353"/>
      <c r="G176" s="353"/>
      <c r="H176" s="411"/>
      <c r="I176" s="406"/>
      <c r="J176" s="353"/>
      <c r="K176" s="353"/>
      <c r="L176" s="412"/>
      <c r="M176" s="94"/>
      <c r="N176" s="116"/>
      <c r="O176" s="111" t="s">
        <v>62</v>
      </c>
      <c r="P176" s="111">
        <v>28</v>
      </c>
      <c r="Q176" s="111">
        <v>0</v>
      </c>
      <c r="R176" s="111">
        <v>0</v>
      </c>
      <c r="S176" s="92"/>
      <c r="T176" s="111" t="s">
        <v>62</v>
      </c>
      <c r="U176" s="117">
        <f>Y175</f>
        <v>0</v>
      </c>
      <c r="V176" s="113"/>
      <c r="W176" s="117">
        <f t="shared" ref="W176:W179" si="39">IF(U176="","",U176+V176)</f>
        <v>0</v>
      </c>
      <c r="X176" s="113"/>
      <c r="Y176" s="117">
        <f t="shared" ref="Y176:Y186" si="40">IF(W176="","",W176-X176)</f>
        <v>0</v>
      </c>
      <c r="Z176" s="118"/>
      <c r="AA176" s="86"/>
      <c r="AB176" s="86"/>
      <c r="AC176" s="86"/>
    </row>
    <row r="177" spans="1:29" ht="20.100000000000001" customHeight="1" thickBot="1" x14ac:dyDescent="0.3">
      <c r="A177" s="405"/>
      <c r="B177" s="413" t="s">
        <v>63</v>
      </c>
      <c r="C177" s="445"/>
      <c r="D177" s="353"/>
      <c r="E177" s="353"/>
      <c r="F177" s="569" t="s">
        <v>52</v>
      </c>
      <c r="G177" s="570"/>
      <c r="H177" s="353"/>
      <c r="I177" s="569" t="s">
        <v>64</v>
      </c>
      <c r="J177" s="571"/>
      <c r="K177" s="570"/>
      <c r="L177" s="415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ref="R177" si="41">IF(Q177="","",R176-Q177)</f>
        <v>0</v>
      </c>
      <c r="S177" s="92"/>
      <c r="T177" s="111" t="s">
        <v>65</v>
      </c>
      <c r="U177" s="117">
        <f t="shared" ref="U177:U178" si="42">IF($J$1="April",Y176,Y176)</f>
        <v>0</v>
      </c>
      <c r="V177" s="113"/>
      <c r="W177" s="117">
        <f t="shared" si="39"/>
        <v>0</v>
      </c>
      <c r="X177" s="113"/>
      <c r="Y177" s="117">
        <f t="shared" si="40"/>
        <v>0</v>
      </c>
      <c r="Z177" s="118"/>
      <c r="AA177" s="86"/>
      <c r="AB177" s="86"/>
      <c r="AC177" s="86"/>
    </row>
    <row r="178" spans="1:29" ht="20.100000000000001" customHeight="1" x14ac:dyDescent="0.25">
      <c r="A178" s="405"/>
      <c r="B178" s="353"/>
      <c r="C178" s="353"/>
      <c r="D178" s="353"/>
      <c r="E178" s="353"/>
      <c r="F178" s="353"/>
      <c r="G178" s="353"/>
      <c r="H178" s="416"/>
      <c r="I178" s="353"/>
      <c r="J178" s="353"/>
      <c r="K178" s="353"/>
      <c r="L178" s="417"/>
      <c r="M178" s="93"/>
      <c r="N178" s="110"/>
      <c r="O178" s="111" t="s">
        <v>66</v>
      </c>
      <c r="P178" s="111">
        <v>30</v>
      </c>
      <c r="Q178" s="111">
        <v>0</v>
      </c>
      <c r="R178" s="111">
        <v>0</v>
      </c>
      <c r="S178" s="92"/>
      <c r="T178" s="111" t="s">
        <v>66</v>
      </c>
      <c r="U178" s="117">
        <f t="shared" si="42"/>
        <v>0</v>
      </c>
      <c r="V178" s="113"/>
      <c r="W178" s="117">
        <f t="shared" si="39"/>
        <v>0</v>
      </c>
      <c r="X178" s="113"/>
      <c r="Y178" s="117">
        <f t="shared" si="40"/>
        <v>0</v>
      </c>
      <c r="Z178" s="118"/>
      <c r="AA178" s="86"/>
      <c r="AB178" s="86"/>
      <c r="AC178" s="86"/>
    </row>
    <row r="179" spans="1:29" ht="20.100000000000001" customHeight="1" x14ac:dyDescent="0.25">
      <c r="A179" s="405"/>
      <c r="B179" s="551" t="s">
        <v>51</v>
      </c>
      <c r="C179" s="530"/>
      <c r="D179" s="353"/>
      <c r="E179" s="353"/>
      <c r="F179" s="124" t="s">
        <v>67</v>
      </c>
      <c r="G179" s="12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0</v>
      </c>
      <c r="H179" s="416"/>
      <c r="I179" s="126">
        <f>IF(C183&gt;=C182,$K$2,C181+C183)</f>
        <v>30</v>
      </c>
      <c r="J179" s="127" t="s">
        <v>68</v>
      </c>
      <c r="K179" s="128">
        <f>K175/$K$2*I179</f>
        <v>55000</v>
      </c>
      <c r="L179" s="418"/>
      <c r="M179" s="93"/>
      <c r="N179" s="110"/>
      <c r="O179" s="111" t="s">
        <v>69</v>
      </c>
      <c r="P179" s="111"/>
      <c r="Q179" s="111"/>
      <c r="R179" s="111">
        <v>0</v>
      </c>
      <c r="S179" s="92"/>
      <c r="T179" s="111" t="s">
        <v>69</v>
      </c>
      <c r="U179" s="117">
        <f t="shared" ref="U179:U180" si="43">IF($J$1="May",Y178,Y178)</f>
        <v>0</v>
      </c>
      <c r="V179" s="113"/>
      <c r="W179" s="117">
        <f t="shared" si="39"/>
        <v>0</v>
      </c>
      <c r="X179" s="113"/>
      <c r="Y179" s="117">
        <f t="shared" si="40"/>
        <v>0</v>
      </c>
      <c r="Z179" s="118"/>
      <c r="AA179" s="86"/>
      <c r="AB179" s="86"/>
      <c r="AC179" s="86"/>
    </row>
    <row r="180" spans="1:29" ht="20.100000000000001" customHeight="1" x14ac:dyDescent="0.25">
      <c r="A180" s="405"/>
      <c r="B180" s="130"/>
      <c r="C180" s="130"/>
      <c r="D180" s="353"/>
      <c r="E180" s="353"/>
      <c r="F180" s="124" t="s">
        <v>9</v>
      </c>
      <c r="G180" s="12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416"/>
      <c r="I180" s="446">
        <v>27</v>
      </c>
      <c r="J180" s="127" t="s">
        <v>70</v>
      </c>
      <c r="K180" s="125">
        <f>K175/$K$2/8*I180</f>
        <v>6187.5</v>
      </c>
      <c r="L180" s="420"/>
      <c r="M180" s="93"/>
      <c r="N180" s="110"/>
      <c r="O180" s="111" t="s">
        <v>47</v>
      </c>
      <c r="P180" s="111"/>
      <c r="Q180" s="111"/>
      <c r="R180" s="111">
        <v>0</v>
      </c>
      <c r="S180" s="92"/>
      <c r="T180" s="111" t="s">
        <v>47</v>
      </c>
      <c r="U180" s="117">
        <f t="shared" si="43"/>
        <v>0</v>
      </c>
      <c r="V180" s="113"/>
      <c r="W180" s="117"/>
      <c r="X180" s="113"/>
      <c r="Y180" s="117" t="str">
        <f t="shared" si="40"/>
        <v/>
      </c>
      <c r="Z180" s="118"/>
      <c r="AA180" s="86"/>
      <c r="AB180" s="86"/>
      <c r="AC180" s="86"/>
    </row>
    <row r="181" spans="1:29" ht="20.100000000000001" customHeight="1" x14ac:dyDescent="0.25">
      <c r="A181" s="405"/>
      <c r="B181" s="124" t="s">
        <v>54</v>
      </c>
      <c r="C181" s="13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30</v>
      </c>
      <c r="D181" s="353"/>
      <c r="E181" s="353"/>
      <c r="F181" s="124" t="s">
        <v>71</v>
      </c>
      <c r="G181" s="12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0</v>
      </c>
      <c r="H181" s="416"/>
      <c r="I181" s="552" t="s">
        <v>72</v>
      </c>
      <c r="J181" s="530"/>
      <c r="K181" s="125">
        <f>K179+K180</f>
        <v>61187.5</v>
      </c>
      <c r="L181" s="420"/>
      <c r="M181" s="93"/>
      <c r="N181" s="110"/>
      <c r="O181" s="111" t="s">
        <v>73</v>
      </c>
      <c r="P181" s="111"/>
      <c r="Q181" s="111"/>
      <c r="R181" s="111">
        <v>0</v>
      </c>
      <c r="S181" s="92"/>
      <c r="T181" s="111" t="s">
        <v>73</v>
      </c>
      <c r="U181" s="117" t="str">
        <f>Y180</f>
        <v/>
      </c>
      <c r="V181" s="113"/>
      <c r="W181" s="117" t="str">
        <f t="shared" ref="W181:W186" si="44">IF(U181="","",U181+V181)</f>
        <v/>
      </c>
      <c r="X181" s="113"/>
      <c r="Y181" s="117" t="str">
        <f t="shared" si="40"/>
        <v/>
      </c>
      <c r="Z181" s="118"/>
      <c r="AA181" s="86"/>
      <c r="AB181" s="86"/>
      <c r="AC181" s="86"/>
    </row>
    <row r="182" spans="1:29" ht="20.100000000000001" customHeight="1" x14ac:dyDescent="0.25">
      <c r="A182" s="405"/>
      <c r="B182" s="124" t="s">
        <v>55</v>
      </c>
      <c r="C182" s="13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353"/>
      <c r="E182" s="353"/>
      <c r="F182" s="124" t="s">
        <v>11</v>
      </c>
      <c r="G182" s="12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416"/>
      <c r="I182" s="552" t="s">
        <v>74</v>
      </c>
      <c r="J182" s="530"/>
      <c r="K182" s="125">
        <f>G182</f>
        <v>0</v>
      </c>
      <c r="L182" s="420"/>
      <c r="M182" s="93"/>
      <c r="N182" s="110"/>
      <c r="O182" s="111" t="s">
        <v>75</v>
      </c>
      <c r="P182" s="111"/>
      <c r="Q182" s="111"/>
      <c r="R182" s="111">
        <v>0</v>
      </c>
      <c r="S182" s="92"/>
      <c r="T182" s="111" t="s">
        <v>75</v>
      </c>
      <c r="U182" s="117" t="str">
        <f t="shared" ref="U182:U183" si="45">IF($J$1="September",Y181,"")</f>
        <v/>
      </c>
      <c r="V182" s="113"/>
      <c r="W182" s="117" t="str">
        <f t="shared" si="44"/>
        <v/>
      </c>
      <c r="X182" s="113"/>
      <c r="Y182" s="117" t="str">
        <f t="shared" si="40"/>
        <v/>
      </c>
      <c r="Z182" s="118"/>
      <c r="AA182" s="86"/>
      <c r="AB182" s="86"/>
      <c r="AC182" s="86"/>
    </row>
    <row r="183" spans="1:29" ht="18.75" customHeight="1" x14ac:dyDescent="0.2">
      <c r="A183" s="405"/>
      <c r="B183" s="426" t="s">
        <v>76</v>
      </c>
      <c r="C183" s="424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353"/>
      <c r="E183" s="353"/>
      <c r="F183" s="426" t="s">
        <v>58</v>
      </c>
      <c r="G183" s="427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0</v>
      </c>
      <c r="H183" s="353"/>
      <c r="I183" s="553" t="s">
        <v>13</v>
      </c>
      <c r="J183" s="554"/>
      <c r="K183" s="430">
        <f>K181-K182</f>
        <v>61187.5</v>
      </c>
      <c r="L183" s="412"/>
      <c r="M183" s="93"/>
      <c r="N183" s="110"/>
      <c r="O183" s="111" t="s">
        <v>78</v>
      </c>
      <c r="P183" s="111"/>
      <c r="Q183" s="111"/>
      <c r="R183" s="111">
        <v>0</v>
      </c>
      <c r="S183" s="92"/>
      <c r="T183" s="111" t="s">
        <v>78</v>
      </c>
      <c r="U183" s="117" t="str">
        <f t="shared" si="45"/>
        <v/>
      </c>
      <c r="V183" s="113"/>
      <c r="W183" s="117" t="str">
        <f t="shared" si="44"/>
        <v/>
      </c>
      <c r="X183" s="113"/>
      <c r="Y183" s="117" t="str">
        <f t="shared" si="40"/>
        <v/>
      </c>
      <c r="Z183" s="118"/>
      <c r="AA183" s="93"/>
      <c r="AB183" s="93"/>
      <c r="AC183" s="93"/>
    </row>
    <row r="184" spans="1:29" ht="20.100000000000001" customHeight="1" x14ac:dyDescent="0.25">
      <c r="A184" s="405"/>
      <c r="B184" s="353"/>
      <c r="C184" s="353"/>
      <c r="D184" s="353"/>
      <c r="E184" s="353"/>
      <c r="F184" s="353"/>
      <c r="G184" s="353"/>
      <c r="H184" s="353"/>
      <c r="I184" s="567"/>
      <c r="J184" s="568"/>
      <c r="K184" s="408"/>
      <c r="L184" s="415"/>
      <c r="M184" s="93"/>
      <c r="N184" s="110"/>
      <c r="O184" s="111" t="s">
        <v>79</v>
      </c>
      <c r="P184" s="111"/>
      <c r="Q184" s="111"/>
      <c r="R184" s="111">
        <v>0</v>
      </c>
      <c r="S184" s="92"/>
      <c r="T184" s="111" t="s">
        <v>79</v>
      </c>
      <c r="U184" s="117" t="str">
        <f>IF($J$1="October",Y183,"")</f>
        <v/>
      </c>
      <c r="V184" s="113"/>
      <c r="W184" s="117" t="str">
        <f t="shared" si="44"/>
        <v/>
      </c>
      <c r="X184" s="113"/>
      <c r="Y184" s="117" t="str">
        <f t="shared" si="40"/>
        <v/>
      </c>
      <c r="Z184" s="118"/>
      <c r="AA184" s="86"/>
      <c r="AB184" s="86"/>
      <c r="AC184" s="86"/>
    </row>
    <row r="185" spans="1:29" ht="20.100000000000001" customHeight="1" x14ac:dyDescent="0.3">
      <c r="A185" s="405"/>
      <c r="B185" s="444"/>
      <c r="C185" s="444"/>
      <c r="D185" s="444"/>
      <c r="E185" s="444"/>
      <c r="F185" s="444"/>
      <c r="G185" s="444"/>
      <c r="H185" s="444"/>
      <c r="I185" s="567"/>
      <c r="J185" s="568"/>
      <c r="K185" s="408"/>
      <c r="L185" s="415"/>
      <c r="M185" s="93"/>
      <c r="N185" s="110"/>
      <c r="O185" s="111" t="s">
        <v>80</v>
      </c>
      <c r="P185" s="111"/>
      <c r="Q185" s="111"/>
      <c r="R185" s="111">
        <v>0</v>
      </c>
      <c r="S185" s="92"/>
      <c r="T185" s="111" t="s">
        <v>80</v>
      </c>
      <c r="U185" s="117" t="str">
        <f>IF($J$1="November",Y184,"")</f>
        <v/>
      </c>
      <c r="V185" s="113"/>
      <c r="W185" s="117" t="str">
        <f t="shared" si="44"/>
        <v/>
      </c>
      <c r="X185" s="113"/>
      <c r="Y185" s="117" t="str">
        <f t="shared" si="40"/>
        <v/>
      </c>
      <c r="Z185" s="118"/>
      <c r="AA185" s="86"/>
      <c r="AB185" s="86"/>
      <c r="AC185" s="86"/>
    </row>
    <row r="186" spans="1:29" ht="20.100000000000001" customHeight="1" thickBot="1" x14ac:dyDescent="0.35">
      <c r="A186" s="421"/>
      <c r="B186" s="447"/>
      <c r="C186" s="447"/>
      <c r="D186" s="447"/>
      <c r="E186" s="447"/>
      <c r="F186" s="447"/>
      <c r="G186" s="447"/>
      <c r="H186" s="447"/>
      <c r="I186" s="447"/>
      <c r="J186" s="447"/>
      <c r="K186" s="447"/>
      <c r="L186" s="423"/>
      <c r="M186" s="93"/>
      <c r="N186" s="110"/>
      <c r="O186" s="111" t="s">
        <v>81</v>
      </c>
      <c r="P186" s="111"/>
      <c r="Q186" s="111"/>
      <c r="R186" s="111">
        <v>0</v>
      </c>
      <c r="S186" s="92"/>
      <c r="T186" s="111" t="s">
        <v>81</v>
      </c>
      <c r="U186" s="117" t="str">
        <f>IF($J$1="Dec",Y185,"")</f>
        <v/>
      </c>
      <c r="V186" s="113"/>
      <c r="W186" s="117" t="str">
        <f t="shared" si="44"/>
        <v/>
      </c>
      <c r="X186" s="113"/>
      <c r="Y186" s="117" t="str">
        <f t="shared" si="40"/>
        <v/>
      </c>
      <c r="Z186" s="118"/>
      <c r="AA186" s="86"/>
      <c r="AB186" s="86"/>
      <c r="AC186" s="86"/>
    </row>
    <row r="187" spans="1:29" ht="20.100000000000001" customHeight="1" thickBot="1" x14ac:dyDescent="0.25">
      <c r="A187" s="353"/>
      <c r="B187" s="353"/>
      <c r="C187" s="353"/>
      <c r="D187" s="353"/>
      <c r="E187" s="353"/>
      <c r="F187" s="353"/>
      <c r="G187" s="353"/>
      <c r="H187" s="353"/>
      <c r="I187" s="353"/>
      <c r="J187" s="353"/>
      <c r="K187" s="353"/>
      <c r="L187" s="353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57" t="s">
        <v>50</v>
      </c>
      <c r="B188" s="558"/>
      <c r="C188" s="558"/>
      <c r="D188" s="558"/>
      <c r="E188" s="558"/>
      <c r="F188" s="558"/>
      <c r="G188" s="558"/>
      <c r="H188" s="558"/>
      <c r="I188" s="558"/>
      <c r="J188" s="558"/>
      <c r="K188" s="558"/>
      <c r="L188" s="559"/>
      <c r="M188" s="94"/>
      <c r="N188" s="95"/>
      <c r="O188" s="560" t="s">
        <v>51</v>
      </c>
      <c r="P188" s="561"/>
      <c r="Q188" s="561"/>
      <c r="R188" s="562"/>
      <c r="S188" s="96"/>
      <c r="T188" s="560" t="s">
        <v>52</v>
      </c>
      <c r="U188" s="561"/>
      <c r="V188" s="561"/>
      <c r="W188" s="561"/>
      <c r="X188" s="561"/>
      <c r="Y188" s="562"/>
      <c r="Z188" s="97"/>
      <c r="AA188" s="94"/>
      <c r="AB188" s="93"/>
      <c r="AC188" s="93"/>
    </row>
    <row r="189" spans="1:29" ht="20.100000000000001" customHeight="1" thickBot="1" x14ac:dyDescent="0.25">
      <c r="A189" s="436"/>
      <c r="B189" s="437"/>
      <c r="C189" s="572" t="s">
        <v>237</v>
      </c>
      <c r="D189" s="566"/>
      <c r="E189" s="566"/>
      <c r="F189" s="566"/>
      <c r="G189" s="437" t="str">
        <f>$J$1</f>
        <v>April</v>
      </c>
      <c r="H189" s="565">
        <f>$K$1</f>
        <v>2025</v>
      </c>
      <c r="I189" s="566"/>
      <c r="J189" s="437"/>
      <c r="K189" s="438"/>
      <c r="L189" s="439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102"/>
      <c r="AB189" s="93"/>
      <c r="AC189" s="93"/>
    </row>
    <row r="190" spans="1:29" ht="20.100000000000001" customHeight="1" x14ac:dyDescent="0.2">
      <c r="A190" s="98"/>
      <c r="B190" s="85"/>
      <c r="C190" s="85"/>
      <c r="D190" s="107"/>
      <c r="E190" s="107"/>
      <c r="F190" s="107"/>
      <c r="G190" s="107"/>
      <c r="H190" s="107"/>
      <c r="I190" s="85"/>
      <c r="J190" s="108" t="s">
        <v>59</v>
      </c>
      <c r="K190" s="87">
        <f>22000+13000</f>
        <v>35000</v>
      </c>
      <c r="L190" s="109"/>
      <c r="M190" s="93"/>
      <c r="N190" s="110"/>
      <c r="O190" s="111" t="s">
        <v>60</v>
      </c>
      <c r="P190" s="111">
        <v>29</v>
      </c>
      <c r="Q190" s="111">
        <v>2</v>
      </c>
      <c r="R190" s="111">
        <f>15-Q190</f>
        <v>13</v>
      </c>
      <c r="S190" s="112"/>
      <c r="T190" s="111" t="s">
        <v>60</v>
      </c>
      <c r="U190" s="113">
        <v>10760</v>
      </c>
      <c r="V190" s="113">
        <v>3000</v>
      </c>
      <c r="W190" s="113">
        <f>V190+U190</f>
        <v>13760</v>
      </c>
      <c r="X190" s="113">
        <v>2000</v>
      </c>
      <c r="Y190" s="113">
        <f>W190-X190</f>
        <v>11760</v>
      </c>
      <c r="Z190" s="106"/>
      <c r="AA190" s="93"/>
      <c r="AB190" s="93"/>
      <c r="AC190" s="93"/>
    </row>
    <row r="191" spans="1:29" ht="20.100000000000001" customHeight="1" thickBot="1" x14ac:dyDescent="0.25">
      <c r="A191" s="98"/>
      <c r="B191" s="85" t="s">
        <v>61</v>
      </c>
      <c r="C191" s="84" t="s">
        <v>99</v>
      </c>
      <c r="D191" s="85"/>
      <c r="E191" s="85"/>
      <c r="F191" s="85"/>
      <c r="G191" s="85"/>
      <c r="H191" s="114"/>
      <c r="I191" s="107"/>
      <c r="J191" s="85"/>
      <c r="K191" s="85"/>
      <c r="L191" s="115"/>
      <c r="M191" s="94"/>
      <c r="N191" s="116"/>
      <c r="O191" s="111" t="s">
        <v>62</v>
      </c>
      <c r="P191" s="111">
        <v>24</v>
      </c>
      <c r="Q191" s="111">
        <v>4</v>
      </c>
      <c r="R191" s="111">
        <f t="shared" ref="R191:R201" si="46">R190-Q191</f>
        <v>9</v>
      </c>
      <c r="S191" s="92"/>
      <c r="T191" s="111" t="s">
        <v>62</v>
      </c>
      <c r="U191" s="117">
        <f>Y190</f>
        <v>11760</v>
      </c>
      <c r="V191" s="113">
        <v>1000</v>
      </c>
      <c r="W191" s="117">
        <f t="shared" ref="W191:W201" si="47">IF(U191="","",U191+V191)</f>
        <v>12760</v>
      </c>
      <c r="X191" s="113">
        <v>2000</v>
      </c>
      <c r="Y191" s="117">
        <f t="shared" ref="Y191:Y201" si="48">IF(W191="","",W191-X191)</f>
        <v>10760</v>
      </c>
      <c r="Z191" s="118"/>
      <c r="AA191" s="94"/>
      <c r="AB191" s="93"/>
      <c r="AC191" s="93"/>
    </row>
    <row r="192" spans="1:29" ht="20.100000000000001" customHeight="1" thickBot="1" x14ac:dyDescent="0.25">
      <c r="A192" s="405"/>
      <c r="B192" s="413" t="s">
        <v>63</v>
      </c>
      <c r="C192" s="414"/>
      <c r="D192" s="353"/>
      <c r="E192" s="353"/>
      <c r="F192" s="569" t="s">
        <v>52</v>
      </c>
      <c r="G192" s="570"/>
      <c r="H192" s="353"/>
      <c r="I192" s="569" t="s">
        <v>64</v>
      </c>
      <c r="J192" s="571"/>
      <c r="K192" s="570"/>
      <c r="L192" s="415"/>
      <c r="M192" s="93"/>
      <c r="N192" s="110"/>
      <c r="O192" s="111" t="s">
        <v>65</v>
      </c>
      <c r="P192" s="111">
        <v>29</v>
      </c>
      <c r="Q192" s="111">
        <v>2</v>
      </c>
      <c r="R192" s="111">
        <f t="shared" si="46"/>
        <v>7</v>
      </c>
      <c r="S192" s="92"/>
      <c r="T192" s="111" t="s">
        <v>65</v>
      </c>
      <c r="U192" s="117">
        <f>Y191</f>
        <v>10760</v>
      </c>
      <c r="V192" s="113">
        <v>3000</v>
      </c>
      <c r="W192" s="117">
        <f t="shared" si="47"/>
        <v>13760</v>
      </c>
      <c r="X192" s="113">
        <v>1300</v>
      </c>
      <c r="Y192" s="117">
        <f t="shared" si="48"/>
        <v>12460</v>
      </c>
      <c r="Z192" s="118"/>
      <c r="AA192" s="93"/>
      <c r="AB192" s="93"/>
      <c r="AC192" s="93"/>
    </row>
    <row r="193" spans="1:29" ht="20.100000000000001" customHeight="1" x14ac:dyDescent="0.2">
      <c r="A193" s="98"/>
      <c r="B193" s="85"/>
      <c r="C193" s="85"/>
      <c r="D193" s="85"/>
      <c r="E193" s="85"/>
      <c r="F193" s="85"/>
      <c r="G193" s="85"/>
      <c r="H193" s="122"/>
      <c r="I193" s="85"/>
      <c r="J193" s="85"/>
      <c r="K193" s="85"/>
      <c r="L193" s="123"/>
      <c r="M193" s="93"/>
      <c r="N193" s="110"/>
      <c r="O193" s="111" t="s">
        <v>66</v>
      </c>
      <c r="P193" s="111">
        <v>28</v>
      </c>
      <c r="Q193" s="111">
        <v>2</v>
      </c>
      <c r="R193" s="111">
        <f t="shared" si="46"/>
        <v>5</v>
      </c>
      <c r="S193" s="92"/>
      <c r="T193" s="111" t="s">
        <v>66</v>
      </c>
      <c r="U193" s="117">
        <f>Y192</f>
        <v>12460</v>
      </c>
      <c r="V193" s="113">
        <f>10000+500</f>
        <v>10500</v>
      </c>
      <c r="W193" s="117">
        <f t="shared" si="47"/>
        <v>22960</v>
      </c>
      <c r="X193" s="113">
        <v>3000</v>
      </c>
      <c r="Y193" s="117">
        <f t="shared" si="48"/>
        <v>19960</v>
      </c>
      <c r="Z193" s="118"/>
      <c r="AA193" s="93"/>
      <c r="AB193" s="93"/>
      <c r="AC193" s="93"/>
    </row>
    <row r="194" spans="1:29" ht="20.100000000000001" customHeight="1" x14ac:dyDescent="0.2">
      <c r="A194" s="98"/>
      <c r="B194" s="563" t="s">
        <v>51</v>
      </c>
      <c r="C194" s="530"/>
      <c r="D194" s="85"/>
      <c r="E194" s="85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12460</v>
      </c>
      <c r="H194" s="122"/>
      <c r="I194" s="126">
        <f>IF(C198&gt;=C197,$K$2,C196+C198)</f>
        <v>30</v>
      </c>
      <c r="J194" s="127" t="s">
        <v>68</v>
      </c>
      <c r="K194" s="128">
        <f>K190/$K$2*I194</f>
        <v>35000</v>
      </c>
      <c r="L194" s="129"/>
      <c r="M194" s="93"/>
      <c r="N194" s="110"/>
      <c r="O194" s="111" t="s">
        <v>69</v>
      </c>
      <c r="P194" s="111"/>
      <c r="Q194" s="111"/>
      <c r="R194" s="111">
        <f t="shared" si="46"/>
        <v>5</v>
      </c>
      <c r="S194" s="92"/>
      <c r="T194" s="111" t="s">
        <v>69</v>
      </c>
      <c r="U194" s="117"/>
      <c r="V194" s="113"/>
      <c r="W194" s="117" t="str">
        <f t="shared" si="47"/>
        <v/>
      </c>
      <c r="X194" s="113"/>
      <c r="Y194" s="117" t="str">
        <f t="shared" si="48"/>
        <v/>
      </c>
      <c r="Z194" s="118"/>
      <c r="AA194" s="93"/>
      <c r="AB194" s="93"/>
      <c r="AC194" s="93"/>
    </row>
    <row r="195" spans="1:29" ht="20.100000000000001" customHeight="1" x14ac:dyDescent="0.2">
      <c r="A195" s="98"/>
      <c r="B195" s="130"/>
      <c r="C195" s="130"/>
      <c r="D195" s="85"/>
      <c r="E195" s="85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10500</v>
      </c>
      <c r="H195" s="122"/>
      <c r="I195" s="126">
        <v>30</v>
      </c>
      <c r="J195" s="127" t="s">
        <v>70</v>
      </c>
      <c r="K195" s="125">
        <f>K190/$K$2/8*I195</f>
        <v>4375</v>
      </c>
      <c r="L195" s="131"/>
      <c r="M195" s="93"/>
      <c r="N195" s="110"/>
      <c r="O195" s="111" t="s">
        <v>47</v>
      </c>
      <c r="P195" s="111"/>
      <c r="Q195" s="111"/>
      <c r="R195" s="111">
        <f t="shared" si="46"/>
        <v>5</v>
      </c>
      <c r="S195" s="92"/>
      <c r="T195" s="111" t="s">
        <v>47</v>
      </c>
      <c r="U195" s="117"/>
      <c r="V195" s="113"/>
      <c r="W195" s="117" t="str">
        <f t="shared" si="47"/>
        <v/>
      </c>
      <c r="X195" s="113"/>
      <c r="Y195" s="117" t="str">
        <f t="shared" si="48"/>
        <v/>
      </c>
      <c r="Z195" s="118"/>
      <c r="AA195" s="93"/>
      <c r="AB195" s="93"/>
      <c r="AC195" s="93"/>
    </row>
    <row r="196" spans="1:29" ht="20.100000000000001" customHeight="1" x14ac:dyDescent="0.2">
      <c r="A196" s="98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28</v>
      </c>
      <c r="D196" s="85"/>
      <c r="E196" s="85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22960</v>
      </c>
      <c r="H196" s="122"/>
      <c r="I196" s="564" t="s">
        <v>72</v>
      </c>
      <c r="J196" s="530"/>
      <c r="K196" s="125">
        <f>K194+K195</f>
        <v>39375</v>
      </c>
      <c r="L196" s="131"/>
      <c r="M196" s="93"/>
      <c r="N196" s="110"/>
      <c r="O196" s="111" t="s">
        <v>73</v>
      </c>
      <c r="P196" s="111"/>
      <c r="Q196" s="111"/>
      <c r="R196" s="111">
        <f t="shared" si="46"/>
        <v>5</v>
      </c>
      <c r="S196" s="92"/>
      <c r="T196" s="111" t="s">
        <v>73</v>
      </c>
      <c r="U196" s="117"/>
      <c r="V196" s="113"/>
      <c r="W196" s="117" t="str">
        <f t="shared" si="47"/>
        <v/>
      </c>
      <c r="X196" s="113"/>
      <c r="Y196" s="117" t="str">
        <f t="shared" si="48"/>
        <v/>
      </c>
      <c r="Z196" s="118"/>
      <c r="AA196" s="93"/>
      <c r="AB196" s="93"/>
      <c r="AC196" s="93"/>
    </row>
    <row r="197" spans="1:29" ht="20.100000000000001" customHeight="1" x14ac:dyDescent="0.2">
      <c r="A197" s="98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2</v>
      </c>
      <c r="D197" s="85"/>
      <c r="E197" s="85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3000</v>
      </c>
      <c r="H197" s="122"/>
      <c r="I197" s="564" t="s">
        <v>74</v>
      </c>
      <c r="J197" s="530"/>
      <c r="K197" s="125">
        <f>G197</f>
        <v>3000</v>
      </c>
      <c r="L197" s="131"/>
      <c r="M197" s="93"/>
      <c r="N197" s="110"/>
      <c r="O197" s="111" t="s">
        <v>75</v>
      </c>
      <c r="P197" s="111"/>
      <c r="Q197" s="111"/>
      <c r="R197" s="111">
        <f t="shared" si="46"/>
        <v>5</v>
      </c>
      <c r="S197" s="92"/>
      <c r="T197" s="111" t="s">
        <v>75</v>
      </c>
      <c r="U197" s="117"/>
      <c r="V197" s="113"/>
      <c r="W197" s="117" t="str">
        <f t="shared" si="47"/>
        <v/>
      </c>
      <c r="X197" s="113"/>
      <c r="Y197" s="117" t="str">
        <f t="shared" si="48"/>
        <v/>
      </c>
      <c r="Z197" s="118"/>
      <c r="AA197" s="93"/>
      <c r="AB197" s="93"/>
      <c r="AC197" s="93"/>
    </row>
    <row r="198" spans="1:29" ht="18.75" customHeight="1" x14ac:dyDescent="0.2">
      <c r="A198" s="405"/>
      <c r="B198" s="426" t="s">
        <v>76</v>
      </c>
      <c r="C198" s="424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5</v>
      </c>
      <c r="D198" s="353"/>
      <c r="E198" s="353"/>
      <c r="F198" s="426" t="s">
        <v>58</v>
      </c>
      <c r="G198" s="427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19960</v>
      </c>
      <c r="H198" s="353"/>
      <c r="I198" s="553" t="s">
        <v>13</v>
      </c>
      <c r="J198" s="554"/>
      <c r="K198" s="430">
        <f>K196-K197</f>
        <v>36375</v>
      </c>
      <c r="L198" s="412"/>
      <c r="M198" s="93"/>
      <c r="N198" s="110"/>
      <c r="O198" s="111" t="s">
        <v>78</v>
      </c>
      <c r="P198" s="111"/>
      <c r="Q198" s="111"/>
      <c r="R198" s="111">
        <f t="shared" si="46"/>
        <v>5</v>
      </c>
      <c r="S198" s="92"/>
      <c r="T198" s="111" t="s">
        <v>78</v>
      </c>
      <c r="U198" s="117"/>
      <c r="V198" s="113"/>
      <c r="W198" s="117" t="str">
        <f t="shared" si="47"/>
        <v/>
      </c>
      <c r="X198" s="113"/>
      <c r="Y198" s="117" t="str">
        <f t="shared" si="48"/>
        <v/>
      </c>
      <c r="Z198" s="118"/>
      <c r="AA198" s="93"/>
      <c r="AB198" s="93"/>
      <c r="AC198" s="93"/>
    </row>
    <row r="199" spans="1:29" ht="20.100000000000001" customHeight="1" x14ac:dyDescent="0.2">
      <c r="A199" s="98"/>
      <c r="B199" s="85"/>
      <c r="C199" s="85"/>
      <c r="D199" s="85"/>
      <c r="E199" s="85"/>
      <c r="F199" s="85"/>
      <c r="G199" s="85"/>
      <c r="H199" s="85"/>
      <c r="I199" s="555"/>
      <c r="J199" s="556"/>
      <c r="K199" s="87"/>
      <c r="L199" s="121"/>
      <c r="M199" s="93"/>
      <c r="N199" s="110"/>
      <c r="O199" s="111" t="s">
        <v>79</v>
      </c>
      <c r="P199" s="111"/>
      <c r="Q199" s="111"/>
      <c r="R199" s="111">
        <f t="shared" si="46"/>
        <v>5</v>
      </c>
      <c r="S199" s="92"/>
      <c r="T199" s="111" t="s">
        <v>79</v>
      </c>
      <c r="U199" s="117"/>
      <c r="V199" s="113"/>
      <c r="W199" s="117" t="str">
        <f t="shared" si="47"/>
        <v/>
      </c>
      <c r="X199" s="113"/>
      <c r="Y199" s="117" t="str">
        <f t="shared" si="48"/>
        <v/>
      </c>
      <c r="Z199" s="118"/>
      <c r="AA199" s="93"/>
      <c r="AB199" s="93"/>
      <c r="AC199" s="93"/>
    </row>
    <row r="200" spans="1:29" ht="20.100000000000001" customHeight="1" x14ac:dyDescent="0.3">
      <c r="A200" s="98"/>
      <c r="B200" s="83"/>
      <c r="C200" s="83"/>
      <c r="D200" s="83"/>
      <c r="E200" s="83"/>
      <c r="F200" s="83"/>
      <c r="G200" s="83"/>
      <c r="H200" s="83"/>
      <c r="I200" s="555"/>
      <c r="J200" s="556"/>
      <c r="K200" s="87"/>
      <c r="L200" s="121"/>
      <c r="M200" s="93"/>
      <c r="N200" s="110"/>
      <c r="O200" s="111" t="s">
        <v>80</v>
      </c>
      <c r="P200" s="111"/>
      <c r="Q200" s="111"/>
      <c r="R200" s="111">
        <f t="shared" si="46"/>
        <v>5</v>
      </c>
      <c r="S200" s="92"/>
      <c r="T200" s="111" t="s">
        <v>80</v>
      </c>
      <c r="U200" s="117"/>
      <c r="V200" s="113"/>
      <c r="W200" s="117" t="str">
        <f t="shared" si="47"/>
        <v/>
      </c>
      <c r="X200" s="113"/>
      <c r="Y200" s="117" t="str">
        <f t="shared" si="48"/>
        <v/>
      </c>
      <c r="Z200" s="118"/>
      <c r="AA200" s="93"/>
      <c r="AB200" s="93"/>
      <c r="AC200" s="93"/>
    </row>
    <row r="201" spans="1:29" ht="20.100000000000001" customHeight="1" thickBot="1" x14ac:dyDescent="0.35">
      <c r="A201" s="132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4"/>
      <c r="M201" s="93"/>
      <c r="N201" s="110"/>
      <c r="O201" s="111" t="s">
        <v>81</v>
      </c>
      <c r="P201" s="111"/>
      <c r="Q201" s="111"/>
      <c r="R201" s="111">
        <f t="shared" si="46"/>
        <v>5</v>
      </c>
      <c r="S201" s="92"/>
      <c r="T201" s="111" t="s">
        <v>81</v>
      </c>
      <c r="U201" s="117"/>
      <c r="V201" s="113"/>
      <c r="W201" s="117" t="str">
        <f t="shared" si="47"/>
        <v/>
      </c>
      <c r="X201" s="113"/>
      <c r="Y201" s="117" t="str">
        <f t="shared" si="48"/>
        <v/>
      </c>
      <c r="Z201" s="118"/>
      <c r="AA201" s="93"/>
      <c r="AB201" s="93"/>
      <c r="AC201" s="93"/>
    </row>
    <row r="202" spans="1:29" ht="20.100000000000001" customHeight="1" thickBot="1" x14ac:dyDescent="0.25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57" t="s">
        <v>50</v>
      </c>
      <c r="B203" s="558"/>
      <c r="C203" s="558"/>
      <c r="D203" s="558"/>
      <c r="E203" s="558"/>
      <c r="F203" s="558"/>
      <c r="G203" s="558"/>
      <c r="H203" s="558"/>
      <c r="I203" s="558"/>
      <c r="J203" s="558"/>
      <c r="K203" s="558"/>
      <c r="L203" s="559"/>
      <c r="M203" s="94"/>
      <c r="N203" s="95"/>
      <c r="O203" s="560" t="s">
        <v>51</v>
      </c>
      <c r="P203" s="561"/>
      <c r="Q203" s="561"/>
      <c r="R203" s="562"/>
      <c r="S203" s="96"/>
      <c r="T203" s="560" t="s">
        <v>52</v>
      </c>
      <c r="U203" s="561"/>
      <c r="V203" s="561"/>
      <c r="W203" s="561"/>
      <c r="X203" s="561"/>
      <c r="Y203" s="562"/>
      <c r="Z203" s="97"/>
      <c r="AA203" s="94"/>
      <c r="AB203" s="93"/>
      <c r="AC203" s="93"/>
    </row>
    <row r="204" spans="1:29" ht="20.100000000000001" customHeight="1" thickBot="1" x14ac:dyDescent="0.25">
      <c r="A204" s="436"/>
      <c r="B204" s="437"/>
      <c r="C204" s="572" t="s">
        <v>237</v>
      </c>
      <c r="D204" s="566"/>
      <c r="E204" s="566"/>
      <c r="F204" s="566"/>
      <c r="G204" s="437" t="str">
        <f>$J$1</f>
        <v>April</v>
      </c>
      <c r="H204" s="565">
        <f>$K$1</f>
        <v>2025</v>
      </c>
      <c r="I204" s="566"/>
      <c r="J204" s="437"/>
      <c r="K204" s="438"/>
      <c r="L204" s="439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32000+3000</f>
        <v>35000</v>
      </c>
      <c r="L205" s="109"/>
      <c r="M205" s="93"/>
      <c r="N205" s="110"/>
      <c r="O205" s="111" t="s">
        <v>60</v>
      </c>
      <c r="P205" s="111">
        <v>27</v>
      </c>
      <c r="Q205" s="111">
        <v>4</v>
      </c>
      <c r="R205" s="111">
        <v>0</v>
      </c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112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v>0</v>
      </c>
      <c r="S206" s="92"/>
      <c r="T206" s="111" t="s">
        <v>62</v>
      </c>
      <c r="U206" s="117">
        <f>IF($J$1="January","",Y205)</f>
        <v>0</v>
      </c>
      <c r="V206" s="113"/>
      <c r="W206" s="117">
        <f t="shared" ref="W206:W216" si="49">IF(U206="","",U206+V206)</f>
        <v>0</v>
      </c>
      <c r="X206" s="113"/>
      <c r="Y206" s="117">
        <f t="shared" ref="Y206:Y216" si="50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98"/>
      <c r="B207" s="119" t="s">
        <v>63</v>
      </c>
      <c r="C207" s="145">
        <v>45324</v>
      </c>
      <c r="D207" s="85"/>
      <c r="E207" s="85"/>
      <c r="F207" s="569" t="s">
        <v>52</v>
      </c>
      <c r="G207" s="570"/>
      <c r="H207" s="353"/>
      <c r="I207" s="569" t="s">
        <v>64</v>
      </c>
      <c r="J207" s="571"/>
      <c r="K207" s="570"/>
      <c r="L207" s="121"/>
      <c r="M207" s="93"/>
      <c r="N207" s="110"/>
      <c r="O207" s="111" t="s">
        <v>65</v>
      </c>
      <c r="P207" s="111">
        <v>28</v>
      </c>
      <c r="Q207" s="111">
        <v>3</v>
      </c>
      <c r="R207" s="111">
        <v>0</v>
      </c>
      <c r="S207" s="92"/>
      <c r="T207" s="111" t="s">
        <v>65</v>
      </c>
      <c r="U207" s="117">
        <f>IF($J$1="February","",Y206)</f>
        <v>0</v>
      </c>
      <c r="V207" s="113"/>
      <c r="W207" s="117">
        <f t="shared" si="49"/>
        <v>0</v>
      </c>
      <c r="X207" s="113"/>
      <c r="Y207" s="117">
        <f t="shared" si="50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>
        <v>28</v>
      </c>
      <c r="Q208" s="111">
        <v>2</v>
      </c>
      <c r="R208" s="111">
        <v>0</v>
      </c>
      <c r="S208" s="92"/>
      <c r="T208" s="111" t="s">
        <v>66</v>
      </c>
      <c r="U208" s="117">
        <f>IF($J$1="March","",Y207)</f>
        <v>0</v>
      </c>
      <c r="V208" s="113">
        <v>2000</v>
      </c>
      <c r="W208" s="117">
        <f t="shared" si="49"/>
        <v>2000</v>
      </c>
      <c r="X208" s="113"/>
      <c r="Y208" s="117">
        <f t="shared" si="50"/>
        <v>2000</v>
      </c>
      <c r="Z208" s="118"/>
      <c r="AA208" s="93"/>
      <c r="AB208" s="93"/>
      <c r="AC208" s="93"/>
    </row>
    <row r="209" spans="1:29" ht="20.100000000000001" customHeight="1" x14ac:dyDescent="0.2">
      <c r="A209" s="98"/>
      <c r="B209" s="563" t="s">
        <v>51</v>
      </c>
      <c r="C209" s="530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IF(C213&gt;=C212,$K$2,C211+C213)</f>
        <v>28</v>
      </c>
      <c r="J209" s="127" t="s">
        <v>68</v>
      </c>
      <c r="K209" s="128">
        <f>K205/$K$2*I209</f>
        <v>32666.666666666668</v>
      </c>
      <c r="L209" s="129"/>
      <c r="M209" s="93"/>
      <c r="N209" s="110"/>
      <c r="O209" s="111" t="s">
        <v>69</v>
      </c>
      <c r="P209" s="111"/>
      <c r="Q209" s="111"/>
      <c r="R209" s="111">
        <v>0</v>
      </c>
      <c r="S209" s="92"/>
      <c r="T209" s="111" t="s">
        <v>69</v>
      </c>
      <c r="U209" s="117" t="str">
        <f>IF($J$1="April","",Y208)</f>
        <v/>
      </c>
      <c r="V209" s="113"/>
      <c r="W209" s="117" t="str">
        <f t="shared" si="49"/>
        <v/>
      </c>
      <c r="X209" s="113"/>
      <c r="Y209" s="117" t="str">
        <f t="shared" si="50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2000</v>
      </c>
      <c r="H210" s="122"/>
      <c r="I210" s="126">
        <v>20</v>
      </c>
      <c r="J210" s="127" t="s">
        <v>70</v>
      </c>
      <c r="K210" s="125">
        <f>K205/$K$2/8*I210</f>
        <v>2916.666666666667</v>
      </c>
      <c r="L210" s="131"/>
      <c r="M210" s="93"/>
      <c r="N210" s="110"/>
      <c r="O210" s="111" t="s">
        <v>47</v>
      </c>
      <c r="P210" s="111"/>
      <c r="Q210" s="111"/>
      <c r="R210" s="111">
        <v>0</v>
      </c>
      <c r="S210" s="92"/>
      <c r="T210" s="111" t="s">
        <v>47</v>
      </c>
      <c r="U210" s="117" t="str">
        <f>IF($J$1="May","",Y209)</f>
        <v/>
      </c>
      <c r="V210" s="113"/>
      <c r="W210" s="117" t="str">
        <f t="shared" si="49"/>
        <v/>
      </c>
      <c r="X210" s="113"/>
      <c r="Y210" s="117" t="str">
        <f t="shared" si="50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28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2000</v>
      </c>
      <c r="H211" s="122"/>
      <c r="I211" s="564" t="s">
        <v>72</v>
      </c>
      <c r="J211" s="530"/>
      <c r="K211" s="125">
        <f>K209+K210</f>
        <v>35583.333333333336</v>
      </c>
      <c r="L211" s="131"/>
      <c r="M211" s="93"/>
      <c r="N211" s="110"/>
      <c r="O211" s="111" t="s">
        <v>73</v>
      </c>
      <c r="P211" s="140"/>
      <c r="Q211" s="140"/>
      <c r="R211" s="111">
        <v>0</v>
      </c>
      <c r="S211" s="92"/>
      <c r="T211" s="111" t="s">
        <v>73</v>
      </c>
      <c r="U211" s="117" t="str">
        <f>IF($J$1="June","",Y210)</f>
        <v/>
      </c>
      <c r="V211" s="113"/>
      <c r="W211" s="117" t="str">
        <f t="shared" si="49"/>
        <v/>
      </c>
      <c r="X211" s="113"/>
      <c r="Y211" s="117" t="str">
        <f t="shared" si="50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22"/>
      <c r="I212" s="564" t="s">
        <v>74</v>
      </c>
      <c r="J212" s="530"/>
      <c r="K212" s="125">
        <f>G212</f>
        <v>0</v>
      </c>
      <c r="L212" s="131"/>
      <c r="M212" s="93"/>
      <c r="N212" s="110"/>
      <c r="O212" s="111" t="s">
        <v>75</v>
      </c>
      <c r="P212" s="111"/>
      <c r="Q212" s="111"/>
      <c r="R212" s="111">
        <v>0</v>
      </c>
      <c r="S212" s="92"/>
      <c r="T212" s="111" t="s">
        <v>75</v>
      </c>
      <c r="U212" s="117" t="str">
        <f>Y211</f>
        <v/>
      </c>
      <c r="V212" s="113"/>
      <c r="W212" s="117" t="str">
        <f t="shared" si="49"/>
        <v/>
      </c>
      <c r="X212" s="113"/>
      <c r="Y212" s="117" t="str">
        <f t="shared" si="50"/>
        <v/>
      </c>
      <c r="Z212" s="118"/>
      <c r="AA212" s="93"/>
      <c r="AB212" s="93"/>
      <c r="AC212" s="93"/>
    </row>
    <row r="213" spans="1:29" ht="18.75" customHeight="1" x14ac:dyDescent="0.2">
      <c r="A213" s="405"/>
      <c r="B213" s="426" t="s">
        <v>76</v>
      </c>
      <c r="C213" s="42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3"/>
      <c r="E213" s="353"/>
      <c r="F213" s="426" t="s">
        <v>58</v>
      </c>
      <c r="G213" s="427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2000</v>
      </c>
      <c r="H213" s="353"/>
      <c r="I213" s="553" t="s">
        <v>13</v>
      </c>
      <c r="J213" s="554"/>
      <c r="K213" s="430">
        <f>K211-K212</f>
        <v>35583.333333333336</v>
      </c>
      <c r="L213" s="412"/>
      <c r="M213" s="93"/>
      <c r="N213" s="110"/>
      <c r="O213" s="111" t="s">
        <v>78</v>
      </c>
      <c r="P213" s="111"/>
      <c r="Q213" s="111"/>
      <c r="R213" s="111">
        <v>0</v>
      </c>
      <c r="S213" s="92"/>
      <c r="T213" s="111" t="s">
        <v>78</v>
      </c>
      <c r="U213" s="117" t="str">
        <f>Y212</f>
        <v/>
      </c>
      <c r="V213" s="113"/>
      <c r="W213" s="117" t="str">
        <f t="shared" si="49"/>
        <v/>
      </c>
      <c r="X213" s="113"/>
      <c r="Y213" s="117" t="str">
        <f t="shared" si="50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55"/>
      <c r="J214" s="556"/>
      <c r="K214" s="87"/>
      <c r="L214" s="121"/>
      <c r="M214" s="93"/>
      <c r="N214" s="110"/>
      <c r="O214" s="111" t="s">
        <v>79</v>
      </c>
      <c r="P214" s="111"/>
      <c r="Q214" s="111"/>
      <c r="R214" s="111">
        <v>0</v>
      </c>
      <c r="S214" s="92"/>
      <c r="T214" s="111" t="s">
        <v>79</v>
      </c>
      <c r="U214" s="117" t="str">
        <f>Y213</f>
        <v/>
      </c>
      <c r="V214" s="113"/>
      <c r="W214" s="117" t="str">
        <f t="shared" si="49"/>
        <v/>
      </c>
      <c r="X214" s="113"/>
      <c r="Y214" s="117" t="str">
        <f t="shared" si="50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55"/>
      <c r="J215" s="556"/>
      <c r="K215" s="87"/>
      <c r="L215" s="121"/>
      <c r="M215" s="93"/>
      <c r="N215" s="110"/>
      <c r="O215" s="111" t="s">
        <v>80</v>
      </c>
      <c r="P215" s="111"/>
      <c r="Q215" s="111"/>
      <c r="R215" s="111">
        <v>0</v>
      </c>
      <c r="S215" s="92"/>
      <c r="T215" s="111" t="s">
        <v>80</v>
      </c>
      <c r="U215" s="117" t="str">
        <f>Y214</f>
        <v/>
      </c>
      <c r="V215" s="113"/>
      <c r="W215" s="117" t="str">
        <f t="shared" si="49"/>
        <v/>
      </c>
      <c r="X215" s="113"/>
      <c r="Y215" s="117" t="str">
        <f t="shared" si="50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v>0</v>
      </c>
      <c r="S216" s="92"/>
      <c r="T216" s="111" t="s">
        <v>81</v>
      </c>
      <c r="U216" s="117" t="str">
        <f>Y215</f>
        <v/>
      </c>
      <c r="V216" s="113"/>
      <c r="W216" s="117" t="str">
        <f t="shared" si="49"/>
        <v/>
      </c>
      <c r="X216" s="113"/>
      <c r="Y216" s="117" t="str">
        <f t="shared" si="50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3"/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57" t="s">
        <v>50</v>
      </c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9"/>
      <c r="M218" s="94"/>
      <c r="N218" s="95"/>
      <c r="O218" s="560" t="s">
        <v>51</v>
      </c>
      <c r="P218" s="561"/>
      <c r="Q218" s="561"/>
      <c r="R218" s="562"/>
      <c r="S218" s="96"/>
      <c r="T218" s="560" t="s">
        <v>52</v>
      </c>
      <c r="U218" s="561"/>
      <c r="V218" s="561"/>
      <c r="W218" s="561"/>
      <c r="X218" s="561"/>
      <c r="Y218" s="562"/>
      <c r="Z218" s="97"/>
      <c r="AA218" s="93"/>
      <c r="AB218" s="93"/>
      <c r="AC218" s="93"/>
    </row>
    <row r="219" spans="1:29" ht="20.100000000000001" customHeight="1" thickBot="1" x14ac:dyDescent="0.25">
      <c r="A219" s="436"/>
      <c r="B219" s="437"/>
      <c r="C219" s="572" t="s">
        <v>237</v>
      </c>
      <c r="D219" s="566"/>
      <c r="E219" s="566"/>
      <c r="F219" s="566"/>
      <c r="G219" s="437" t="str">
        <f>$J$1</f>
        <v>April</v>
      </c>
      <c r="H219" s="565">
        <f>$K$1</f>
        <v>2025</v>
      </c>
      <c r="I219" s="566"/>
      <c r="J219" s="437"/>
      <c r="K219" s="438"/>
      <c r="L219" s="439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93"/>
      <c r="AB219" s="93"/>
      <c r="AC219" s="93"/>
    </row>
    <row r="220" spans="1:29" ht="20.100000000000001" customHeight="1" x14ac:dyDescent="0.2">
      <c r="A220" s="405"/>
      <c r="B220" s="353"/>
      <c r="C220" s="353"/>
      <c r="D220" s="406"/>
      <c r="E220" s="406"/>
      <c r="F220" s="406"/>
      <c r="G220" s="406"/>
      <c r="H220" s="406"/>
      <c r="I220" s="353"/>
      <c r="J220" s="407" t="s">
        <v>59</v>
      </c>
      <c r="K220" s="408">
        <f>22000+3000</f>
        <v>25000</v>
      </c>
      <c r="L220" s="409"/>
      <c r="M220" s="93"/>
      <c r="N220" s="110"/>
      <c r="O220" s="111" t="s">
        <v>60</v>
      </c>
      <c r="P220" s="111">
        <v>30</v>
      </c>
      <c r="Q220" s="111">
        <v>1</v>
      </c>
      <c r="R220" s="111">
        <v>0</v>
      </c>
      <c r="S220" s="112"/>
      <c r="T220" s="111" t="s">
        <v>60</v>
      </c>
      <c r="U220" s="113"/>
      <c r="V220" s="113"/>
      <c r="W220" s="113"/>
      <c r="X220" s="113"/>
      <c r="Y220" s="113"/>
      <c r="Z220" s="106"/>
      <c r="AA220" s="93"/>
      <c r="AB220" s="93"/>
      <c r="AC220" s="93"/>
    </row>
    <row r="221" spans="1:29" ht="20.100000000000001" customHeight="1" thickBot="1" x14ac:dyDescent="0.25">
      <c r="A221" s="405"/>
      <c r="B221" s="353" t="s">
        <v>61</v>
      </c>
      <c r="C221" s="410" t="s">
        <v>116</v>
      </c>
      <c r="D221" s="353"/>
      <c r="E221" s="353"/>
      <c r="F221" s="353"/>
      <c r="G221" s="353"/>
      <c r="H221" s="411"/>
      <c r="I221" s="406"/>
      <c r="J221" s="353"/>
      <c r="K221" s="353"/>
      <c r="L221" s="412"/>
      <c r="M221" s="94"/>
      <c r="N221" s="116"/>
      <c r="O221" s="111" t="s">
        <v>62</v>
      </c>
      <c r="P221" s="111">
        <v>25</v>
      </c>
      <c r="Q221" s="111">
        <v>3</v>
      </c>
      <c r="R221" s="111">
        <v>0</v>
      </c>
      <c r="S221" s="92"/>
      <c r="T221" s="111" t="s">
        <v>62</v>
      </c>
      <c r="U221" s="117"/>
      <c r="V221" s="113"/>
      <c r="W221" s="117"/>
      <c r="X221" s="113"/>
      <c r="Y221" s="117"/>
      <c r="Z221" s="118"/>
      <c r="AA221" s="93"/>
      <c r="AB221" s="93"/>
      <c r="AC221" s="93"/>
    </row>
    <row r="222" spans="1:29" ht="20.100000000000001" customHeight="1" thickBot="1" x14ac:dyDescent="0.25">
      <c r="A222" s="405"/>
      <c r="B222" s="413" t="s">
        <v>63</v>
      </c>
      <c r="C222" s="414"/>
      <c r="D222" s="353"/>
      <c r="E222" s="353"/>
      <c r="F222" s="569" t="s">
        <v>52</v>
      </c>
      <c r="G222" s="570"/>
      <c r="H222" s="353"/>
      <c r="I222" s="569" t="s">
        <v>64</v>
      </c>
      <c r="J222" s="571"/>
      <c r="K222" s="570"/>
      <c r="L222" s="415"/>
      <c r="M222" s="93"/>
      <c r="N222" s="110"/>
      <c r="O222" s="111" t="s">
        <v>65</v>
      </c>
      <c r="P222" s="111">
        <v>31</v>
      </c>
      <c r="Q222" s="111">
        <v>0</v>
      </c>
      <c r="R222" s="111">
        <v>0</v>
      </c>
      <c r="S222" s="92"/>
      <c r="T222" s="111" t="s">
        <v>65</v>
      </c>
      <c r="U222" s="117"/>
      <c r="V222" s="113"/>
      <c r="W222" s="117"/>
      <c r="X222" s="113"/>
      <c r="Y222" s="117"/>
      <c r="Z222" s="118"/>
      <c r="AA222" s="93"/>
      <c r="AB222" s="93"/>
      <c r="AC222" s="93"/>
    </row>
    <row r="223" spans="1:29" ht="20.100000000000001" customHeight="1" x14ac:dyDescent="0.2">
      <c r="A223" s="405"/>
      <c r="B223" s="353"/>
      <c r="C223" s="353"/>
      <c r="D223" s="353"/>
      <c r="E223" s="353"/>
      <c r="F223" s="353"/>
      <c r="G223" s="353"/>
      <c r="H223" s="416"/>
      <c r="I223" s="353"/>
      <c r="J223" s="353"/>
      <c r="K223" s="353"/>
      <c r="L223" s="417"/>
      <c r="M223" s="93"/>
      <c r="N223" s="110"/>
      <c r="O223" s="111" t="s">
        <v>66</v>
      </c>
      <c r="P223" s="111">
        <v>27</v>
      </c>
      <c r="Q223" s="111">
        <v>3</v>
      </c>
      <c r="R223" s="111">
        <f>15-Q223</f>
        <v>12</v>
      </c>
      <c r="S223" s="92"/>
      <c r="T223" s="111" t="s">
        <v>66</v>
      </c>
      <c r="U223" s="117"/>
      <c r="V223" s="113"/>
      <c r="W223" s="117"/>
      <c r="X223" s="113"/>
      <c r="Y223" s="117"/>
      <c r="Z223" s="118"/>
      <c r="AA223" s="93"/>
      <c r="AB223" s="93"/>
      <c r="AC223" s="93"/>
    </row>
    <row r="224" spans="1:29" ht="20.100000000000001" customHeight="1" x14ac:dyDescent="0.2">
      <c r="A224" s="405"/>
      <c r="B224" s="551" t="s">
        <v>51</v>
      </c>
      <c r="C224" s="530"/>
      <c r="D224" s="353"/>
      <c r="E224" s="353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416"/>
      <c r="I224" s="419">
        <f>IF(C228&gt;=C227,$K$2,C226+C228)</f>
        <v>30</v>
      </c>
      <c r="J224" s="127" t="s">
        <v>68</v>
      </c>
      <c r="K224" s="128">
        <f>K220/$K$2*I224</f>
        <v>25000</v>
      </c>
      <c r="L224" s="418"/>
      <c r="M224" s="93"/>
      <c r="N224" s="110"/>
      <c r="O224" s="111" t="s">
        <v>69</v>
      </c>
      <c r="P224" s="111"/>
      <c r="Q224" s="111"/>
      <c r="R224" s="111"/>
      <c r="S224" s="92"/>
      <c r="T224" s="111" t="s">
        <v>69</v>
      </c>
      <c r="U224" s="117"/>
      <c r="V224" s="113"/>
      <c r="W224" s="117"/>
      <c r="X224" s="113"/>
      <c r="Y224" s="117"/>
      <c r="Z224" s="118"/>
      <c r="AA224" s="93"/>
      <c r="AB224" s="93"/>
      <c r="AC224" s="93"/>
    </row>
    <row r="225" spans="1:29" ht="20.100000000000001" customHeight="1" x14ac:dyDescent="0.2">
      <c r="A225" s="405"/>
      <c r="B225" s="130"/>
      <c r="C225" s="130"/>
      <c r="D225" s="353"/>
      <c r="E225" s="353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416"/>
      <c r="I225" s="446">
        <v>39</v>
      </c>
      <c r="J225" s="127" t="s">
        <v>70</v>
      </c>
      <c r="K225" s="125">
        <f>K220/$K$2/8*I225</f>
        <v>4062.5</v>
      </c>
      <c r="L225" s="420"/>
      <c r="M225" s="93"/>
      <c r="N225" s="110"/>
      <c r="O225" s="111" t="s">
        <v>47</v>
      </c>
      <c r="P225" s="111"/>
      <c r="Q225" s="111"/>
      <c r="R225" s="111"/>
      <c r="S225" s="92"/>
      <c r="T225" s="111" t="s">
        <v>47</v>
      </c>
      <c r="U225" s="117"/>
      <c r="V225" s="113"/>
      <c r="W225" s="117"/>
      <c r="X225" s="113"/>
      <c r="Y225" s="117"/>
      <c r="Z225" s="118"/>
      <c r="AA225" s="93"/>
      <c r="AB225" s="93"/>
      <c r="AC225" s="93"/>
    </row>
    <row r="226" spans="1:29" ht="20.100000000000001" customHeight="1" x14ac:dyDescent="0.2">
      <c r="A226" s="405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27</v>
      </c>
      <c r="D226" s="353"/>
      <c r="E226" s="353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416"/>
      <c r="I226" s="552" t="s">
        <v>72</v>
      </c>
      <c r="J226" s="530"/>
      <c r="K226" s="125">
        <f>K224+K225</f>
        <v>29062.5</v>
      </c>
      <c r="L226" s="420"/>
      <c r="M226" s="93"/>
      <c r="N226" s="110"/>
      <c r="O226" s="111" t="s">
        <v>73</v>
      </c>
      <c r="P226" s="111"/>
      <c r="Q226" s="111"/>
      <c r="R226" s="111"/>
      <c r="S226" s="92"/>
      <c r="T226" s="111" t="s">
        <v>73</v>
      </c>
      <c r="U226" s="117"/>
      <c r="V226" s="113"/>
      <c r="W226" s="117"/>
      <c r="X226" s="113"/>
      <c r="Y226" s="117"/>
      <c r="Z226" s="118"/>
      <c r="AA226" s="93"/>
      <c r="AB226" s="93"/>
      <c r="AC226" s="93"/>
    </row>
    <row r="227" spans="1:29" ht="20.100000000000001" customHeight="1" x14ac:dyDescent="0.2">
      <c r="A227" s="405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353"/>
      <c r="E227" s="353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416"/>
      <c r="I227" s="552" t="s">
        <v>74</v>
      </c>
      <c r="J227" s="530"/>
      <c r="K227" s="125">
        <f>G227</f>
        <v>0</v>
      </c>
      <c r="L227" s="420"/>
      <c r="M227" s="93"/>
      <c r="N227" s="110"/>
      <c r="O227" s="111" t="s">
        <v>75</v>
      </c>
      <c r="P227" s="111"/>
      <c r="Q227" s="111"/>
      <c r="R227" s="111"/>
      <c r="S227" s="92"/>
      <c r="T227" s="111" t="s">
        <v>75</v>
      </c>
      <c r="U227" s="117"/>
      <c r="V227" s="113"/>
      <c r="W227" s="117"/>
      <c r="X227" s="113"/>
      <c r="Y227" s="117"/>
      <c r="Z227" s="118"/>
      <c r="AA227" s="93"/>
      <c r="AB227" s="93"/>
      <c r="AC227" s="93"/>
    </row>
    <row r="228" spans="1:29" ht="18.75" customHeight="1" x14ac:dyDescent="0.2">
      <c r="A228" s="405"/>
      <c r="B228" s="426" t="s">
        <v>76</v>
      </c>
      <c r="C228" s="424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12</v>
      </c>
      <c r="D228" s="353"/>
      <c r="E228" s="353"/>
      <c r="F228" s="426" t="s">
        <v>58</v>
      </c>
      <c r="G228" s="427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3"/>
      <c r="I228" s="553" t="s">
        <v>13</v>
      </c>
      <c r="J228" s="554"/>
      <c r="K228" s="430">
        <f>K226-K227</f>
        <v>29062.5</v>
      </c>
      <c r="L228" s="412"/>
      <c r="M228" s="93"/>
      <c r="N228" s="110"/>
      <c r="O228" s="111" t="s">
        <v>78</v>
      </c>
      <c r="P228" s="111"/>
      <c r="Q228" s="111"/>
      <c r="R228" s="111"/>
      <c r="S228" s="92"/>
      <c r="T228" s="111" t="s">
        <v>78</v>
      </c>
      <c r="U228" s="117"/>
      <c r="V228" s="113"/>
      <c r="W228" s="117"/>
      <c r="X228" s="113"/>
      <c r="Y228" s="117"/>
      <c r="Z228" s="118"/>
      <c r="AA228" s="93"/>
      <c r="AB228" s="93"/>
      <c r="AC228" s="93"/>
    </row>
    <row r="229" spans="1:29" ht="20.100000000000001" customHeight="1" x14ac:dyDescent="0.2">
      <c r="A229" s="405"/>
      <c r="B229" s="353"/>
      <c r="C229" s="353"/>
      <c r="D229" s="353"/>
      <c r="E229" s="353"/>
      <c r="F229" s="353"/>
      <c r="G229" s="353"/>
      <c r="H229" s="353"/>
      <c r="I229" s="567"/>
      <c r="J229" s="568"/>
      <c r="K229" s="408"/>
      <c r="L229" s="415"/>
      <c r="M229" s="93"/>
      <c r="N229" s="110"/>
      <c r="O229" s="111" t="s">
        <v>79</v>
      </c>
      <c r="P229" s="111"/>
      <c r="Q229" s="111"/>
      <c r="R229" s="111"/>
      <c r="S229" s="92"/>
      <c r="T229" s="111" t="s">
        <v>79</v>
      </c>
      <c r="U229" s="117"/>
      <c r="V229" s="113"/>
      <c r="W229" s="117"/>
      <c r="X229" s="113"/>
      <c r="Y229" s="117"/>
      <c r="Z229" s="118"/>
      <c r="AA229" s="93"/>
      <c r="AB229" s="93"/>
      <c r="AC229" s="93"/>
    </row>
    <row r="230" spans="1:29" ht="20.100000000000001" customHeight="1" x14ac:dyDescent="0.3">
      <c r="A230" s="405"/>
      <c r="B230" s="444"/>
      <c r="C230" s="444"/>
      <c r="D230" s="444"/>
      <c r="E230" s="444"/>
      <c r="F230" s="444"/>
      <c r="G230" s="444"/>
      <c r="H230" s="444"/>
      <c r="I230" s="567"/>
      <c r="J230" s="568"/>
      <c r="K230" s="408"/>
      <c r="L230" s="415"/>
      <c r="M230" s="93"/>
      <c r="N230" s="110"/>
      <c r="O230" s="111" t="s">
        <v>80</v>
      </c>
      <c r="P230" s="111"/>
      <c r="Q230" s="111"/>
      <c r="R230" s="111"/>
      <c r="S230" s="92"/>
      <c r="T230" s="111" t="s">
        <v>80</v>
      </c>
      <c r="U230" s="117">
        <f>IF($J$1="October","",Y229)</f>
        <v>0</v>
      </c>
      <c r="V230" s="113"/>
      <c r="W230" s="117">
        <f t="shared" ref="W230:W231" si="51">IF(U230="","",U230+V230)</f>
        <v>0</v>
      </c>
      <c r="X230" s="113"/>
      <c r="Y230" s="117">
        <f t="shared" ref="Y230:Y231" si="52">IF(W230="","",W230-X230)</f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421"/>
      <c r="B231" s="447"/>
      <c r="C231" s="447"/>
      <c r="D231" s="447"/>
      <c r="E231" s="447"/>
      <c r="F231" s="447"/>
      <c r="G231" s="447"/>
      <c r="H231" s="447"/>
      <c r="I231" s="447"/>
      <c r="J231" s="447"/>
      <c r="K231" s="447"/>
      <c r="L231" s="423"/>
      <c r="M231" s="93"/>
      <c r="N231" s="110"/>
      <c r="O231" s="111" t="s">
        <v>81</v>
      </c>
      <c r="P231" s="111"/>
      <c r="Q231" s="111"/>
      <c r="R231" s="111"/>
      <c r="S231" s="92"/>
      <c r="T231" s="111" t="s">
        <v>81</v>
      </c>
      <c r="U231" s="117">
        <f>IF($J$1="November","",Y230)</f>
        <v>0</v>
      </c>
      <c r="V231" s="113"/>
      <c r="W231" s="117">
        <f t="shared" si="51"/>
        <v>0</v>
      </c>
      <c r="X231" s="113"/>
      <c r="Y231" s="117">
        <f t="shared" si="52"/>
        <v>0</v>
      </c>
      <c r="Z231" s="118"/>
      <c r="AA231" s="93"/>
      <c r="AB231" s="93"/>
      <c r="AC231" s="93"/>
    </row>
    <row r="232" spans="1:29" ht="20.100000000000001" customHeight="1" thickBot="1" x14ac:dyDescent="0.25">
      <c r="A232" s="132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34"/>
      <c r="M232" s="93"/>
      <c r="N232" s="110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152"/>
      <c r="AA232" s="93"/>
      <c r="AB232" s="93"/>
      <c r="AC232" s="93"/>
    </row>
    <row r="233" spans="1:29" ht="20.100000000000001" customHeight="1" thickBot="1" x14ac:dyDescent="0.55000000000000004">
      <c r="A233" s="557" t="s">
        <v>50</v>
      </c>
      <c r="B233" s="558"/>
      <c r="C233" s="558"/>
      <c r="D233" s="558"/>
      <c r="E233" s="558"/>
      <c r="F233" s="558"/>
      <c r="G233" s="558"/>
      <c r="H233" s="558"/>
      <c r="I233" s="558"/>
      <c r="J233" s="558"/>
      <c r="K233" s="558"/>
      <c r="L233" s="559"/>
      <c r="M233" s="94"/>
      <c r="N233" s="95"/>
      <c r="O233" s="560" t="s">
        <v>51</v>
      </c>
      <c r="P233" s="561"/>
      <c r="Q233" s="561"/>
      <c r="R233" s="562"/>
      <c r="S233" s="96"/>
      <c r="T233" s="560" t="s">
        <v>52</v>
      </c>
      <c r="U233" s="561"/>
      <c r="V233" s="561"/>
      <c r="W233" s="561"/>
      <c r="X233" s="561"/>
      <c r="Y233" s="562"/>
      <c r="Z233" s="97"/>
      <c r="AA233" s="94"/>
      <c r="AB233" s="93"/>
      <c r="AC233" s="93"/>
    </row>
    <row r="234" spans="1:29" ht="20.100000000000001" customHeight="1" thickBot="1" x14ac:dyDescent="0.25">
      <c r="A234" s="436"/>
      <c r="B234" s="437"/>
      <c r="C234" s="572" t="s">
        <v>237</v>
      </c>
      <c r="D234" s="566"/>
      <c r="E234" s="566"/>
      <c r="F234" s="566"/>
      <c r="G234" s="437" t="str">
        <f>$J$1</f>
        <v>April</v>
      </c>
      <c r="H234" s="565">
        <f>$K$1</f>
        <v>2025</v>
      </c>
      <c r="I234" s="566"/>
      <c r="J234" s="437"/>
      <c r="K234" s="438"/>
      <c r="L234" s="439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v>45000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/>
      <c r="S235" s="112"/>
      <c r="T235" s="111" t="s">
        <v>60</v>
      </c>
      <c r="U235" s="113"/>
      <c r="V235" s="113"/>
      <c r="W235" s="113">
        <f>V235+U235</f>
        <v>0</v>
      </c>
      <c r="X235" s="113"/>
      <c r="Y235" s="113">
        <f>W235-X235</f>
        <v>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216</v>
      </c>
      <c r="D236" s="85"/>
      <c r="E236" s="85"/>
      <c r="F236" s="85"/>
      <c r="G236" s="107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27</v>
      </c>
      <c r="Q236" s="111">
        <v>1</v>
      </c>
      <c r="R236" s="111"/>
      <c r="S236" s="92"/>
      <c r="T236" s="111" t="s">
        <v>62</v>
      </c>
      <c r="U236" s="117">
        <f t="shared" ref="U236:U243" si="53">Y235</f>
        <v>0</v>
      </c>
      <c r="V236" s="113">
        <v>10000</v>
      </c>
      <c r="W236" s="117">
        <f t="shared" ref="W236:W246" si="54">IF(U236="","",U236+V236)</f>
        <v>10000</v>
      </c>
      <c r="X236" s="113">
        <v>5000</v>
      </c>
      <c r="Y236" s="117">
        <f t="shared" ref="Y236:Y246" si="55">IF(W236="","",W236-X236)</f>
        <v>5000</v>
      </c>
      <c r="Z236" s="118"/>
      <c r="AA236" s="94"/>
      <c r="AB236" s="93"/>
      <c r="AC236" s="93"/>
    </row>
    <row r="237" spans="1:29" ht="20.100000000000001" customHeight="1" thickBot="1" x14ac:dyDescent="0.25">
      <c r="A237" s="405"/>
      <c r="B237" s="413" t="s">
        <v>63</v>
      </c>
      <c r="C237" s="414"/>
      <c r="D237" s="353"/>
      <c r="E237" s="353"/>
      <c r="F237" s="569" t="s">
        <v>52</v>
      </c>
      <c r="G237" s="570"/>
      <c r="H237" s="353"/>
      <c r="I237" s="569" t="s">
        <v>64</v>
      </c>
      <c r="J237" s="571"/>
      <c r="K237" s="570"/>
      <c r="L237" s="415"/>
      <c r="M237" s="93"/>
      <c r="N237" s="110"/>
      <c r="O237" s="111" t="s">
        <v>65</v>
      </c>
      <c r="P237" s="111">
        <v>31</v>
      </c>
      <c r="Q237" s="111">
        <v>0</v>
      </c>
      <c r="R237" s="111"/>
      <c r="S237" s="92"/>
      <c r="T237" s="111" t="s">
        <v>65</v>
      </c>
      <c r="U237" s="117">
        <f>Y236</f>
        <v>5000</v>
      </c>
      <c r="V237" s="113"/>
      <c r="W237" s="117">
        <f t="shared" si="54"/>
        <v>5000</v>
      </c>
      <c r="X237" s="113">
        <v>5000</v>
      </c>
      <c r="Y237" s="117">
        <f t="shared" si="55"/>
        <v>0</v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>
        <v>30</v>
      </c>
      <c r="Q238" s="111">
        <v>0</v>
      </c>
      <c r="R238" s="111"/>
      <c r="S238" s="92"/>
      <c r="T238" s="111" t="s">
        <v>66</v>
      </c>
      <c r="U238" s="117">
        <f>Y237</f>
        <v>0</v>
      </c>
      <c r="V238" s="113">
        <v>5000</v>
      </c>
      <c r="W238" s="117">
        <f t="shared" si="54"/>
        <v>5000</v>
      </c>
      <c r="X238" s="113">
        <v>5000</v>
      </c>
      <c r="Y238" s="117">
        <f t="shared" si="55"/>
        <v>0</v>
      </c>
      <c r="Z238" s="118"/>
      <c r="AA238" s="93"/>
      <c r="AB238" s="141">
        <f>K243+K842</f>
        <v>113375</v>
      </c>
      <c r="AC238" s="93"/>
    </row>
    <row r="239" spans="1:29" ht="20.100000000000001" customHeight="1" x14ac:dyDescent="0.2">
      <c r="A239" s="98"/>
      <c r="B239" s="563" t="s">
        <v>51</v>
      </c>
      <c r="C239" s="530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122"/>
      <c r="I239" s="126">
        <f>IF(C243&gt;=C242,$K$2,C241+C243)</f>
        <v>30</v>
      </c>
      <c r="J239" s="127" t="s">
        <v>68</v>
      </c>
      <c r="K239" s="128">
        <f>K235/$K$2*I239</f>
        <v>45000</v>
      </c>
      <c r="L239" s="12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 t="str">
        <f t="shared" si="54"/>
        <v/>
      </c>
      <c r="X239" s="113"/>
      <c r="Y239" s="117" t="str">
        <f t="shared" si="55"/>
        <v/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5000</v>
      </c>
      <c r="H240" s="122"/>
      <c r="I240" s="126">
        <v>18</v>
      </c>
      <c r="J240" s="127" t="s">
        <v>70</v>
      </c>
      <c r="K240" s="125">
        <f>K235/$K$2/8*I240</f>
        <v>3375</v>
      </c>
      <c r="L240" s="13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 t="str">
        <f t="shared" si="53"/>
        <v/>
      </c>
      <c r="V240" s="113"/>
      <c r="W240" s="117" t="str">
        <f t="shared" si="54"/>
        <v/>
      </c>
      <c r="X240" s="113"/>
      <c r="Y240" s="117" t="str">
        <f t="shared" si="55"/>
        <v/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5000</v>
      </c>
      <c r="H241" s="122"/>
      <c r="I241" s="564" t="s">
        <v>72</v>
      </c>
      <c r="J241" s="530"/>
      <c r="K241" s="125">
        <f>K239+K240</f>
        <v>48375</v>
      </c>
      <c r="L241" s="13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 t="str">
        <f t="shared" si="53"/>
        <v/>
      </c>
      <c r="V241" s="113"/>
      <c r="W241" s="117" t="str">
        <f t="shared" si="54"/>
        <v/>
      </c>
      <c r="X241" s="113"/>
      <c r="Y241" s="117" t="str">
        <f t="shared" si="55"/>
        <v/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64" t="s">
        <v>74</v>
      </c>
      <c r="J242" s="530"/>
      <c r="K242" s="125">
        <f>G242</f>
        <v>5000</v>
      </c>
      <c r="L242" s="13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 t="str">
        <f t="shared" si="53"/>
        <v/>
      </c>
      <c r="V242" s="113"/>
      <c r="W242" s="117" t="str">
        <f t="shared" si="54"/>
        <v/>
      </c>
      <c r="X242" s="113"/>
      <c r="Y242" s="117" t="str">
        <f t="shared" si="55"/>
        <v/>
      </c>
      <c r="Z242" s="118"/>
      <c r="AA242" s="93"/>
      <c r="AB242" s="93"/>
      <c r="AC242" s="93"/>
    </row>
    <row r="243" spans="1:29" ht="18.75" customHeight="1" x14ac:dyDescent="0.2">
      <c r="A243" s="405"/>
      <c r="B243" s="426" t="s">
        <v>76</v>
      </c>
      <c r="C243" s="424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3"/>
      <c r="E243" s="353"/>
      <c r="F243" s="426" t="s">
        <v>58</v>
      </c>
      <c r="G243" s="427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3"/>
      <c r="I243" s="553" t="s">
        <v>13</v>
      </c>
      <c r="J243" s="554"/>
      <c r="K243" s="430">
        <f>K241-K242</f>
        <v>43375</v>
      </c>
      <c r="L243" s="412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 t="str">
        <f t="shared" si="53"/>
        <v/>
      </c>
      <c r="V243" s="113"/>
      <c r="W243" s="117" t="str">
        <f t="shared" si="54"/>
        <v/>
      </c>
      <c r="X243" s="113"/>
      <c r="Y243" s="117" t="str">
        <f t="shared" si="55"/>
        <v/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55"/>
      <c r="J244" s="556"/>
      <c r="K244" s="87"/>
      <c r="L244" s="121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 t="str">
        <f t="shared" si="54"/>
        <v/>
      </c>
      <c r="X244" s="113"/>
      <c r="Y244" s="117" t="str">
        <f t="shared" si="55"/>
        <v/>
      </c>
    </row>
    <row r="245" spans="1:29" ht="20.100000000000001" customHeight="1" x14ac:dyDescent="0.3">
      <c r="A245" s="98"/>
      <c r="B245" s="83"/>
      <c r="C245" s="83"/>
      <c r="D245" s="83"/>
      <c r="E245" s="83"/>
      <c r="F245" s="83"/>
      <c r="G245" s="83"/>
      <c r="H245" s="83"/>
      <c r="I245" s="555"/>
      <c r="J245" s="556"/>
      <c r="K245" s="87"/>
      <c r="L245" s="121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/>
      <c r="V245" s="113"/>
      <c r="W245" s="117" t="str">
        <f t="shared" si="54"/>
        <v/>
      </c>
      <c r="X245" s="113"/>
      <c r="Y245" s="117" t="str">
        <f t="shared" si="55"/>
        <v/>
      </c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/>
      <c r="V246" s="113"/>
      <c r="W246" s="117" t="str">
        <f t="shared" si="54"/>
        <v/>
      </c>
      <c r="X246" s="113"/>
      <c r="Y246" s="117" t="str">
        <f t="shared" si="55"/>
        <v/>
      </c>
    </row>
    <row r="247" spans="1:29" ht="20.100000000000001" customHeight="1" thickBot="1" x14ac:dyDescent="0.25">
      <c r="A247" s="353"/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57" t="s">
        <v>50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9"/>
      <c r="M248" s="94"/>
      <c r="N248" s="95"/>
      <c r="O248" s="560" t="s">
        <v>51</v>
      </c>
      <c r="P248" s="561"/>
      <c r="Q248" s="561"/>
      <c r="R248" s="562"/>
      <c r="S248" s="96"/>
      <c r="T248" s="560" t="s">
        <v>52</v>
      </c>
      <c r="U248" s="561"/>
      <c r="V248" s="561"/>
      <c r="W248" s="561"/>
      <c r="X248" s="561"/>
      <c r="Y248" s="562"/>
      <c r="Z248" s="97"/>
      <c r="AA248" s="94"/>
      <c r="AB248" s="93"/>
      <c r="AC248" s="93"/>
    </row>
    <row r="249" spans="1:29" ht="20.100000000000001" customHeight="1" thickBot="1" x14ac:dyDescent="0.25">
      <c r="A249" s="436"/>
      <c r="B249" s="437"/>
      <c r="C249" s="572" t="s">
        <v>237</v>
      </c>
      <c r="D249" s="566"/>
      <c r="E249" s="566"/>
      <c r="F249" s="566"/>
      <c r="G249" s="437" t="str">
        <f>$J$1</f>
        <v>April</v>
      </c>
      <c r="H249" s="565">
        <f>$K$1</f>
        <v>2025</v>
      </c>
      <c r="I249" s="566"/>
      <c r="J249" s="437"/>
      <c r="K249" s="438"/>
      <c r="L249" s="439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f>60000+10000+10000</f>
        <v>80000</v>
      </c>
      <c r="L250" s="109"/>
      <c r="M250" s="93"/>
      <c r="N250" s="110"/>
      <c r="O250" s="111" t="s">
        <v>60</v>
      </c>
      <c r="P250" s="111">
        <v>27</v>
      </c>
      <c r="Q250" s="111">
        <v>4</v>
      </c>
      <c r="R250" s="111">
        <f>15-Q250+13</f>
        <v>24</v>
      </c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92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28</v>
      </c>
      <c r="Q251" s="111">
        <v>0</v>
      </c>
      <c r="R251" s="111">
        <f t="shared" ref="R251:R261" si="56">R250-Q251</f>
        <v>24</v>
      </c>
      <c r="S251" s="92"/>
      <c r="T251" s="111" t="s">
        <v>62</v>
      </c>
      <c r="U251" s="117"/>
      <c r="V251" s="113"/>
      <c r="W251" s="117" t="str">
        <f t="shared" ref="W251:W261" si="57">IF(U251="","",U251+V251)</f>
        <v/>
      </c>
      <c r="X251" s="113"/>
      <c r="Y251" s="117" t="str">
        <f t="shared" ref="Y251:Y261" si="58">IF(W251="","",W251-X251)</f>
        <v/>
      </c>
      <c r="Z251" s="118"/>
      <c r="AA251" s="94"/>
      <c r="AB251" s="93"/>
      <c r="AC251" s="93"/>
    </row>
    <row r="252" spans="1:29" ht="20.100000000000001" customHeight="1" thickBot="1" x14ac:dyDescent="0.25">
      <c r="A252" s="405"/>
      <c r="B252" s="413" t="s">
        <v>63</v>
      </c>
      <c r="C252" s="414"/>
      <c r="D252" s="353"/>
      <c r="E252" s="353"/>
      <c r="F252" s="569" t="s">
        <v>52</v>
      </c>
      <c r="G252" s="570"/>
      <c r="H252" s="353"/>
      <c r="I252" s="569" t="s">
        <v>64</v>
      </c>
      <c r="J252" s="571"/>
      <c r="K252" s="570"/>
      <c r="L252" s="415"/>
      <c r="M252" s="93"/>
      <c r="N252" s="110"/>
      <c r="O252" s="111" t="s">
        <v>65</v>
      </c>
      <c r="P252" s="111">
        <v>31</v>
      </c>
      <c r="Q252" s="111">
        <v>0</v>
      </c>
      <c r="R252" s="111">
        <f t="shared" si="56"/>
        <v>24</v>
      </c>
      <c r="S252" s="92"/>
      <c r="T252" s="111" t="s">
        <v>65</v>
      </c>
      <c r="U252" s="117"/>
      <c r="V252" s="113"/>
      <c r="W252" s="117" t="str">
        <f t="shared" si="57"/>
        <v/>
      </c>
      <c r="X252" s="113"/>
      <c r="Y252" s="117" t="str">
        <f t="shared" si="58"/>
        <v/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>
        <v>28</v>
      </c>
      <c r="Q253" s="111">
        <v>2</v>
      </c>
      <c r="R253" s="111">
        <f t="shared" si="56"/>
        <v>22</v>
      </c>
      <c r="S253" s="92"/>
      <c r="T253" s="111" t="s">
        <v>66</v>
      </c>
      <c r="U253" s="117"/>
      <c r="V253" s="113"/>
      <c r="W253" s="117" t="str">
        <f t="shared" si="57"/>
        <v/>
      </c>
      <c r="X253" s="113"/>
      <c r="Y253" s="117" t="str">
        <f t="shared" si="58"/>
        <v/>
      </c>
      <c r="Z253" s="118"/>
      <c r="AA253" s="93"/>
      <c r="AB253" s="93"/>
      <c r="AC253" s="93"/>
    </row>
    <row r="254" spans="1:29" ht="20.100000000000001" customHeight="1" x14ac:dyDescent="0.2">
      <c r="A254" s="98"/>
      <c r="B254" s="563" t="s">
        <v>51</v>
      </c>
      <c r="C254" s="530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f>IF(C258&gt;=C257,$K$2,C256+C258)</f>
        <v>30</v>
      </c>
      <c r="J254" s="127" t="s">
        <v>68</v>
      </c>
      <c r="K254" s="128">
        <f>K250/$K$2*I254</f>
        <v>80000</v>
      </c>
      <c r="L254" s="129"/>
      <c r="M254" s="93"/>
      <c r="N254" s="110"/>
      <c r="O254" s="111" t="s">
        <v>69</v>
      </c>
      <c r="P254" s="111"/>
      <c r="Q254" s="111"/>
      <c r="R254" s="111">
        <f t="shared" si="56"/>
        <v>22</v>
      </c>
      <c r="S254" s="92"/>
      <c r="T254" s="111" t="s">
        <v>69</v>
      </c>
      <c r="U254" s="117"/>
      <c r="V254" s="113"/>
      <c r="W254" s="117" t="str">
        <f t="shared" si="57"/>
        <v/>
      </c>
      <c r="X254" s="113"/>
      <c r="Y254" s="117" t="str">
        <f t="shared" si="58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45</v>
      </c>
      <c r="J255" s="127" t="s">
        <v>70</v>
      </c>
      <c r="K255" s="125">
        <f>K250/$K$2/8*I255</f>
        <v>15000</v>
      </c>
      <c r="L255" s="131"/>
      <c r="M255" s="93"/>
      <c r="N255" s="110"/>
      <c r="O255" s="111" t="s">
        <v>47</v>
      </c>
      <c r="P255" s="111"/>
      <c r="Q255" s="111"/>
      <c r="R255" s="111">
        <f t="shared" si="56"/>
        <v>22</v>
      </c>
      <c r="S255" s="92"/>
      <c r="T255" s="111" t="s">
        <v>47</v>
      </c>
      <c r="U255" s="117"/>
      <c r="V255" s="113"/>
      <c r="W255" s="117" t="str">
        <f t="shared" si="57"/>
        <v/>
      </c>
      <c r="X255" s="113"/>
      <c r="Y255" s="117" t="str">
        <f t="shared" si="58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28</v>
      </c>
      <c r="D256" s="85"/>
      <c r="E256" s="85"/>
      <c r="F256" s="124" t="s">
        <v>71</v>
      </c>
      <c r="G256" s="125" t="str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/>
      </c>
      <c r="H256" s="122"/>
      <c r="I256" s="564" t="s">
        <v>72</v>
      </c>
      <c r="J256" s="530"/>
      <c r="K256" s="125">
        <f>K254+K255</f>
        <v>95000</v>
      </c>
      <c r="L256" s="131"/>
      <c r="M256" s="93"/>
      <c r="N256" s="110"/>
      <c r="O256" s="111" t="s">
        <v>73</v>
      </c>
      <c r="P256" s="111"/>
      <c r="Q256" s="111"/>
      <c r="R256" s="111">
        <f t="shared" si="56"/>
        <v>22</v>
      </c>
      <c r="S256" s="92"/>
      <c r="T256" s="111" t="s">
        <v>73</v>
      </c>
      <c r="U256" s="117"/>
      <c r="V256" s="113"/>
      <c r="W256" s="117" t="str">
        <f t="shared" si="57"/>
        <v/>
      </c>
      <c r="X256" s="113"/>
      <c r="Y256" s="117" t="str">
        <f t="shared" si="58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2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64" t="s">
        <v>74</v>
      </c>
      <c r="J257" s="530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f t="shared" si="56"/>
        <v>22</v>
      </c>
      <c r="S257" s="92"/>
      <c r="T257" s="111" t="s">
        <v>75</v>
      </c>
      <c r="U257" s="117"/>
      <c r="V257" s="113"/>
      <c r="W257" s="117" t="str">
        <f t="shared" si="57"/>
        <v/>
      </c>
      <c r="X257" s="113"/>
      <c r="Y257" s="117" t="str">
        <f t="shared" si="58"/>
        <v/>
      </c>
      <c r="Z257" s="118"/>
      <c r="AA257" s="93"/>
      <c r="AB257" s="93"/>
      <c r="AC257" s="93"/>
    </row>
    <row r="258" spans="1:29" ht="18.75" customHeight="1" x14ac:dyDescent="0.2">
      <c r="A258" s="405"/>
      <c r="B258" s="426" t="s">
        <v>76</v>
      </c>
      <c r="C258" s="424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22</v>
      </c>
      <c r="D258" s="353"/>
      <c r="E258" s="353"/>
      <c r="F258" s="426" t="s">
        <v>58</v>
      </c>
      <c r="G258" s="427" t="str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/>
      </c>
      <c r="H258" s="353"/>
      <c r="I258" s="553" t="s">
        <v>13</v>
      </c>
      <c r="J258" s="554"/>
      <c r="K258" s="430">
        <f>K256-K257</f>
        <v>95000</v>
      </c>
      <c r="L258" s="412"/>
      <c r="M258" s="93"/>
      <c r="N258" s="110"/>
      <c r="O258" s="111" t="s">
        <v>78</v>
      </c>
      <c r="P258" s="111"/>
      <c r="Q258" s="111"/>
      <c r="R258" s="111">
        <f t="shared" si="56"/>
        <v>22</v>
      </c>
      <c r="S258" s="92"/>
      <c r="T258" s="111" t="s">
        <v>78</v>
      </c>
      <c r="U258" s="117"/>
      <c r="V258" s="113"/>
      <c r="W258" s="117" t="str">
        <f t="shared" si="57"/>
        <v/>
      </c>
      <c r="X258" s="113"/>
      <c r="Y258" s="117" t="str">
        <f t="shared" si="58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55"/>
      <c r="J259" s="556"/>
      <c r="K259" s="87"/>
      <c r="L259" s="121"/>
      <c r="M259" s="93"/>
      <c r="N259" s="110"/>
      <c r="O259" s="111" t="s">
        <v>79</v>
      </c>
      <c r="P259" s="111"/>
      <c r="Q259" s="111"/>
      <c r="R259" s="111">
        <f t="shared" si="56"/>
        <v>22</v>
      </c>
      <c r="S259" s="92"/>
      <c r="T259" s="111" t="s">
        <v>79</v>
      </c>
      <c r="U259" s="117"/>
      <c r="V259" s="113"/>
      <c r="W259" s="117" t="str">
        <f t="shared" si="57"/>
        <v/>
      </c>
      <c r="X259" s="113"/>
      <c r="Y259" s="117" t="str">
        <f t="shared" si="58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55"/>
      <c r="J260" s="556"/>
      <c r="K260" s="87"/>
      <c r="L260" s="121"/>
      <c r="M260" s="93"/>
      <c r="N260" s="110"/>
      <c r="O260" s="111" t="s">
        <v>80</v>
      </c>
      <c r="P260" s="111"/>
      <c r="Q260" s="111"/>
      <c r="R260" s="111">
        <f t="shared" si="56"/>
        <v>22</v>
      </c>
      <c r="S260" s="92"/>
      <c r="T260" s="111" t="s">
        <v>80</v>
      </c>
      <c r="U260" s="117"/>
      <c r="V260" s="113"/>
      <c r="W260" s="117" t="str">
        <f t="shared" si="57"/>
        <v/>
      </c>
      <c r="X260" s="113"/>
      <c r="Y260" s="117" t="str">
        <f t="shared" si="58"/>
        <v/>
      </c>
      <c r="Z260" s="118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>
        <f t="shared" si="56"/>
        <v>22</v>
      </c>
      <c r="S261" s="92"/>
      <c r="T261" s="111" t="s">
        <v>81</v>
      </c>
      <c r="U261" s="117"/>
      <c r="V261" s="113"/>
      <c r="W261" s="117" t="str">
        <f t="shared" si="57"/>
        <v/>
      </c>
      <c r="X261" s="113"/>
      <c r="Y261" s="117" t="str">
        <f t="shared" si="58"/>
        <v/>
      </c>
      <c r="Z261" s="118"/>
      <c r="AA261" s="93"/>
      <c r="AB261" s="93"/>
      <c r="AC261" s="93"/>
    </row>
    <row r="262" spans="1:29" ht="20.100000000000001" customHeight="1" thickBot="1" x14ac:dyDescent="0.25">
      <c r="A262" s="353"/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57" t="s">
        <v>50</v>
      </c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9"/>
      <c r="M263" s="94"/>
      <c r="N263" s="95"/>
      <c r="O263" s="560" t="s">
        <v>51</v>
      </c>
      <c r="P263" s="575"/>
      <c r="Q263" s="575"/>
      <c r="R263" s="576"/>
      <c r="S263" s="96"/>
      <c r="T263" s="560" t="s">
        <v>52</v>
      </c>
      <c r="U263" s="575"/>
      <c r="V263" s="575"/>
      <c r="W263" s="575"/>
      <c r="X263" s="575"/>
      <c r="Y263" s="576"/>
      <c r="Z263" s="92"/>
      <c r="AA263" s="93"/>
      <c r="AB263" s="93"/>
      <c r="AC263" s="93"/>
    </row>
    <row r="264" spans="1:29" ht="20.100000000000001" customHeight="1" thickBot="1" x14ac:dyDescent="0.25">
      <c r="A264" s="436"/>
      <c r="B264" s="437"/>
      <c r="C264" s="572" t="s">
        <v>237</v>
      </c>
      <c r="D264" s="572"/>
      <c r="E264" s="572"/>
      <c r="F264" s="572"/>
      <c r="G264" s="437" t="str">
        <f>$J$1</f>
        <v>April</v>
      </c>
      <c r="H264" s="565">
        <f>$K$1</f>
        <v>2025</v>
      </c>
      <c r="I264" s="565"/>
      <c r="J264" s="437"/>
      <c r="K264" s="438"/>
      <c r="L264" s="439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203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5"/>
      <c r="B267" s="413" t="s">
        <v>63</v>
      </c>
      <c r="C267" s="414"/>
      <c r="D267" s="353"/>
      <c r="E267" s="353"/>
      <c r="F267" s="569" t="s">
        <v>52</v>
      </c>
      <c r="G267" s="570"/>
      <c r="H267" s="353"/>
      <c r="I267" s="569" t="s">
        <v>64</v>
      </c>
      <c r="J267" s="571"/>
      <c r="K267" s="570"/>
      <c r="L267" s="415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>
        <v>12</v>
      </c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51" t="s">
        <v>51</v>
      </c>
      <c r="C269" s="580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12</v>
      </c>
      <c r="J269" s="127" t="s">
        <v>68</v>
      </c>
      <c r="K269" s="128">
        <f>K265*I269</f>
        <v>14400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12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52" t="s">
        <v>72</v>
      </c>
      <c r="J271" s="581"/>
      <c r="K271" s="125">
        <f>K269+K270</f>
        <v>14400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52" t="s">
        <v>74</v>
      </c>
      <c r="J272" s="581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5"/>
      <c r="B273" s="426" t="s">
        <v>76</v>
      </c>
      <c r="C273" s="424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3"/>
      <c r="E273" s="353"/>
      <c r="F273" s="426" t="s">
        <v>58</v>
      </c>
      <c r="G273" s="427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3"/>
      <c r="I273" s="553" t="s">
        <v>13</v>
      </c>
      <c r="J273" s="554"/>
      <c r="K273" s="430">
        <f>K271-K272</f>
        <v>14400</v>
      </c>
      <c r="L273" s="412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59">IF(U273="","",U273+V273)</f>
        <v/>
      </c>
      <c r="X273" s="113"/>
      <c r="Y273" s="117" t="str">
        <f t="shared" ref="Y273:Y274" si="60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83"/>
      <c r="J274" s="583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59"/>
        <v/>
      </c>
      <c r="X274" s="113"/>
      <c r="Y274" s="117" t="str">
        <f t="shared" si="60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55"/>
      <c r="J275" s="555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 t="str">
        <f>IF(Q276="","",R275-Q276)</f>
        <v/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25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57" t="s">
        <v>50</v>
      </c>
      <c r="B278" s="558"/>
      <c r="C278" s="558"/>
      <c r="D278" s="558"/>
      <c r="E278" s="558"/>
      <c r="F278" s="558"/>
      <c r="G278" s="558"/>
      <c r="H278" s="558"/>
      <c r="I278" s="558"/>
      <c r="J278" s="558"/>
      <c r="K278" s="558"/>
      <c r="L278" s="559"/>
      <c r="M278" s="94"/>
      <c r="N278" s="95"/>
      <c r="O278" s="560" t="s">
        <v>51</v>
      </c>
      <c r="P278" s="561"/>
      <c r="Q278" s="561"/>
      <c r="R278" s="562"/>
      <c r="S278" s="96"/>
      <c r="T278" s="560" t="s">
        <v>52</v>
      </c>
      <c r="U278" s="561"/>
      <c r="V278" s="561"/>
      <c r="W278" s="561"/>
      <c r="X278" s="561"/>
      <c r="Y278" s="562"/>
      <c r="Z278" s="97"/>
      <c r="AA278" s="93"/>
      <c r="AB278" s="93"/>
      <c r="AC278" s="93"/>
    </row>
    <row r="279" spans="1:29" ht="20.100000000000001" customHeight="1" thickBot="1" x14ac:dyDescent="0.25">
      <c r="A279" s="436"/>
      <c r="B279" s="437"/>
      <c r="C279" s="572" t="s">
        <v>237</v>
      </c>
      <c r="D279" s="566"/>
      <c r="E279" s="566"/>
      <c r="F279" s="566"/>
      <c r="G279" s="437" t="str">
        <f>$J$1</f>
        <v>April</v>
      </c>
      <c r="H279" s="565">
        <f>$K$1</f>
        <v>2025</v>
      </c>
      <c r="I279" s="566"/>
      <c r="J279" s="437"/>
      <c r="K279" s="438"/>
      <c r="L279" s="439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106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35000</v>
      </c>
      <c r="L280" s="109"/>
      <c r="M280" s="93"/>
      <c r="N280" s="110"/>
      <c r="O280" s="111" t="s">
        <v>60</v>
      </c>
      <c r="P280" s="111">
        <v>30</v>
      </c>
      <c r="Q280" s="111">
        <v>1</v>
      </c>
      <c r="R280" s="111">
        <f>15-Q280</f>
        <v>14</v>
      </c>
      <c r="S280" s="112"/>
      <c r="T280" s="111" t="s">
        <v>60</v>
      </c>
      <c r="U280" s="113"/>
      <c r="V280" s="113"/>
      <c r="W280" s="113">
        <f>V280+U280</f>
        <v>0</v>
      </c>
      <c r="X280" s="113"/>
      <c r="Y280" s="113">
        <f>W280-X280</f>
        <v>0</v>
      </c>
      <c r="Z280" s="106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96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>
        <v>24</v>
      </c>
      <c r="Q281" s="111">
        <v>4</v>
      </c>
      <c r="R281" s="111">
        <f t="shared" ref="R281:R291" si="61">R280-Q281</f>
        <v>10</v>
      </c>
      <c r="S281" s="92"/>
      <c r="T281" s="111" t="s">
        <v>62</v>
      </c>
      <c r="U281" s="117">
        <f t="shared" ref="U281:U283" si="62">Y280</f>
        <v>0</v>
      </c>
      <c r="V281" s="113"/>
      <c r="W281" s="117">
        <f t="shared" ref="W281:W291" si="63">IF(U281="","",U281+V281)</f>
        <v>0</v>
      </c>
      <c r="X281" s="113"/>
      <c r="Y281" s="117">
        <f t="shared" ref="Y281:Y291" si="64">IF(W281="","",W281-X281)</f>
        <v>0</v>
      </c>
      <c r="Z281" s="118"/>
      <c r="AA281" s="93"/>
      <c r="AB281" s="93"/>
      <c r="AC281" s="93"/>
    </row>
    <row r="282" spans="1:29" ht="20.100000000000001" customHeight="1" thickBot="1" x14ac:dyDescent="0.25">
      <c r="A282" s="405"/>
      <c r="B282" s="413" t="s">
        <v>63</v>
      </c>
      <c r="C282" s="414"/>
      <c r="D282" s="353"/>
      <c r="E282" s="353"/>
      <c r="F282" s="569" t="s">
        <v>52</v>
      </c>
      <c r="G282" s="570"/>
      <c r="H282" s="353"/>
      <c r="I282" s="569" t="s">
        <v>64</v>
      </c>
      <c r="J282" s="571"/>
      <c r="K282" s="570"/>
      <c r="L282" s="415"/>
      <c r="M282" s="93"/>
      <c r="N282" s="110"/>
      <c r="O282" s="111" t="s">
        <v>65</v>
      </c>
      <c r="P282" s="111">
        <v>30</v>
      </c>
      <c r="Q282" s="111">
        <v>1</v>
      </c>
      <c r="R282" s="111">
        <f t="shared" si="61"/>
        <v>9</v>
      </c>
      <c r="S282" s="92"/>
      <c r="T282" s="111" t="s">
        <v>65</v>
      </c>
      <c r="U282" s="117">
        <f t="shared" si="62"/>
        <v>0</v>
      </c>
      <c r="V282" s="113"/>
      <c r="W282" s="117">
        <f t="shared" si="63"/>
        <v>0</v>
      </c>
      <c r="X282" s="113"/>
      <c r="Y282" s="117">
        <f t="shared" si="64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>
        <v>25</v>
      </c>
      <c r="Q283" s="111">
        <v>5</v>
      </c>
      <c r="R283" s="111">
        <f t="shared" si="61"/>
        <v>4</v>
      </c>
      <c r="S283" s="92"/>
      <c r="T283" s="111" t="s">
        <v>66</v>
      </c>
      <c r="U283" s="117">
        <f t="shared" si="62"/>
        <v>0</v>
      </c>
      <c r="V283" s="113"/>
      <c r="W283" s="117">
        <f t="shared" si="63"/>
        <v>0</v>
      </c>
      <c r="X283" s="113"/>
      <c r="Y283" s="117">
        <f t="shared" si="64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563" t="s">
        <v>51</v>
      </c>
      <c r="C284" s="530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f>IF(C288&gt;=C287,$K$2,C286+C288)</f>
        <v>29</v>
      </c>
      <c r="J284" s="127" t="s">
        <v>68</v>
      </c>
      <c r="K284" s="128">
        <f>K280/$K$2*I284</f>
        <v>33833.333333333336</v>
      </c>
      <c r="L284" s="129"/>
      <c r="M284" s="93"/>
      <c r="N284" s="110"/>
      <c r="O284" s="111" t="s">
        <v>69</v>
      </c>
      <c r="P284" s="111"/>
      <c r="Q284" s="111"/>
      <c r="R284" s="111">
        <f t="shared" si="61"/>
        <v>4</v>
      </c>
      <c r="S284" s="92"/>
      <c r="T284" s="111" t="s">
        <v>69</v>
      </c>
      <c r="U284" s="117">
        <v>0</v>
      </c>
      <c r="V284" s="113"/>
      <c r="W284" s="117">
        <f t="shared" si="63"/>
        <v>0</v>
      </c>
      <c r="X284" s="113"/>
      <c r="Y284" s="117">
        <f t="shared" si="64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>
        <v>46</v>
      </c>
      <c r="J285" s="127" t="s">
        <v>70</v>
      </c>
      <c r="K285" s="125">
        <f>K280/$K$2/8*I285</f>
        <v>6708.3333333333339</v>
      </c>
      <c r="L285" s="131"/>
      <c r="M285" s="93"/>
      <c r="N285" s="110"/>
      <c r="O285" s="111" t="s">
        <v>47</v>
      </c>
      <c r="P285" s="140"/>
      <c r="Q285" s="140"/>
      <c r="R285" s="111">
        <f t="shared" si="61"/>
        <v>4</v>
      </c>
      <c r="S285" s="92"/>
      <c r="T285" s="111" t="s">
        <v>47</v>
      </c>
      <c r="U285" s="117">
        <f t="shared" ref="U285:U291" si="65">Y284</f>
        <v>0</v>
      </c>
      <c r="V285" s="113"/>
      <c r="W285" s="117">
        <f t="shared" si="63"/>
        <v>0</v>
      </c>
      <c r="X285" s="113"/>
      <c r="Y285" s="117">
        <f t="shared" si="64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25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64" t="s">
        <v>72</v>
      </c>
      <c r="J286" s="530"/>
      <c r="K286" s="125">
        <f>K284+K285</f>
        <v>40541.666666666672</v>
      </c>
      <c r="L286" s="131"/>
      <c r="M286" s="93"/>
      <c r="N286" s="110"/>
      <c r="O286" s="111" t="s">
        <v>73</v>
      </c>
      <c r="P286" s="111"/>
      <c r="Q286" s="111"/>
      <c r="R286" s="111">
        <f t="shared" si="61"/>
        <v>4</v>
      </c>
      <c r="S286" s="92"/>
      <c r="T286" s="111" t="s">
        <v>73</v>
      </c>
      <c r="U286" s="117">
        <f t="shared" si="65"/>
        <v>0</v>
      </c>
      <c r="V286" s="113"/>
      <c r="W286" s="117">
        <f t="shared" si="63"/>
        <v>0</v>
      </c>
      <c r="X286" s="113"/>
      <c r="Y286" s="117">
        <f t="shared" si="64"/>
        <v>0</v>
      </c>
      <c r="Z286" s="118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5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64" t="s">
        <v>74</v>
      </c>
      <c r="J287" s="530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f t="shared" si="61"/>
        <v>4</v>
      </c>
      <c r="S287" s="92"/>
      <c r="T287" s="111" t="s">
        <v>75</v>
      </c>
      <c r="U287" s="117">
        <f t="shared" si="65"/>
        <v>0</v>
      </c>
      <c r="V287" s="113"/>
      <c r="W287" s="117">
        <f t="shared" si="63"/>
        <v>0</v>
      </c>
      <c r="X287" s="113"/>
      <c r="Y287" s="117">
        <f t="shared" si="64"/>
        <v>0</v>
      </c>
      <c r="Z287" s="118"/>
      <c r="AA287" s="93"/>
      <c r="AB287" s="93"/>
      <c r="AC287" s="93"/>
    </row>
    <row r="288" spans="1:29" ht="18.75" customHeight="1" x14ac:dyDescent="0.2">
      <c r="A288" s="405"/>
      <c r="B288" s="426" t="s">
        <v>76</v>
      </c>
      <c r="C288" s="424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4</v>
      </c>
      <c r="D288" s="353"/>
      <c r="E288" s="353"/>
      <c r="F288" s="426" t="s">
        <v>58</v>
      </c>
      <c r="G288" s="427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3"/>
      <c r="I288" s="553" t="s">
        <v>13</v>
      </c>
      <c r="J288" s="554"/>
      <c r="K288" s="430">
        <f>K286-K287</f>
        <v>40541.666666666672</v>
      </c>
      <c r="L288" s="412"/>
      <c r="M288" s="93"/>
      <c r="N288" s="110"/>
      <c r="O288" s="111" t="s">
        <v>78</v>
      </c>
      <c r="P288" s="111"/>
      <c r="Q288" s="111"/>
      <c r="R288" s="111">
        <f t="shared" si="61"/>
        <v>4</v>
      </c>
      <c r="S288" s="92"/>
      <c r="T288" s="111" t="s">
        <v>78</v>
      </c>
      <c r="U288" s="117">
        <f t="shared" si="65"/>
        <v>0</v>
      </c>
      <c r="V288" s="113"/>
      <c r="W288" s="117">
        <f t="shared" si="63"/>
        <v>0</v>
      </c>
      <c r="X288" s="113"/>
      <c r="Y288" s="117">
        <f t="shared" si="64"/>
        <v>0</v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55"/>
      <c r="J289" s="556"/>
      <c r="K289" s="87"/>
      <c r="L289" s="121"/>
      <c r="M289" s="93"/>
      <c r="N289" s="110"/>
      <c r="O289" s="111" t="s">
        <v>79</v>
      </c>
      <c r="P289" s="111"/>
      <c r="Q289" s="111"/>
      <c r="R289" s="111">
        <f t="shared" si="61"/>
        <v>4</v>
      </c>
      <c r="S289" s="92"/>
      <c r="T289" s="111" t="s">
        <v>79</v>
      </c>
      <c r="U289" s="117">
        <f t="shared" si="65"/>
        <v>0</v>
      </c>
      <c r="V289" s="113"/>
      <c r="W289" s="117">
        <f t="shared" si="63"/>
        <v>0</v>
      </c>
      <c r="X289" s="113"/>
      <c r="Y289" s="117">
        <f t="shared" si="64"/>
        <v>0</v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55"/>
      <c r="J290" s="556"/>
      <c r="K290" s="87"/>
      <c r="L290" s="121"/>
      <c r="M290" s="93"/>
      <c r="N290" s="110"/>
      <c r="O290" s="111" t="s">
        <v>80</v>
      </c>
      <c r="P290" s="111"/>
      <c r="Q290" s="111"/>
      <c r="R290" s="111">
        <f t="shared" si="61"/>
        <v>4</v>
      </c>
      <c r="S290" s="92"/>
      <c r="T290" s="111" t="s">
        <v>80</v>
      </c>
      <c r="U290" s="117">
        <f t="shared" si="65"/>
        <v>0</v>
      </c>
      <c r="V290" s="113"/>
      <c r="W290" s="117">
        <f t="shared" si="63"/>
        <v>0</v>
      </c>
      <c r="X290" s="113"/>
      <c r="Y290" s="117">
        <f t="shared" si="64"/>
        <v>0</v>
      </c>
      <c r="Z290" s="118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>
        <f t="shared" si="61"/>
        <v>4</v>
      </c>
      <c r="S291" s="92"/>
      <c r="T291" s="111" t="s">
        <v>81</v>
      </c>
      <c r="U291" s="117">
        <f t="shared" si="65"/>
        <v>0</v>
      </c>
      <c r="V291" s="113"/>
      <c r="W291" s="117">
        <f t="shared" si="63"/>
        <v>0</v>
      </c>
      <c r="X291" s="113"/>
      <c r="Y291" s="117">
        <f t="shared" si="64"/>
        <v>0</v>
      </c>
      <c r="Z291" s="118"/>
      <c r="AA291" s="93"/>
      <c r="AB291" s="93"/>
      <c r="AC291" s="93"/>
    </row>
    <row r="292" spans="1:29" ht="20.100000000000001" customHeight="1" thickBot="1" x14ac:dyDescent="0.25">
      <c r="A292" s="353"/>
      <c r="B292" s="353"/>
      <c r="C292" s="353"/>
      <c r="D292" s="353"/>
      <c r="E292" s="353"/>
      <c r="F292" s="353"/>
      <c r="G292" s="353"/>
      <c r="H292" s="353"/>
      <c r="I292" s="353"/>
      <c r="J292" s="353"/>
      <c r="K292" s="353"/>
      <c r="L292" s="353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57" t="s">
        <v>50</v>
      </c>
      <c r="B293" s="558"/>
      <c r="C293" s="558"/>
      <c r="D293" s="558"/>
      <c r="E293" s="558"/>
      <c r="F293" s="558"/>
      <c r="G293" s="558"/>
      <c r="H293" s="558"/>
      <c r="I293" s="558"/>
      <c r="J293" s="558"/>
      <c r="K293" s="558"/>
      <c r="L293" s="559"/>
      <c r="M293" s="94"/>
      <c r="N293" s="95"/>
      <c r="O293" s="560" t="s">
        <v>51</v>
      </c>
      <c r="P293" s="561"/>
      <c r="Q293" s="561"/>
      <c r="R293" s="562"/>
      <c r="S293" s="96"/>
      <c r="T293" s="560" t="s">
        <v>52</v>
      </c>
      <c r="U293" s="561"/>
      <c r="V293" s="561"/>
      <c r="W293" s="561"/>
      <c r="X293" s="561"/>
      <c r="Y293" s="562"/>
      <c r="Z293" s="97"/>
      <c r="AA293" s="94"/>
      <c r="AB293" s="93"/>
      <c r="AC293" s="93"/>
    </row>
    <row r="294" spans="1:29" ht="20.100000000000001" customHeight="1" thickBot="1" x14ac:dyDescent="0.25">
      <c r="A294" s="436"/>
      <c r="B294" s="437"/>
      <c r="C294" s="572" t="s">
        <v>237</v>
      </c>
      <c r="D294" s="566"/>
      <c r="E294" s="566"/>
      <c r="F294" s="566"/>
      <c r="G294" s="437" t="str">
        <f>$J$1</f>
        <v>April</v>
      </c>
      <c r="H294" s="565">
        <f>$K$1</f>
        <v>2025</v>
      </c>
      <c r="I294" s="566"/>
      <c r="J294" s="437"/>
      <c r="K294" s="438"/>
      <c r="L294" s="439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102"/>
      <c r="AB294" s="93"/>
      <c r="AC294" s="93"/>
    </row>
    <row r="295" spans="1:29" ht="20.100000000000001" customHeight="1" x14ac:dyDescent="0.2">
      <c r="A295" s="405"/>
      <c r="B295" s="353"/>
      <c r="C295" s="353"/>
      <c r="D295" s="406"/>
      <c r="E295" s="406"/>
      <c r="F295" s="406"/>
      <c r="G295" s="406"/>
      <c r="H295" s="406"/>
      <c r="I295" s="353"/>
      <c r="J295" s="407" t="s">
        <v>59</v>
      </c>
      <c r="K295" s="408">
        <f>32000+3000+15000</f>
        <v>50000</v>
      </c>
      <c r="L295" s="409"/>
      <c r="M295" s="93"/>
      <c r="N295" s="110"/>
      <c r="O295" s="111" t="s">
        <v>60</v>
      </c>
      <c r="P295" s="111">
        <v>31</v>
      </c>
      <c r="Q295" s="111">
        <v>0</v>
      </c>
      <c r="R295" s="111">
        <f>15-Q295</f>
        <v>15</v>
      </c>
      <c r="S295" s="112"/>
      <c r="T295" s="111" t="s">
        <v>60</v>
      </c>
      <c r="U295" s="113">
        <v>126240</v>
      </c>
      <c r="V295" s="113"/>
      <c r="W295" s="113">
        <f>V295+U295</f>
        <v>126240</v>
      </c>
      <c r="X295" s="113">
        <v>5000</v>
      </c>
      <c r="Y295" s="113">
        <f>W295-X295</f>
        <v>121240</v>
      </c>
      <c r="Z295" s="106"/>
      <c r="AA295" s="93"/>
      <c r="AB295" s="93"/>
      <c r="AC295" s="93"/>
    </row>
    <row r="296" spans="1:29" ht="20.100000000000001" customHeight="1" thickBot="1" x14ac:dyDescent="0.25">
      <c r="A296" s="405"/>
      <c r="B296" s="353" t="s">
        <v>61</v>
      </c>
      <c r="C296" s="410" t="s">
        <v>97</v>
      </c>
      <c r="D296" s="353"/>
      <c r="E296" s="353"/>
      <c r="F296" s="353"/>
      <c r="G296" s="353"/>
      <c r="H296" s="411"/>
      <c r="I296" s="406"/>
      <c r="J296" s="353"/>
      <c r="K296" s="353"/>
      <c r="L296" s="412"/>
      <c r="M296" s="94"/>
      <c r="N296" s="116"/>
      <c r="O296" s="111" t="s">
        <v>62</v>
      </c>
      <c r="P296" s="111">
        <v>28</v>
      </c>
      <c r="Q296" s="111">
        <v>0</v>
      </c>
      <c r="R296" s="111">
        <f t="shared" ref="R296:R306" si="66">R295-Q296</f>
        <v>15</v>
      </c>
      <c r="S296" s="92"/>
      <c r="T296" s="111" t="s">
        <v>62</v>
      </c>
      <c r="U296" s="117">
        <f>Y295</f>
        <v>121240</v>
      </c>
      <c r="V296" s="113">
        <v>2000</v>
      </c>
      <c r="W296" s="117">
        <f t="shared" ref="W296:W306" si="67">IF(U296="","",U296+V296)</f>
        <v>123240</v>
      </c>
      <c r="X296" s="113">
        <v>7000</v>
      </c>
      <c r="Y296" s="117">
        <f t="shared" ref="Y296:Y306" si="68">IF(W296="","",W296-X296)</f>
        <v>116240</v>
      </c>
      <c r="Z296" s="118"/>
      <c r="AA296" s="94"/>
      <c r="AB296" s="93"/>
      <c r="AC296" s="93"/>
    </row>
    <row r="297" spans="1:29" ht="20.100000000000001" customHeight="1" thickBot="1" x14ac:dyDescent="0.25">
      <c r="A297" s="405"/>
      <c r="B297" s="413" t="s">
        <v>63</v>
      </c>
      <c r="C297" s="414"/>
      <c r="D297" s="353"/>
      <c r="E297" s="353"/>
      <c r="F297" s="569" t="s">
        <v>52</v>
      </c>
      <c r="G297" s="570"/>
      <c r="H297" s="353"/>
      <c r="I297" s="569" t="s">
        <v>64</v>
      </c>
      <c r="J297" s="571"/>
      <c r="K297" s="570"/>
      <c r="L297" s="415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6"/>
        <v>14</v>
      </c>
      <c r="S297" s="92"/>
      <c r="T297" s="111" t="s">
        <v>65</v>
      </c>
      <c r="U297" s="117">
        <f>Y296</f>
        <v>116240</v>
      </c>
      <c r="V297" s="113"/>
      <c r="W297" s="117">
        <f t="shared" si="67"/>
        <v>116240</v>
      </c>
      <c r="X297" s="113"/>
      <c r="Y297" s="117">
        <f t="shared" si="68"/>
        <v>116240</v>
      </c>
      <c r="Z297" s="118"/>
      <c r="AA297" s="93"/>
      <c r="AB297" s="93"/>
      <c r="AC297" s="93"/>
    </row>
    <row r="298" spans="1:29" ht="20.100000000000001" customHeight="1" x14ac:dyDescent="0.2">
      <c r="A298" s="405"/>
      <c r="B298" s="353"/>
      <c r="C298" s="353"/>
      <c r="D298" s="353"/>
      <c r="E298" s="353"/>
      <c r="F298" s="353"/>
      <c r="G298" s="353"/>
      <c r="H298" s="416"/>
      <c r="I298" s="353"/>
      <c r="J298" s="353"/>
      <c r="K298" s="353"/>
      <c r="L298" s="417"/>
      <c r="M298" s="93"/>
      <c r="N298" s="110"/>
      <c r="O298" s="111" t="s">
        <v>66</v>
      </c>
      <c r="P298" s="111">
        <v>29</v>
      </c>
      <c r="Q298" s="111">
        <v>1</v>
      </c>
      <c r="R298" s="111">
        <f t="shared" si="66"/>
        <v>13</v>
      </c>
      <c r="S298" s="92"/>
      <c r="T298" s="111" t="s">
        <v>66</v>
      </c>
      <c r="U298" s="117">
        <f>Y297</f>
        <v>116240</v>
      </c>
      <c r="V298" s="113">
        <v>3000</v>
      </c>
      <c r="W298" s="117">
        <f t="shared" si="67"/>
        <v>119240</v>
      </c>
      <c r="X298" s="113">
        <v>8000</v>
      </c>
      <c r="Y298" s="117">
        <f t="shared" si="68"/>
        <v>111240</v>
      </c>
      <c r="Z298" s="118"/>
      <c r="AA298" s="93"/>
      <c r="AB298" s="93"/>
      <c r="AC298" s="93"/>
    </row>
    <row r="299" spans="1:29" ht="20.100000000000001" customHeight="1" x14ac:dyDescent="0.2">
      <c r="A299" s="405"/>
      <c r="B299" s="551" t="s">
        <v>51</v>
      </c>
      <c r="C299" s="530"/>
      <c r="D299" s="353"/>
      <c r="E299" s="353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116240</v>
      </c>
      <c r="H299" s="416"/>
      <c r="I299" s="419">
        <f>IF(C303&gt;=C302,$K$2,C301+C303)</f>
        <v>30</v>
      </c>
      <c r="J299" s="127" t="s">
        <v>68</v>
      </c>
      <c r="K299" s="128">
        <f>K295/$K$2*I299</f>
        <v>50000</v>
      </c>
      <c r="L299" s="418"/>
      <c r="M299" s="93"/>
      <c r="N299" s="110"/>
      <c r="O299" s="111" t="s">
        <v>69</v>
      </c>
      <c r="P299" s="490"/>
      <c r="Q299" s="111"/>
      <c r="R299" s="111">
        <f t="shared" si="66"/>
        <v>13</v>
      </c>
      <c r="S299" s="92"/>
      <c r="T299" s="111" t="s">
        <v>69</v>
      </c>
      <c r="U299" s="117"/>
      <c r="V299" s="113"/>
      <c r="W299" s="117" t="str">
        <f t="shared" si="67"/>
        <v/>
      </c>
      <c r="X299" s="113"/>
      <c r="Y299" s="117" t="str">
        <f t="shared" si="68"/>
        <v/>
      </c>
      <c r="Z299" s="118"/>
      <c r="AA299" s="93"/>
      <c r="AB299" s="93"/>
      <c r="AC299" s="93"/>
    </row>
    <row r="300" spans="1:29" ht="20.100000000000001" customHeight="1" x14ac:dyDescent="0.2">
      <c r="A300" s="405"/>
      <c r="B300" s="130"/>
      <c r="C300" s="130"/>
      <c r="D300" s="353"/>
      <c r="E300" s="353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3000</v>
      </c>
      <c r="H300" s="416"/>
      <c r="I300" s="485"/>
      <c r="J300" s="127" t="s">
        <v>70</v>
      </c>
      <c r="K300" s="125">
        <f>K295/$K$2/8*I300</f>
        <v>0</v>
      </c>
      <c r="L300" s="420"/>
      <c r="M300" s="93"/>
      <c r="N300" s="110"/>
      <c r="O300" s="111" t="s">
        <v>47</v>
      </c>
      <c r="P300" s="111"/>
      <c r="Q300" s="111"/>
      <c r="R300" s="111">
        <f t="shared" si="66"/>
        <v>13</v>
      </c>
      <c r="S300" s="92"/>
      <c r="T300" s="111" t="s">
        <v>47</v>
      </c>
      <c r="U300" s="117"/>
      <c r="V300" s="113"/>
      <c r="W300" s="117" t="str">
        <f t="shared" si="67"/>
        <v/>
      </c>
      <c r="X300" s="113"/>
      <c r="Y300" s="117" t="str">
        <f t="shared" si="68"/>
        <v/>
      </c>
      <c r="Z300" s="118"/>
      <c r="AA300" s="93"/>
      <c r="AB300" s="93"/>
      <c r="AC300" s="93"/>
    </row>
    <row r="301" spans="1:29" ht="20.100000000000001" customHeight="1" x14ac:dyDescent="0.2">
      <c r="A301" s="405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29</v>
      </c>
      <c r="D301" s="353"/>
      <c r="E301" s="353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119240</v>
      </c>
      <c r="H301" s="416"/>
      <c r="I301" s="552" t="s">
        <v>72</v>
      </c>
      <c r="J301" s="530"/>
      <c r="K301" s="125">
        <f>K299+K300</f>
        <v>50000</v>
      </c>
      <c r="L301" s="420"/>
      <c r="M301" s="93"/>
      <c r="N301" s="110"/>
      <c r="O301" s="111" t="s">
        <v>73</v>
      </c>
      <c r="P301" s="111"/>
      <c r="Q301" s="111"/>
      <c r="R301" s="111">
        <f t="shared" si="66"/>
        <v>13</v>
      </c>
      <c r="S301" s="92"/>
      <c r="T301" s="111" t="s">
        <v>73</v>
      </c>
      <c r="U301" s="117"/>
      <c r="V301" s="113"/>
      <c r="W301" s="117" t="str">
        <f t="shared" si="67"/>
        <v/>
      </c>
      <c r="X301" s="113"/>
      <c r="Y301" s="117" t="str">
        <f t="shared" si="68"/>
        <v/>
      </c>
      <c r="Z301" s="118"/>
      <c r="AA301" s="93"/>
      <c r="AB301" s="93"/>
      <c r="AC301" s="93"/>
    </row>
    <row r="302" spans="1:29" ht="20.100000000000001" customHeight="1" x14ac:dyDescent="0.2">
      <c r="A302" s="405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353"/>
      <c r="E302" s="353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8000</v>
      </c>
      <c r="H302" s="416"/>
      <c r="I302" s="552" t="s">
        <v>74</v>
      </c>
      <c r="J302" s="530"/>
      <c r="K302" s="125">
        <f>G302</f>
        <v>8000</v>
      </c>
      <c r="L302" s="420"/>
      <c r="M302" s="93"/>
      <c r="N302" s="110"/>
      <c r="O302" s="111" t="s">
        <v>75</v>
      </c>
      <c r="P302" s="111"/>
      <c r="Q302" s="111"/>
      <c r="R302" s="111">
        <f t="shared" si="66"/>
        <v>13</v>
      </c>
      <c r="S302" s="92"/>
      <c r="T302" s="111" t="s">
        <v>75</v>
      </c>
      <c r="U302" s="117"/>
      <c r="V302" s="113"/>
      <c r="W302" s="117" t="str">
        <f t="shared" si="67"/>
        <v/>
      </c>
      <c r="X302" s="113"/>
      <c r="Y302" s="117" t="str">
        <f t="shared" si="68"/>
        <v/>
      </c>
      <c r="Z302" s="118"/>
      <c r="AA302" s="93"/>
      <c r="AB302" s="93"/>
      <c r="AC302" s="93"/>
    </row>
    <row r="303" spans="1:29" ht="18.75" customHeight="1" x14ac:dyDescent="0.2">
      <c r="A303" s="405"/>
      <c r="B303" s="426" t="s">
        <v>76</v>
      </c>
      <c r="C303" s="42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13</v>
      </c>
      <c r="D303" s="353"/>
      <c r="E303" s="353"/>
      <c r="F303" s="426" t="s">
        <v>58</v>
      </c>
      <c r="G303" s="427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111240</v>
      </c>
      <c r="H303" s="353"/>
      <c r="I303" s="553" t="s">
        <v>13</v>
      </c>
      <c r="J303" s="554"/>
      <c r="K303" s="430">
        <f>K301-K302</f>
        <v>42000</v>
      </c>
      <c r="L303" s="412"/>
      <c r="M303" s="93"/>
      <c r="N303" s="110"/>
      <c r="O303" s="111" t="s">
        <v>78</v>
      </c>
      <c r="P303" s="111"/>
      <c r="Q303" s="111"/>
      <c r="R303" s="111">
        <f t="shared" si="66"/>
        <v>13</v>
      </c>
      <c r="S303" s="92"/>
      <c r="T303" s="111" t="s">
        <v>78</v>
      </c>
      <c r="U303" s="117"/>
      <c r="V303" s="113"/>
      <c r="W303" s="117" t="str">
        <f t="shared" si="67"/>
        <v/>
      </c>
      <c r="X303" s="113"/>
      <c r="Y303" s="117" t="str">
        <f t="shared" si="68"/>
        <v/>
      </c>
      <c r="Z303" s="118"/>
      <c r="AA303" s="93"/>
      <c r="AB303" s="93"/>
      <c r="AC303" s="93"/>
    </row>
    <row r="304" spans="1:29" ht="20.100000000000001" customHeight="1" x14ac:dyDescent="0.2">
      <c r="A304" s="405"/>
      <c r="B304" s="353"/>
      <c r="C304" s="353"/>
      <c r="D304" s="353"/>
      <c r="E304" s="353"/>
      <c r="F304" s="353"/>
      <c r="G304" s="353"/>
      <c r="H304" s="353"/>
      <c r="I304" s="567"/>
      <c r="J304" s="568"/>
      <c r="K304" s="408"/>
      <c r="L304" s="415"/>
      <c r="M304" s="93"/>
      <c r="N304" s="110"/>
      <c r="O304" s="111" t="s">
        <v>79</v>
      </c>
      <c r="P304" s="111"/>
      <c r="Q304" s="111"/>
      <c r="R304" s="111">
        <f t="shared" si="66"/>
        <v>13</v>
      </c>
      <c r="S304" s="92"/>
      <c r="T304" s="111" t="s">
        <v>79</v>
      </c>
      <c r="U304" s="117"/>
      <c r="V304" s="113"/>
      <c r="W304" s="117" t="str">
        <f t="shared" si="67"/>
        <v/>
      </c>
      <c r="X304" s="113"/>
      <c r="Y304" s="117" t="str">
        <f t="shared" si="68"/>
        <v/>
      </c>
      <c r="Z304" s="118"/>
      <c r="AA304" s="93"/>
      <c r="AB304" s="93"/>
      <c r="AC304" s="93"/>
    </row>
    <row r="305" spans="1:29" ht="20.100000000000001" customHeight="1" x14ac:dyDescent="0.3">
      <c r="A305" s="405"/>
      <c r="B305" s="444"/>
      <c r="C305" s="444"/>
      <c r="D305" s="444"/>
      <c r="E305" s="444"/>
      <c r="F305" s="444"/>
      <c r="G305" s="444"/>
      <c r="H305" s="444"/>
      <c r="I305" s="567"/>
      <c r="J305" s="568"/>
      <c r="K305" s="408"/>
      <c r="L305" s="415"/>
      <c r="M305" s="93"/>
      <c r="N305" s="110"/>
      <c r="O305" s="111" t="s">
        <v>80</v>
      </c>
      <c r="P305" s="111"/>
      <c r="Q305" s="111"/>
      <c r="R305" s="111">
        <f t="shared" si="66"/>
        <v>13</v>
      </c>
      <c r="S305" s="92"/>
      <c r="T305" s="111" t="s">
        <v>80</v>
      </c>
      <c r="U305" s="117"/>
      <c r="V305" s="113"/>
      <c r="W305" s="117" t="str">
        <f t="shared" si="67"/>
        <v/>
      </c>
      <c r="X305" s="113"/>
      <c r="Y305" s="117" t="str">
        <f t="shared" si="68"/>
        <v/>
      </c>
      <c r="Z305" s="118"/>
      <c r="AA305" s="93"/>
      <c r="AB305" s="93"/>
      <c r="AC305" s="93"/>
    </row>
    <row r="306" spans="1:29" ht="20.100000000000001" customHeight="1" thickBot="1" x14ac:dyDescent="0.35">
      <c r="A306" s="421"/>
      <c r="B306" s="447"/>
      <c r="C306" s="447"/>
      <c r="D306" s="447"/>
      <c r="E306" s="447"/>
      <c r="F306" s="447"/>
      <c r="G306" s="447"/>
      <c r="H306" s="447"/>
      <c r="I306" s="604"/>
      <c r="J306" s="605"/>
      <c r="K306" s="449"/>
      <c r="L306" s="423"/>
      <c r="M306" s="93"/>
      <c r="N306" s="110"/>
      <c r="O306" s="111" t="s">
        <v>81</v>
      </c>
      <c r="P306" s="111"/>
      <c r="Q306" s="111"/>
      <c r="R306" s="111">
        <f t="shared" si="66"/>
        <v>13</v>
      </c>
      <c r="S306" s="92"/>
      <c r="T306" s="111" t="s">
        <v>81</v>
      </c>
      <c r="U306" s="117"/>
      <c r="V306" s="113"/>
      <c r="W306" s="117" t="str">
        <f t="shared" si="67"/>
        <v/>
      </c>
      <c r="X306" s="113"/>
      <c r="Y306" s="117" t="str">
        <f t="shared" si="68"/>
        <v/>
      </c>
      <c r="Z306" s="118"/>
      <c r="AA306" s="93"/>
      <c r="AB306" s="93"/>
      <c r="AC306" s="93"/>
    </row>
    <row r="307" spans="1:29" ht="20.100000000000001" customHeight="1" thickBot="1" x14ac:dyDescent="0.25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57" t="s">
        <v>50</v>
      </c>
      <c r="B308" s="558"/>
      <c r="C308" s="558"/>
      <c r="D308" s="558"/>
      <c r="E308" s="558"/>
      <c r="F308" s="558"/>
      <c r="G308" s="558"/>
      <c r="H308" s="558"/>
      <c r="I308" s="558"/>
      <c r="J308" s="558"/>
      <c r="K308" s="558"/>
      <c r="L308" s="559"/>
      <c r="M308" s="94"/>
      <c r="N308" s="95"/>
      <c r="O308" s="560" t="s">
        <v>51</v>
      </c>
      <c r="P308" s="561"/>
      <c r="Q308" s="561"/>
      <c r="R308" s="562"/>
      <c r="S308" s="96"/>
      <c r="T308" s="560" t="s">
        <v>52</v>
      </c>
      <c r="U308" s="561"/>
      <c r="V308" s="561"/>
      <c r="W308" s="561"/>
      <c r="X308" s="561"/>
      <c r="Y308" s="562"/>
      <c r="Z308" s="97"/>
      <c r="AA308" s="94"/>
      <c r="AB308" s="93"/>
      <c r="AC308" s="93"/>
    </row>
    <row r="309" spans="1:29" ht="20.100000000000001" customHeight="1" thickBot="1" x14ac:dyDescent="0.25">
      <c r="A309" s="436"/>
      <c r="B309" s="437"/>
      <c r="C309" s="572" t="s">
        <v>237</v>
      </c>
      <c r="D309" s="566"/>
      <c r="E309" s="566"/>
      <c r="F309" s="566"/>
      <c r="G309" s="437" t="str">
        <f>$J$1</f>
        <v>April</v>
      </c>
      <c r="H309" s="565">
        <f>$K$1</f>
        <v>2025</v>
      </c>
      <c r="I309" s="566"/>
      <c r="J309" s="437"/>
      <c r="K309" s="438"/>
      <c r="L309" s="439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98"/>
      <c r="B310" s="85"/>
      <c r="C310" s="85"/>
      <c r="D310" s="107"/>
      <c r="E310" s="107"/>
      <c r="F310" s="107"/>
      <c r="G310" s="107"/>
      <c r="H310" s="107"/>
      <c r="I310" s="85"/>
      <c r="J310" s="108" t="s">
        <v>59</v>
      </c>
      <c r="K310" s="87">
        <f>35000+10000</f>
        <v>45000</v>
      </c>
      <c r="L310" s="109"/>
      <c r="M310" s="93"/>
      <c r="N310" s="110"/>
      <c r="O310" s="111" t="s">
        <v>60</v>
      </c>
      <c r="P310" s="111">
        <v>31</v>
      </c>
      <c r="Q310" s="111">
        <v>0</v>
      </c>
      <c r="R310" s="111">
        <v>0</v>
      </c>
      <c r="S310" s="112"/>
      <c r="T310" s="111" t="s">
        <v>60</v>
      </c>
      <c r="U310" s="113"/>
      <c r="V310" s="113"/>
      <c r="W310" s="113">
        <f>V310+U310</f>
        <v>0</v>
      </c>
      <c r="X310" s="113"/>
      <c r="Y310" s="113">
        <f>W310-X310</f>
        <v>0</v>
      </c>
      <c r="Z310" s="106"/>
      <c r="AA310" s="93"/>
      <c r="AB310" s="93"/>
      <c r="AC310" s="93"/>
    </row>
    <row r="311" spans="1:29" ht="20.100000000000001" customHeight="1" thickBot="1" x14ac:dyDescent="0.25">
      <c r="A311" s="98"/>
      <c r="B311" s="85" t="s">
        <v>61</v>
      </c>
      <c r="C311" s="84" t="s">
        <v>191</v>
      </c>
      <c r="D311" s="85"/>
      <c r="E311" s="85"/>
      <c r="F311" s="85"/>
      <c r="G311" s="85"/>
      <c r="H311" s="114"/>
      <c r="I311" s="107"/>
      <c r="J311" s="85"/>
      <c r="K311" s="85"/>
      <c r="L311" s="115"/>
      <c r="M311" s="94"/>
      <c r="N311" s="116"/>
      <c r="O311" s="111" t="s">
        <v>62</v>
      </c>
      <c r="P311" s="111">
        <v>28</v>
      </c>
      <c r="Q311" s="111">
        <v>0</v>
      </c>
      <c r="R311" s="111">
        <v>0</v>
      </c>
      <c r="S311" s="92"/>
      <c r="T311" s="111" t="s">
        <v>62</v>
      </c>
      <c r="U311" s="117"/>
      <c r="V311" s="113"/>
      <c r="W311" s="117" t="str">
        <f t="shared" ref="W311:W314" si="69">IF(U311="","",U311+V311)</f>
        <v/>
      </c>
      <c r="X311" s="113"/>
      <c r="Y311" s="117" t="str">
        <f t="shared" ref="Y311:Y321" si="70">IF(W311="","",W311-X311)</f>
        <v/>
      </c>
      <c r="Z311" s="118"/>
      <c r="AA311" s="94"/>
      <c r="AB311" s="93"/>
      <c r="AC311" s="93"/>
    </row>
    <row r="312" spans="1:29" ht="20.100000000000001" customHeight="1" thickBot="1" x14ac:dyDescent="0.25">
      <c r="A312" s="405"/>
      <c r="B312" s="413" t="s">
        <v>63</v>
      </c>
      <c r="C312" s="414"/>
      <c r="D312" s="353"/>
      <c r="E312" s="353"/>
      <c r="F312" s="569" t="s">
        <v>52</v>
      </c>
      <c r="G312" s="570"/>
      <c r="H312" s="353"/>
      <c r="I312" s="569" t="s">
        <v>64</v>
      </c>
      <c r="J312" s="571"/>
      <c r="K312" s="570"/>
      <c r="L312" s="415"/>
      <c r="M312" s="93"/>
      <c r="N312" s="110"/>
      <c r="O312" s="111" t="s">
        <v>65</v>
      </c>
      <c r="P312" s="111">
        <v>31</v>
      </c>
      <c r="Q312" s="111">
        <v>0</v>
      </c>
      <c r="R312" s="111">
        <v>0</v>
      </c>
      <c r="S312" s="92"/>
      <c r="T312" s="111" t="s">
        <v>65</v>
      </c>
      <c r="U312" s="117"/>
      <c r="V312" s="113"/>
      <c r="W312" s="117" t="str">
        <f t="shared" si="69"/>
        <v/>
      </c>
      <c r="X312" s="113"/>
      <c r="Y312" s="117" t="str">
        <f t="shared" si="70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85"/>
      <c r="C313" s="85"/>
      <c r="D313" s="85"/>
      <c r="E313" s="85"/>
      <c r="F313" s="85"/>
      <c r="G313" s="85"/>
      <c r="H313" s="122"/>
      <c r="I313" s="85"/>
      <c r="J313" s="85"/>
      <c r="K313" s="85"/>
      <c r="L313" s="123"/>
      <c r="M313" s="93"/>
      <c r="N313" s="110"/>
      <c r="O313" s="111" t="s">
        <v>66</v>
      </c>
      <c r="P313" s="111">
        <v>30</v>
      </c>
      <c r="Q313" s="111">
        <v>0</v>
      </c>
      <c r="R313" s="111">
        <v>0</v>
      </c>
      <c r="S313" s="92"/>
      <c r="T313" s="111" t="s">
        <v>66</v>
      </c>
      <c r="U313" s="117" t="str">
        <f>IF($J$1="March","",Y312)</f>
        <v/>
      </c>
      <c r="V313" s="113"/>
      <c r="W313" s="117" t="str">
        <f t="shared" si="69"/>
        <v/>
      </c>
      <c r="X313" s="113"/>
      <c r="Y313" s="117" t="str">
        <f t="shared" si="70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563" t="s">
        <v>51</v>
      </c>
      <c r="C314" s="530"/>
      <c r="D314" s="85"/>
      <c r="E314" s="85"/>
      <c r="F314" s="124" t="s">
        <v>67</v>
      </c>
      <c r="G314" s="125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122"/>
      <c r="I314" s="126">
        <f>IF(C318&gt;=C317,$K$2,C316+C318)</f>
        <v>30</v>
      </c>
      <c r="J314" s="127" t="s">
        <v>68</v>
      </c>
      <c r="K314" s="128">
        <f>K310/$K$2*I314</f>
        <v>45000</v>
      </c>
      <c r="L314" s="129"/>
      <c r="M314" s="93"/>
      <c r="N314" s="110"/>
      <c r="O314" s="111" t="s">
        <v>69</v>
      </c>
      <c r="P314" s="111"/>
      <c r="Q314" s="111"/>
      <c r="R314" s="111">
        <v>0</v>
      </c>
      <c r="S314" s="92"/>
      <c r="T314" s="111" t="s">
        <v>69</v>
      </c>
      <c r="U314" s="117" t="str">
        <f t="shared" ref="U314:U315" si="71">Y313</f>
        <v/>
      </c>
      <c r="V314" s="113"/>
      <c r="W314" s="117" t="str">
        <f t="shared" si="69"/>
        <v/>
      </c>
      <c r="X314" s="113"/>
      <c r="Y314" s="117" t="str">
        <f t="shared" si="70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30"/>
      <c r="C315" s="130"/>
      <c r="D315" s="85"/>
      <c r="E315" s="85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122"/>
      <c r="I315" s="126"/>
      <c r="J315" s="127" t="s">
        <v>70</v>
      </c>
      <c r="K315" s="125">
        <f>K310/$K$2/8*I315</f>
        <v>0</v>
      </c>
      <c r="L315" s="131"/>
      <c r="M315" s="93"/>
      <c r="N315" s="110"/>
      <c r="O315" s="111" t="s">
        <v>47</v>
      </c>
      <c r="P315" s="111"/>
      <c r="Q315" s="111"/>
      <c r="R315" s="111">
        <v>0</v>
      </c>
      <c r="S315" s="92"/>
      <c r="T315" s="111" t="s">
        <v>47</v>
      </c>
      <c r="U315" s="117" t="str">
        <f t="shared" si="71"/>
        <v/>
      </c>
      <c r="V315" s="113"/>
      <c r="W315" s="117">
        <f>V315</f>
        <v>0</v>
      </c>
      <c r="X315" s="113"/>
      <c r="Y315" s="117">
        <f t="shared" si="70"/>
        <v>0</v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30</v>
      </c>
      <c r="D316" s="85"/>
      <c r="E316" s="85"/>
      <c r="F316" s="124" t="s">
        <v>71</v>
      </c>
      <c r="G316" s="125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122"/>
      <c r="I316" s="564" t="s">
        <v>72</v>
      </c>
      <c r="J316" s="530"/>
      <c r="K316" s="125">
        <f>K314+K315</f>
        <v>45000</v>
      </c>
      <c r="L316" s="131"/>
      <c r="M316" s="93"/>
      <c r="N316" s="110"/>
      <c r="O316" s="111" t="s">
        <v>73</v>
      </c>
      <c r="P316" s="111"/>
      <c r="Q316" s="111"/>
      <c r="R316" s="111">
        <v>0</v>
      </c>
      <c r="S316" s="92"/>
      <c r="T316" s="111" t="s">
        <v>73</v>
      </c>
      <c r="U316" s="117"/>
      <c r="V316" s="113"/>
      <c r="W316" s="117">
        <f>V316+U316</f>
        <v>0</v>
      </c>
      <c r="X316" s="113"/>
      <c r="Y316" s="117">
        <f t="shared" si="70"/>
        <v>0</v>
      </c>
      <c r="Z316" s="118"/>
      <c r="AA316" s="93"/>
      <c r="AB316" s="93"/>
      <c r="AC316" s="93"/>
    </row>
    <row r="317" spans="1:29" ht="20.100000000000001" customHeight="1" x14ac:dyDescent="0.2">
      <c r="A317" s="98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85"/>
      <c r="E317" s="85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122"/>
      <c r="I317" s="564" t="s">
        <v>74</v>
      </c>
      <c r="J317" s="530"/>
      <c r="K317" s="125">
        <f>G317</f>
        <v>0</v>
      </c>
      <c r="L317" s="131"/>
      <c r="M317" s="93"/>
      <c r="N317" s="110"/>
      <c r="O317" s="111" t="s">
        <v>75</v>
      </c>
      <c r="P317" s="111"/>
      <c r="Q317" s="111"/>
      <c r="R317" s="111">
        <v>0</v>
      </c>
      <c r="S317" s="92"/>
      <c r="T317" s="111" t="s">
        <v>75</v>
      </c>
      <c r="U317" s="117">
        <f>Y316</f>
        <v>0</v>
      </c>
      <c r="V317" s="113"/>
      <c r="W317" s="117">
        <f t="shared" ref="W317:W321" si="72">IF(U317="","",U317+V317)</f>
        <v>0</v>
      </c>
      <c r="X317" s="113"/>
      <c r="Y317" s="117">
        <f t="shared" si="70"/>
        <v>0</v>
      </c>
      <c r="Z317" s="118"/>
      <c r="AA317" s="93"/>
      <c r="AB317" s="93"/>
      <c r="AC317" s="93"/>
    </row>
    <row r="318" spans="1:29" ht="18.75" customHeight="1" x14ac:dyDescent="0.2">
      <c r="A318" s="405"/>
      <c r="B318" s="426" t="s">
        <v>76</v>
      </c>
      <c r="C318" s="424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0</v>
      </c>
      <c r="D318" s="353"/>
      <c r="E318" s="353"/>
      <c r="F318" s="426" t="s">
        <v>58</v>
      </c>
      <c r="G318" s="427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353"/>
      <c r="I318" s="553" t="s">
        <v>13</v>
      </c>
      <c r="J318" s="554"/>
      <c r="K318" s="430">
        <f>K316-K317</f>
        <v>45000</v>
      </c>
      <c r="L318" s="412"/>
      <c r="M318" s="93"/>
      <c r="N318" s="110"/>
      <c r="O318" s="111" t="s">
        <v>78</v>
      </c>
      <c r="P318" s="111"/>
      <c r="Q318" s="111"/>
      <c r="R318" s="111">
        <v>0</v>
      </c>
      <c r="S318" s="92"/>
      <c r="T318" s="111" t="s">
        <v>78</v>
      </c>
      <c r="U318" s="117" t="str">
        <f>IF($J$1="September",Y317,"")</f>
        <v/>
      </c>
      <c r="V318" s="113"/>
      <c r="W318" s="117" t="str">
        <f t="shared" si="72"/>
        <v/>
      </c>
      <c r="X318" s="113"/>
      <c r="Y318" s="117" t="str">
        <f t="shared" si="70"/>
        <v/>
      </c>
      <c r="Z318" s="118"/>
      <c r="AA318" s="93"/>
      <c r="AB318" s="93"/>
      <c r="AC318" s="93"/>
    </row>
    <row r="319" spans="1:29" ht="20.100000000000001" customHeight="1" x14ac:dyDescent="0.2">
      <c r="A319" s="98"/>
      <c r="B319" s="85"/>
      <c r="C319" s="85"/>
      <c r="D319" s="85"/>
      <c r="E319" s="85"/>
      <c r="F319" s="85"/>
      <c r="G319" s="85"/>
      <c r="H319" s="85"/>
      <c r="I319" s="555"/>
      <c r="J319" s="556"/>
      <c r="K319" s="87"/>
      <c r="L319" s="121"/>
      <c r="M319" s="93"/>
      <c r="N319" s="110"/>
      <c r="O319" s="111" t="s">
        <v>79</v>
      </c>
      <c r="P319" s="111"/>
      <c r="Q319" s="111"/>
      <c r="R319" s="111">
        <v>0</v>
      </c>
      <c r="S319" s="92"/>
      <c r="T319" s="111" t="s">
        <v>79</v>
      </c>
      <c r="U319" s="117" t="str">
        <f>IF($J$1="October",Y318,"")</f>
        <v/>
      </c>
      <c r="V319" s="113"/>
      <c r="W319" s="117" t="str">
        <f t="shared" si="72"/>
        <v/>
      </c>
      <c r="X319" s="113"/>
      <c r="Y319" s="117" t="str">
        <f t="shared" si="70"/>
        <v/>
      </c>
      <c r="Z319" s="118"/>
      <c r="AA319" s="93"/>
      <c r="AB319" s="93"/>
      <c r="AC319" s="93"/>
    </row>
    <row r="320" spans="1:29" ht="20.100000000000001" customHeight="1" x14ac:dyDescent="0.3">
      <c r="A320" s="98"/>
      <c r="B320" s="83"/>
      <c r="C320" s="83"/>
      <c r="D320" s="83"/>
      <c r="E320" s="83"/>
      <c r="F320" s="83"/>
      <c r="G320" s="83"/>
      <c r="H320" s="83"/>
      <c r="I320" s="555"/>
      <c r="J320" s="556"/>
      <c r="K320" s="87"/>
      <c r="L320" s="121"/>
      <c r="M320" s="93"/>
      <c r="N320" s="110"/>
      <c r="O320" s="111" t="s">
        <v>80</v>
      </c>
      <c r="P320" s="111"/>
      <c r="Q320" s="111"/>
      <c r="R320" s="111">
        <v>0</v>
      </c>
      <c r="S320" s="92"/>
      <c r="T320" s="111" t="s">
        <v>80</v>
      </c>
      <c r="U320" s="117" t="str">
        <f t="shared" ref="U320:U321" si="73">Y319</f>
        <v/>
      </c>
      <c r="V320" s="113"/>
      <c r="W320" s="117" t="str">
        <f t="shared" si="72"/>
        <v/>
      </c>
      <c r="X320" s="113"/>
      <c r="Y320" s="117" t="str">
        <f t="shared" si="70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132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4"/>
      <c r="M321" s="93"/>
      <c r="N321" s="110"/>
      <c r="O321" s="111" t="s">
        <v>81</v>
      </c>
      <c r="P321" s="111"/>
      <c r="Q321" s="111"/>
      <c r="R321" s="111">
        <v>0</v>
      </c>
      <c r="S321" s="92"/>
      <c r="T321" s="111" t="s">
        <v>81</v>
      </c>
      <c r="U321" s="117" t="str">
        <f t="shared" si="73"/>
        <v/>
      </c>
      <c r="V321" s="113"/>
      <c r="W321" s="117" t="str">
        <f t="shared" si="72"/>
        <v/>
      </c>
      <c r="X321" s="113"/>
      <c r="Y321" s="117" t="str">
        <f t="shared" si="70"/>
        <v/>
      </c>
      <c r="Z321" s="118"/>
      <c r="AA321" s="93"/>
      <c r="AB321" s="93"/>
      <c r="AC321" s="93"/>
    </row>
    <row r="322" spans="1:29" ht="20.100000000000001" customHeight="1" thickBot="1" x14ac:dyDescent="0.35">
      <c r="A322" s="353"/>
      <c r="B322" s="444"/>
      <c r="C322" s="444"/>
      <c r="D322" s="444"/>
      <c r="E322" s="444"/>
      <c r="F322" s="444"/>
      <c r="G322" s="444"/>
      <c r="H322" s="444"/>
      <c r="I322" s="444"/>
      <c r="J322" s="444"/>
      <c r="K322" s="444"/>
      <c r="L322" s="353"/>
      <c r="M322" s="93"/>
      <c r="N322" s="110"/>
      <c r="O322" s="156"/>
      <c r="P322" s="385"/>
      <c r="Q322" s="385"/>
      <c r="R322" s="157"/>
      <c r="S322" s="92"/>
      <c r="T322" s="156"/>
      <c r="U322" s="386"/>
      <c r="V322" s="387"/>
      <c r="W322" s="386"/>
      <c r="X322" s="387"/>
      <c r="Y322" s="158"/>
      <c r="Z322" s="118"/>
      <c r="AA322" s="93"/>
      <c r="AB322" s="93"/>
      <c r="AC322" s="93"/>
    </row>
    <row r="323" spans="1:29" ht="20.100000000000001" customHeight="1" thickBot="1" x14ac:dyDescent="0.55000000000000004">
      <c r="A323" s="557" t="s">
        <v>50</v>
      </c>
      <c r="B323" s="558"/>
      <c r="C323" s="558"/>
      <c r="D323" s="558"/>
      <c r="E323" s="558"/>
      <c r="F323" s="558"/>
      <c r="G323" s="558"/>
      <c r="H323" s="558"/>
      <c r="I323" s="558"/>
      <c r="J323" s="558"/>
      <c r="K323" s="558"/>
      <c r="L323" s="559"/>
      <c r="M323" s="94"/>
      <c r="N323" s="95"/>
      <c r="O323" s="560" t="s">
        <v>51</v>
      </c>
      <c r="P323" s="561"/>
      <c r="Q323" s="561"/>
      <c r="R323" s="562"/>
      <c r="S323" s="96"/>
      <c r="T323" s="560" t="s">
        <v>52</v>
      </c>
      <c r="U323" s="561"/>
      <c r="V323" s="561"/>
      <c r="W323" s="561"/>
      <c r="X323" s="561"/>
      <c r="Y323" s="562"/>
      <c r="Z323" s="97"/>
      <c r="AA323" s="93"/>
      <c r="AB323" s="93"/>
      <c r="AC323" s="93"/>
    </row>
    <row r="324" spans="1:29" ht="20.100000000000001" customHeight="1" thickBot="1" x14ac:dyDescent="0.25">
      <c r="A324" s="436"/>
      <c r="B324" s="437"/>
      <c r="C324" s="572" t="s">
        <v>237</v>
      </c>
      <c r="D324" s="566"/>
      <c r="E324" s="566"/>
      <c r="F324" s="566"/>
      <c r="G324" s="437" t="str">
        <f>$J$1</f>
        <v>April</v>
      </c>
      <c r="H324" s="565">
        <f>$K$1</f>
        <v>2025</v>
      </c>
      <c r="I324" s="566"/>
      <c r="J324" s="437"/>
      <c r="K324" s="438"/>
      <c r="L324" s="439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93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27000+8000+2500</f>
        <v>37500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f>15-Q325</f>
        <v>15</v>
      </c>
      <c r="S325" s="112"/>
      <c r="T325" s="111" t="s">
        <v>60</v>
      </c>
      <c r="U325" s="113"/>
      <c r="V325" s="113">
        <v>20000</v>
      </c>
      <c r="W325" s="113">
        <f>V325+U325</f>
        <v>20000</v>
      </c>
      <c r="X325" s="113">
        <v>2000</v>
      </c>
      <c r="Y325" s="113">
        <f>W325-X325</f>
        <v>18000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100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24</v>
      </c>
      <c r="Q326" s="111">
        <v>4</v>
      </c>
      <c r="R326" s="111">
        <f t="shared" ref="R326:R336" si="74">R325-Q326</f>
        <v>11</v>
      </c>
      <c r="S326" s="92"/>
      <c r="T326" s="111" t="s">
        <v>62</v>
      </c>
      <c r="U326" s="117">
        <f>Y325</f>
        <v>18000</v>
      </c>
      <c r="V326" s="113"/>
      <c r="W326" s="117">
        <f t="shared" ref="W326:W336" si="75">IF(U326="","",U326+V326)</f>
        <v>18000</v>
      </c>
      <c r="X326" s="113">
        <v>2000</v>
      </c>
      <c r="Y326" s="117">
        <f t="shared" ref="Y326:Y336" si="76">IF(W326="","",W326-X326)</f>
        <v>16000</v>
      </c>
      <c r="Z326" s="118"/>
      <c r="AA326" s="93"/>
      <c r="AB326" s="93"/>
      <c r="AC326" s="93"/>
    </row>
    <row r="327" spans="1:29" ht="20.100000000000001" customHeight="1" thickBot="1" x14ac:dyDescent="0.25">
      <c r="A327" s="405"/>
      <c r="B327" s="413" t="s">
        <v>63</v>
      </c>
      <c r="C327" s="414"/>
      <c r="D327" s="353"/>
      <c r="E327" s="353"/>
      <c r="F327" s="569" t="s">
        <v>52</v>
      </c>
      <c r="G327" s="570"/>
      <c r="H327" s="353"/>
      <c r="I327" s="569" t="s">
        <v>64</v>
      </c>
      <c r="J327" s="571"/>
      <c r="K327" s="570"/>
      <c r="L327" s="415"/>
      <c r="M327" s="93"/>
      <c r="N327" s="110"/>
      <c r="O327" s="111" t="s">
        <v>65</v>
      </c>
      <c r="P327" s="111">
        <v>31</v>
      </c>
      <c r="Q327" s="111">
        <v>0</v>
      </c>
      <c r="R327" s="111">
        <f t="shared" si="74"/>
        <v>11</v>
      </c>
      <c r="S327" s="92"/>
      <c r="T327" s="111" t="s">
        <v>65</v>
      </c>
      <c r="U327" s="117">
        <f>Y326</f>
        <v>16000</v>
      </c>
      <c r="V327" s="113"/>
      <c r="W327" s="117">
        <f t="shared" si="75"/>
        <v>16000</v>
      </c>
      <c r="X327" s="113">
        <v>2000</v>
      </c>
      <c r="Y327" s="117">
        <f t="shared" si="76"/>
        <v>14000</v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>
        <v>29</v>
      </c>
      <c r="Q328" s="111">
        <v>1</v>
      </c>
      <c r="R328" s="111">
        <f t="shared" si="74"/>
        <v>10</v>
      </c>
      <c r="S328" s="92"/>
      <c r="T328" s="111" t="s">
        <v>66</v>
      </c>
      <c r="U328" s="117">
        <f>Y327</f>
        <v>14000</v>
      </c>
      <c r="V328" s="113"/>
      <c r="W328" s="117">
        <f t="shared" si="75"/>
        <v>14000</v>
      </c>
      <c r="X328" s="113">
        <v>2000</v>
      </c>
      <c r="Y328" s="117">
        <f t="shared" si="76"/>
        <v>12000</v>
      </c>
      <c r="Z328" s="118"/>
      <c r="AA328" s="93"/>
      <c r="AB328" s="93"/>
      <c r="AC328" s="93"/>
    </row>
    <row r="329" spans="1:29" ht="20.100000000000001" customHeight="1" x14ac:dyDescent="0.2">
      <c r="A329" s="98"/>
      <c r="B329" s="563" t="s">
        <v>51</v>
      </c>
      <c r="C329" s="530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14000</v>
      </c>
      <c r="H329" s="122"/>
      <c r="I329" s="126">
        <f>IF(C333&gt;0,$K$2,C331)</f>
        <v>30</v>
      </c>
      <c r="J329" s="127" t="s">
        <v>68</v>
      </c>
      <c r="K329" s="128">
        <f>K325/$K$2*I329</f>
        <v>37500</v>
      </c>
      <c r="L329" s="129"/>
      <c r="M329" s="93"/>
      <c r="N329" s="110"/>
      <c r="O329" s="111" t="s">
        <v>69</v>
      </c>
      <c r="P329" s="111"/>
      <c r="Q329" s="111"/>
      <c r="R329" s="111">
        <f t="shared" si="74"/>
        <v>10</v>
      </c>
      <c r="S329" s="92"/>
      <c r="T329" s="111" t="s">
        <v>69</v>
      </c>
      <c r="U329" s="117"/>
      <c r="V329" s="113"/>
      <c r="W329" s="117" t="str">
        <f t="shared" si="75"/>
        <v/>
      </c>
      <c r="X329" s="113"/>
      <c r="Y329" s="117" t="str">
        <f t="shared" si="76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>
        <v>51</v>
      </c>
      <c r="J330" s="127" t="s">
        <v>70</v>
      </c>
      <c r="K330" s="125">
        <f>K325/$K$2/8*I330</f>
        <v>7968.75</v>
      </c>
      <c r="L330" s="131"/>
      <c r="M330" s="93"/>
      <c r="N330" s="110"/>
      <c r="O330" s="111" t="s">
        <v>47</v>
      </c>
      <c r="P330" s="111"/>
      <c r="Q330" s="111"/>
      <c r="R330" s="111">
        <f t="shared" si="74"/>
        <v>10</v>
      </c>
      <c r="S330" s="92"/>
      <c r="T330" s="111" t="s">
        <v>47</v>
      </c>
      <c r="U330" s="117" t="str">
        <f>Y329</f>
        <v/>
      </c>
      <c r="V330" s="113"/>
      <c r="W330" s="117" t="str">
        <f t="shared" si="75"/>
        <v/>
      </c>
      <c r="X330" s="113"/>
      <c r="Y330" s="117" t="str">
        <f t="shared" si="76"/>
        <v/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85"/>
      <c r="E331" s="85"/>
      <c r="F331" s="124" t="s">
        <v>71</v>
      </c>
      <c r="G331" s="125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14000</v>
      </c>
      <c r="H331" s="122"/>
      <c r="I331" s="564" t="s">
        <v>72</v>
      </c>
      <c r="J331" s="530"/>
      <c r="K331" s="125">
        <f>K329+K330</f>
        <v>45468.75</v>
      </c>
      <c r="L331" s="131"/>
      <c r="M331" s="93"/>
      <c r="N331" s="110"/>
      <c r="O331" s="111" t="s">
        <v>73</v>
      </c>
      <c r="P331" s="111"/>
      <c r="Q331" s="111"/>
      <c r="R331" s="111">
        <f t="shared" si="74"/>
        <v>10</v>
      </c>
      <c r="S331" s="92"/>
      <c r="T331" s="111" t="s">
        <v>73</v>
      </c>
      <c r="U331" s="117" t="str">
        <f>IF($J$1="June","",Y330)</f>
        <v/>
      </c>
      <c r="V331" s="113"/>
      <c r="W331" s="117" t="str">
        <f t="shared" si="75"/>
        <v/>
      </c>
      <c r="X331" s="113"/>
      <c r="Y331" s="117" t="str">
        <f t="shared" si="76"/>
        <v/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1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2000</v>
      </c>
      <c r="H332" s="122"/>
      <c r="I332" s="564" t="s">
        <v>74</v>
      </c>
      <c r="J332" s="530"/>
      <c r="K332" s="125">
        <f>G332</f>
        <v>2000</v>
      </c>
      <c r="L332" s="131"/>
      <c r="M332" s="93"/>
      <c r="N332" s="110"/>
      <c r="O332" s="111" t="s">
        <v>75</v>
      </c>
      <c r="P332" s="111"/>
      <c r="Q332" s="111"/>
      <c r="R332" s="111">
        <f t="shared" si="74"/>
        <v>10</v>
      </c>
      <c r="S332" s="92"/>
      <c r="T332" s="111" t="s">
        <v>75</v>
      </c>
      <c r="U332" s="117"/>
      <c r="V332" s="113"/>
      <c r="W332" s="117" t="str">
        <f t="shared" si="75"/>
        <v/>
      </c>
      <c r="X332" s="113"/>
      <c r="Y332" s="117" t="str">
        <f t="shared" si="76"/>
        <v/>
      </c>
      <c r="Z332" s="118"/>
      <c r="AA332" s="93"/>
      <c r="AB332" s="93"/>
      <c r="AC332" s="93"/>
    </row>
    <row r="333" spans="1:29" ht="18.75" customHeight="1" x14ac:dyDescent="0.2">
      <c r="A333" s="405"/>
      <c r="B333" s="426" t="s">
        <v>76</v>
      </c>
      <c r="C333" s="42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10</v>
      </c>
      <c r="D333" s="353"/>
      <c r="E333" s="353"/>
      <c r="F333" s="426" t="s">
        <v>58</v>
      </c>
      <c r="G333" s="427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12000</v>
      </c>
      <c r="H333" s="353"/>
      <c r="I333" s="553" t="s">
        <v>13</v>
      </c>
      <c r="J333" s="554"/>
      <c r="K333" s="430">
        <f>K331-K332</f>
        <v>43468.75</v>
      </c>
      <c r="L333" s="412"/>
      <c r="M333" s="93"/>
      <c r="N333" s="110"/>
      <c r="O333" s="111" t="s">
        <v>78</v>
      </c>
      <c r="P333" s="111"/>
      <c r="Q333" s="111"/>
      <c r="R333" s="111">
        <f t="shared" si="74"/>
        <v>10</v>
      </c>
      <c r="S333" s="92"/>
      <c r="T333" s="111" t="s">
        <v>78</v>
      </c>
      <c r="U333" s="117"/>
      <c r="V333" s="113"/>
      <c r="W333" s="117" t="str">
        <f t="shared" si="75"/>
        <v/>
      </c>
      <c r="X333" s="113"/>
      <c r="Y333" s="117" t="str">
        <f t="shared" si="76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55"/>
      <c r="J334" s="556"/>
      <c r="K334" s="87"/>
      <c r="L334" s="121"/>
      <c r="M334" s="93"/>
      <c r="N334" s="110"/>
      <c r="O334" s="111" t="s">
        <v>79</v>
      </c>
      <c r="P334" s="111"/>
      <c r="Q334" s="111"/>
      <c r="R334" s="111">
        <f t="shared" si="74"/>
        <v>10</v>
      </c>
      <c r="S334" s="92"/>
      <c r="T334" s="111" t="s">
        <v>79</v>
      </c>
      <c r="U334" s="117"/>
      <c r="V334" s="113"/>
      <c r="W334" s="117" t="str">
        <f t="shared" si="75"/>
        <v/>
      </c>
      <c r="X334" s="113"/>
      <c r="Y334" s="117" t="str">
        <f t="shared" si="76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55"/>
      <c r="J335" s="556"/>
      <c r="K335" s="87"/>
      <c r="L335" s="121"/>
      <c r="M335" s="93"/>
      <c r="N335" s="110"/>
      <c r="O335" s="111" t="s">
        <v>80</v>
      </c>
      <c r="P335" s="111"/>
      <c r="Q335" s="111"/>
      <c r="R335" s="111">
        <f t="shared" si="74"/>
        <v>10</v>
      </c>
      <c r="S335" s="92"/>
      <c r="T335" s="111" t="s">
        <v>80</v>
      </c>
      <c r="U335" s="117"/>
      <c r="V335" s="113"/>
      <c r="W335" s="117" t="str">
        <f t="shared" si="75"/>
        <v/>
      </c>
      <c r="X335" s="113"/>
      <c r="Y335" s="117" t="str">
        <f t="shared" si="76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f t="shared" si="74"/>
        <v>10</v>
      </c>
      <c r="S336" s="92"/>
      <c r="T336" s="111" t="s">
        <v>81</v>
      </c>
      <c r="U336" s="117"/>
      <c r="V336" s="113"/>
      <c r="W336" s="117" t="str">
        <f t="shared" si="75"/>
        <v/>
      </c>
      <c r="X336" s="113"/>
      <c r="Y336" s="117" t="str">
        <f t="shared" si="76"/>
        <v/>
      </c>
      <c r="Z336" s="118"/>
      <c r="AA336" s="93"/>
      <c r="AB336" s="93"/>
      <c r="AC336" s="93"/>
    </row>
    <row r="337" spans="1:29" ht="20.100000000000001" customHeight="1" thickBot="1" x14ac:dyDescent="0.25">
      <c r="A337" s="353"/>
      <c r="B337" s="353"/>
      <c r="C337" s="353"/>
      <c r="D337" s="353"/>
      <c r="E337" s="353"/>
      <c r="F337" s="353"/>
      <c r="G337" s="353"/>
      <c r="H337" s="353"/>
      <c r="I337" s="353"/>
      <c r="J337" s="353"/>
      <c r="K337" s="353"/>
      <c r="L337" s="353"/>
      <c r="M337" s="136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6"/>
      <c r="AB337" s="136"/>
      <c r="AC337" s="136"/>
    </row>
    <row r="338" spans="1:29" ht="20.100000000000001" customHeight="1" thickBot="1" x14ac:dyDescent="0.55000000000000004">
      <c r="A338" s="557" t="s">
        <v>50</v>
      </c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9"/>
      <c r="M338" s="94"/>
      <c r="N338" s="95"/>
      <c r="O338" s="560" t="s">
        <v>51</v>
      </c>
      <c r="P338" s="561"/>
      <c r="Q338" s="561"/>
      <c r="R338" s="562"/>
      <c r="S338" s="96"/>
      <c r="T338" s="560" t="s">
        <v>52</v>
      </c>
      <c r="U338" s="561"/>
      <c r="V338" s="561"/>
      <c r="W338" s="561"/>
      <c r="X338" s="561"/>
      <c r="Y338" s="562"/>
      <c r="Z338" s="97"/>
      <c r="AA338" s="93"/>
      <c r="AB338" s="93"/>
      <c r="AC338" s="93"/>
    </row>
    <row r="339" spans="1:29" ht="20.100000000000001" customHeight="1" thickBot="1" x14ac:dyDescent="0.25">
      <c r="A339" s="436"/>
      <c r="B339" s="437"/>
      <c r="C339" s="572" t="s">
        <v>237</v>
      </c>
      <c r="D339" s="566"/>
      <c r="E339" s="566"/>
      <c r="F339" s="566"/>
      <c r="G339" s="437" t="str">
        <f>$J$1</f>
        <v>April</v>
      </c>
      <c r="H339" s="565">
        <f>$K$1</f>
        <v>2025</v>
      </c>
      <c r="I339" s="566"/>
      <c r="J339" s="437"/>
      <c r="K339" s="438"/>
      <c r="L339" s="439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21000+6000+3000</f>
        <v>30000</v>
      </c>
      <c r="L340" s="109"/>
      <c r="M340" s="93"/>
      <c r="N340" s="110"/>
      <c r="O340" s="111" t="s">
        <v>60</v>
      </c>
      <c r="P340" s="111">
        <v>29</v>
      </c>
      <c r="Q340" s="111">
        <v>2</v>
      </c>
      <c r="R340" s="111">
        <f>15-Q340</f>
        <v>13</v>
      </c>
      <c r="S340" s="112"/>
      <c r="T340" s="111" t="s">
        <v>60</v>
      </c>
      <c r="U340" s="113">
        <v>16000</v>
      </c>
      <c r="V340" s="113">
        <v>15000</v>
      </c>
      <c r="W340" s="113">
        <f>V340+U340</f>
        <v>31000</v>
      </c>
      <c r="X340" s="113">
        <v>2000</v>
      </c>
      <c r="Y340" s="113">
        <f>W340-X340</f>
        <v>29000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101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28</v>
      </c>
      <c r="Q341" s="111">
        <v>0</v>
      </c>
      <c r="R341" s="111">
        <f t="shared" ref="R341:R351" si="77">R340-Q341</f>
        <v>13</v>
      </c>
      <c r="S341" s="92"/>
      <c r="T341" s="111" t="s">
        <v>62</v>
      </c>
      <c r="U341" s="117">
        <f>IF($J$1="January","",Y340)</f>
        <v>29000</v>
      </c>
      <c r="V341" s="113"/>
      <c r="W341" s="117">
        <f t="shared" ref="W341:W351" si="78">IF(U341="","",U341+V341)</f>
        <v>29000</v>
      </c>
      <c r="X341" s="113">
        <v>2000</v>
      </c>
      <c r="Y341" s="117">
        <f t="shared" ref="Y341:Y351" si="79">IF(W341="","",W341-X341)</f>
        <v>27000</v>
      </c>
      <c r="Z341" s="118"/>
      <c r="AA341" s="93"/>
      <c r="AB341" s="93"/>
      <c r="AC341" s="93"/>
    </row>
    <row r="342" spans="1:29" ht="20.100000000000001" customHeight="1" thickBot="1" x14ac:dyDescent="0.25">
      <c r="A342" s="405"/>
      <c r="B342" s="413" t="s">
        <v>63</v>
      </c>
      <c r="C342" s="414"/>
      <c r="D342" s="353"/>
      <c r="E342" s="353"/>
      <c r="F342" s="569" t="s">
        <v>52</v>
      </c>
      <c r="G342" s="570"/>
      <c r="H342" s="353"/>
      <c r="I342" s="569" t="s">
        <v>64</v>
      </c>
      <c r="J342" s="571"/>
      <c r="K342" s="570"/>
      <c r="L342" s="415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7"/>
        <v>13</v>
      </c>
      <c r="S342" s="92"/>
      <c r="T342" s="111" t="s">
        <v>65</v>
      </c>
      <c r="U342" s="117">
        <f>IF($J$1="February","",Y341)</f>
        <v>27000</v>
      </c>
      <c r="V342" s="113"/>
      <c r="W342" s="117">
        <f t="shared" si="78"/>
        <v>27000</v>
      </c>
      <c r="X342" s="113">
        <v>2000</v>
      </c>
      <c r="Y342" s="117">
        <f t="shared" si="79"/>
        <v>25000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>
        <v>30</v>
      </c>
      <c r="Q343" s="111">
        <v>0</v>
      </c>
      <c r="R343" s="111">
        <f t="shared" si="77"/>
        <v>13</v>
      </c>
      <c r="S343" s="92"/>
      <c r="T343" s="111" t="s">
        <v>66</v>
      </c>
      <c r="U343" s="117">
        <f>IF($J$1="March","",Y342)</f>
        <v>25000</v>
      </c>
      <c r="V343" s="113"/>
      <c r="W343" s="117">
        <f t="shared" si="78"/>
        <v>25000</v>
      </c>
      <c r="X343" s="113">
        <v>2000</v>
      </c>
      <c r="Y343" s="117">
        <f t="shared" si="79"/>
        <v>23000</v>
      </c>
      <c r="Z343" s="118"/>
      <c r="AA343" s="93"/>
      <c r="AB343" s="93"/>
      <c r="AC343" s="93"/>
    </row>
    <row r="344" spans="1:29" ht="20.100000000000001" customHeight="1" x14ac:dyDescent="0.2">
      <c r="A344" s="98"/>
      <c r="B344" s="563" t="s">
        <v>51</v>
      </c>
      <c r="C344" s="530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25000</v>
      </c>
      <c r="H344" s="122"/>
      <c r="I344" s="126">
        <f>IF(C348&gt;0,$K$2,C346)</f>
        <v>30</v>
      </c>
      <c r="J344" s="127" t="s">
        <v>68</v>
      </c>
      <c r="K344" s="128">
        <f>K340/$K$2*I344</f>
        <v>30000</v>
      </c>
      <c r="L344" s="129"/>
      <c r="M344" s="93"/>
      <c r="N344" s="110"/>
      <c r="O344" s="111" t="s">
        <v>69</v>
      </c>
      <c r="P344" s="111"/>
      <c r="Q344" s="111"/>
      <c r="R344" s="111">
        <f t="shared" si="77"/>
        <v>13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8"/>
        <v/>
      </c>
      <c r="X344" s="113"/>
      <c r="Y344" s="117" t="str">
        <f t="shared" si="79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46</v>
      </c>
      <c r="J345" s="127" t="s">
        <v>70</v>
      </c>
      <c r="K345" s="125">
        <f>K340/$K$2/8*I345</f>
        <v>5750</v>
      </c>
      <c r="L345" s="131"/>
      <c r="M345" s="93"/>
      <c r="N345" s="110"/>
      <c r="O345" s="111" t="s">
        <v>47</v>
      </c>
      <c r="P345" s="111"/>
      <c r="Q345" s="111"/>
      <c r="R345" s="111">
        <f t="shared" si="77"/>
        <v>13</v>
      </c>
      <c r="S345" s="92"/>
      <c r="T345" s="111" t="s">
        <v>47</v>
      </c>
      <c r="U345" s="117" t="str">
        <f t="shared" ref="U345:U350" si="80">Y344</f>
        <v/>
      </c>
      <c r="V345" s="113"/>
      <c r="W345" s="117" t="str">
        <f t="shared" si="78"/>
        <v/>
      </c>
      <c r="X345" s="113"/>
      <c r="Y345" s="117" t="str">
        <f t="shared" si="79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30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25000</v>
      </c>
      <c r="H346" s="122"/>
      <c r="I346" s="564" t="s">
        <v>72</v>
      </c>
      <c r="J346" s="530"/>
      <c r="K346" s="125">
        <f>K344+K345</f>
        <v>35750</v>
      </c>
      <c r="L346" s="131"/>
      <c r="M346" s="93"/>
      <c r="N346" s="110"/>
      <c r="O346" s="111" t="s">
        <v>73</v>
      </c>
      <c r="P346" s="111"/>
      <c r="Q346" s="111"/>
      <c r="R346" s="111">
        <f t="shared" si="77"/>
        <v>13</v>
      </c>
      <c r="S346" s="92"/>
      <c r="T346" s="111" t="s">
        <v>73</v>
      </c>
      <c r="U346" s="117" t="str">
        <f t="shared" si="80"/>
        <v/>
      </c>
      <c r="V346" s="113"/>
      <c r="W346" s="117" t="str">
        <f t="shared" si="78"/>
        <v/>
      </c>
      <c r="X346" s="113"/>
      <c r="Y346" s="117" t="str">
        <f t="shared" si="79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4" t="s">
        <v>74</v>
      </c>
      <c r="J347" s="530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7"/>
        <v>13</v>
      </c>
      <c r="S347" s="92"/>
      <c r="T347" s="111" t="s">
        <v>75</v>
      </c>
      <c r="U347" s="117" t="str">
        <f t="shared" si="80"/>
        <v/>
      </c>
      <c r="V347" s="113"/>
      <c r="W347" s="117" t="str">
        <f t="shared" si="78"/>
        <v/>
      </c>
      <c r="X347" s="113"/>
      <c r="Y347" s="117" t="str">
        <f t="shared" si="79"/>
        <v/>
      </c>
      <c r="Z347" s="118"/>
      <c r="AA347" s="93"/>
      <c r="AB347" s="93"/>
      <c r="AC347" s="93"/>
    </row>
    <row r="348" spans="1:29" ht="18.75" customHeight="1" x14ac:dyDescent="0.2">
      <c r="A348" s="405"/>
      <c r="B348" s="426" t="s">
        <v>76</v>
      </c>
      <c r="C348" s="424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13</v>
      </c>
      <c r="D348" s="353"/>
      <c r="E348" s="353"/>
      <c r="F348" s="426" t="s">
        <v>58</v>
      </c>
      <c r="G348" s="427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23000</v>
      </c>
      <c r="H348" s="353"/>
      <c r="I348" s="553" t="s">
        <v>13</v>
      </c>
      <c r="J348" s="554"/>
      <c r="K348" s="430">
        <f>K346-K347</f>
        <v>33750</v>
      </c>
      <c r="L348" s="412"/>
      <c r="M348" s="93"/>
      <c r="N348" s="110"/>
      <c r="O348" s="111" t="s">
        <v>78</v>
      </c>
      <c r="P348" s="111"/>
      <c r="Q348" s="111"/>
      <c r="R348" s="111">
        <f t="shared" si="77"/>
        <v>13</v>
      </c>
      <c r="S348" s="92"/>
      <c r="T348" s="111" t="s">
        <v>78</v>
      </c>
      <c r="U348" s="117" t="str">
        <f t="shared" si="80"/>
        <v/>
      </c>
      <c r="V348" s="113"/>
      <c r="W348" s="117" t="str">
        <f t="shared" si="78"/>
        <v/>
      </c>
      <c r="X348" s="113"/>
      <c r="Y348" s="117" t="str">
        <f t="shared" si="79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55"/>
      <c r="J349" s="556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7"/>
        <v>13</v>
      </c>
      <c r="S349" s="92"/>
      <c r="T349" s="111" t="s">
        <v>79</v>
      </c>
      <c r="U349" s="117" t="str">
        <f t="shared" si="80"/>
        <v/>
      </c>
      <c r="V349" s="113"/>
      <c r="W349" s="117" t="str">
        <f t="shared" si="78"/>
        <v/>
      </c>
      <c r="X349" s="113"/>
      <c r="Y349" s="117" t="str">
        <f t="shared" si="79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55"/>
      <c r="J350" s="556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7"/>
        <v>13</v>
      </c>
      <c r="S350" s="92"/>
      <c r="T350" s="111" t="s">
        <v>80</v>
      </c>
      <c r="U350" s="117" t="str">
        <f t="shared" si="80"/>
        <v/>
      </c>
      <c r="V350" s="113"/>
      <c r="W350" s="117" t="str">
        <f t="shared" si="78"/>
        <v/>
      </c>
      <c r="X350" s="113"/>
      <c r="Y350" s="117" t="str">
        <f t="shared" si="79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7"/>
        <v>13</v>
      </c>
      <c r="S351" s="92"/>
      <c r="T351" s="111" t="s">
        <v>81</v>
      </c>
      <c r="U351" s="117" t="str">
        <f>Y350</f>
        <v/>
      </c>
      <c r="V351" s="113"/>
      <c r="W351" s="117" t="str">
        <f t="shared" si="78"/>
        <v/>
      </c>
      <c r="X351" s="113"/>
      <c r="Y351" s="117" t="str">
        <f t="shared" si="79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3"/>
      <c r="B352" s="353"/>
      <c r="C352" s="353"/>
      <c r="D352" s="353"/>
      <c r="E352" s="353"/>
      <c r="F352" s="353"/>
      <c r="G352" s="353"/>
      <c r="H352" s="353"/>
      <c r="I352" s="353"/>
      <c r="J352" s="353"/>
      <c r="K352" s="353"/>
      <c r="L352" s="353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57" t="s">
        <v>50</v>
      </c>
      <c r="B353" s="558"/>
      <c r="C353" s="558"/>
      <c r="D353" s="558"/>
      <c r="E353" s="558"/>
      <c r="F353" s="558"/>
      <c r="G353" s="558"/>
      <c r="H353" s="558"/>
      <c r="I353" s="558"/>
      <c r="J353" s="558"/>
      <c r="K353" s="558"/>
      <c r="L353" s="559"/>
      <c r="M353" s="94"/>
      <c r="N353" s="95"/>
      <c r="O353" s="560" t="s">
        <v>51</v>
      </c>
      <c r="P353" s="561"/>
      <c r="Q353" s="561"/>
      <c r="R353" s="562"/>
      <c r="S353" s="96"/>
      <c r="T353" s="560" t="s">
        <v>52</v>
      </c>
      <c r="U353" s="561"/>
      <c r="V353" s="561"/>
      <c r="W353" s="561"/>
      <c r="X353" s="561"/>
      <c r="Y353" s="562"/>
      <c r="Z353" s="97"/>
      <c r="AA353" s="94"/>
      <c r="AB353" s="93"/>
      <c r="AC353" s="93"/>
    </row>
    <row r="354" spans="1:29" ht="20.100000000000001" customHeight="1" thickBot="1" x14ac:dyDescent="0.25">
      <c r="A354" s="436"/>
      <c r="B354" s="437"/>
      <c r="C354" s="572" t="s">
        <v>237</v>
      </c>
      <c r="D354" s="566"/>
      <c r="E354" s="566"/>
      <c r="F354" s="566"/>
      <c r="G354" s="437" t="str">
        <f>$J$1</f>
        <v>April</v>
      </c>
      <c r="H354" s="565">
        <f>$K$1</f>
        <v>2025</v>
      </c>
      <c r="I354" s="566"/>
      <c r="J354" s="437"/>
      <c r="K354" s="438"/>
      <c r="L354" s="439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102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20000+5000+2000</f>
        <v>27000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26000</v>
      </c>
      <c r="V355" s="113"/>
      <c r="W355" s="113">
        <f>V355+U355</f>
        <v>26000</v>
      </c>
      <c r="X355" s="113">
        <v>2000</v>
      </c>
      <c r="Y355" s="113">
        <f t="shared" ref="Y355:Y356" si="81">W355-X355</f>
        <v>24000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102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26</v>
      </c>
      <c r="Q356" s="111">
        <v>2</v>
      </c>
      <c r="R356" s="111">
        <f t="shared" ref="R356:R366" si="82">R355-Q356</f>
        <v>11</v>
      </c>
      <c r="S356" s="92"/>
      <c r="T356" s="111" t="s">
        <v>62</v>
      </c>
      <c r="U356" s="117">
        <f>Y355</f>
        <v>24000</v>
      </c>
      <c r="V356" s="113"/>
      <c r="W356" s="117">
        <f t="shared" ref="W356:W366" si="83">IF(U356="","",U356+V356)</f>
        <v>24000</v>
      </c>
      <c r="X356" s="113">
        <v>2000</v>
      </c>
      <c r="Y356" s="113">
        <f t="shared" si="81"/>
        <v>22000</v>
      </c>
      <c r="Z356" s="118"/>
      <c r="AA356" s="94"/>
      <c r="AB356" s="93"/>
      <c r="AC356" s="93"/>
    </row>
    <row r="357" spans="1:29" ht="20.100000000000001" customHeight="1" thickBot="1" x14ac:dyDescent="0.25">
      <c r="A357" s="405"/>
      <c r="B357" s="413" t="s">
        <v>63</v>
      </c>
      <c r="C357" s="414"/>
      <c r="D357" s="353"/>
      <c r="E357" s="353"/>
      <c r="F357" s="569" t="s">
        <v>52</v>
      </c>
      <c r="G357" s="570"/>
      <c r="H357" s="353"/>
      <c r="I357" s="569" t="s">
        <v>64</v>
      </c>
      <c r="J357" s="571"/>
      <c r="K357" s="570"/>
      <c r="L357" s="415"/>
      <c r="M357" s="93"/>
      <c r="N357" s="110"/>
      <c r="O357" s="111" t="s">
        <v>65</v>
      </c>
      <c r="P357" s="111">
        <v>30</v>
      </c>
      <c r="Q357" s="111">
        <v>1</v>
      </c>
      <c r="R357" s="111">
        <f t="shared" si="82"/>
        <v>10</v>
      </c>
      <c r="S357" s="92"/>
      <c r="T357" s="111" t="s">
        <v>65</v>
      </c>
      <c r="U357" s="117">
        <f>Y356</f>
        <v>22000</v>
      </c>
      <c r="V357" s="113"/>
      <c r="W357" s="117">
        <f t="shared" si="83"/>
        <v>22000</v>
      </c>
      <c r="X357" s="113">
        <v>2000</v>
      </c>
      <c r="Y357" s="117">
        <f t="shared" ref="Y357:Y366" si="84">IF(W357="","",W357-X357)</f>
        <v>20000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>
        <v>24</v>
      </c>
      <c r="Q358" s="111">
        <v>6</v>
      </c>
      <c r="R358" s="111">
        <f t="shared" si="82"/>
        <v>4</v>
      </c>
      <c r="S358" s="92"/>
      <c r="T358" s="111" t="s">
        <v>66</v>
      </c>
      <c r="U358" s="117">
        <f>Y357</f>
        <v>20000</v>
      </c>
      <c r="V358" s="113"/>
      <c r="W358" s="117">
        <f t="shared" si="83"/>
        <v>20000</v>
      </c>
      <c r="X358" s="113">
        <v>2000</v>
      </c>
      <c r="Y358" s="117">
        <f t="shared" si="84"/>
        <v>18000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563" t="s">
        <v>51</v>
      </c>
      <c r="C359" s="530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20000</v>
      </c>
      <c r="H359" s="122"/>
      <c r="I359" s="404">
        <f>IF(C363&gt;0,$K$2,C361)</f>
        <v>30</v>
      </c>
      <c r="J359" s="127" t="s">
        <v>68</v>
      </c>
      <c r="K359" s="128">
        <f>K355/$K$2*I359</f>
        <v>27000</v>
      </c>
      <c r="L359" s="129"/>
      <c r="M359" s="93"/>
      <c r="N359" s="110"/>
      <c r="O359" s="111" t="s">
        <v>69</v>
      </c>
      <c r="P359" s="111"/>
      <c r="Q359" s="111"/>
      <c r="R359" s="111">
        <f t="shared" si="82"/>
        <v>4</v>
      </c>
      <c r="S359" s="92"/>
      <c r="T359" s="111" t="s">
        <v>69</v>
      </c>
      <c r="U359" s="117"/>
      <c r="V359" s="113"/>
      <c r="W359" s="117" t="str">
        <f t="shared" si="83"/>
        <v/>
      </c>
      <c r="X359" s="113"/>
      <c r="Y359" s="117" t="str">
        <f t="shared" si="84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40</v>
      </c>
      <c r="J360" s="127" t="s">
        <v>70</v>
      </c>
      <c r="K360" s="125">
        <f>K355/$K$2/8*I360</f>
        <v>4500</v>
      </c>
      <c r="L360" s="131"/>
      <c r="M360" s="93"/>
      <c r="N360" s="110"/>
      <c r="O360" s="111" t="s">
        <v>47</v>
      </c>
      <c r="P360" s="111"/>
      <c r="Q360" s="111"/>
      <c r="R360" s="111">
        <f t="shared" si="82"/>
        <v>4</v>
      </c>
      <c r="S360" s="92"/>
      <c r="T360" s="111" t="s">
        <v>47</v>
      </c>
      <c r="U360" s="117"/>
      <c r="V360" s="113"/>
      <c r="W360" s="117" t="str">
        <f t="shared" si="83"/>
        <v/>
      </c>
      <c r="X360" s="113"/>
      <c r="Y360" s="117" t="str">
        <f t="shared" si="84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24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20000</v>
      </c>
      <c r="H361" s="122"/>
      <c r="I361" s="564" t="s">
        <v>72</v>
      </c>
      <c r="J361" s="530"/>
      <c r="K361" s="125">
        <f>K359+K360</f>
        <v>31500</v>
      </c>
      <c r="L361" s="131"/>
      <c r="M361" s="93"/>
      <c r="N361" s="110"/>
      <c r="O361" s="111" t="s">
        <v>73</v>
      </c>
      <c r="P361" s="111"/>
      <c r="Q361" s="111"/>
      <c r="R361" s="111">
        <f t="shared" si="82"/>
        <v>4</v>
      </c>
      <c r="S361" s="92"/>
      <c r="T361" s="111" t="s">
        <v>73</v>
      </c>
      <c r="U361" s="117"/>
      <c r="V361" s="113"/>
      <c r="W361" s="117" t="str">
        <f t="shared" si="83"/>
        <v/>
      </c>
      <c r="X361" s="113"/>
      <c r="Y361" s="117" t="str">
        <f t="shared" si="84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6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4" t="s">
        <v>74</v>
      </c>
      <c r="J362" s="530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2"/>
        <v>4</v>
      </c>
      <c r="S362" s="92"/>
      <c r="T362" s="111" t="s">
        <v>75</v>
      </c>
      <c r="U362" s="117"/>
      <c r="V362" s="113"/>
      <c r="W362" s="117" t="str">
        <f t="shared" si="83"/>
        <v/>
      </c>
      <c r="X362" s="113"/>
      <c r="Y362" s="117" t="str">
        <f t="shared" si="84"/>
        <v/>
      </c>
      <c r="Z362" s="118"/>
      <c r="AA362" s="93"/>
      <c r="AB362" s="93"/>
      <c r="AC362" s="93"/>
    </row>
    <row r="363" spans="1:29" ht="18.75" customHeight="1" x14ac:dyDescent="0.2">
      <c r="A363" s="405"/>
      <c r="B363" s="426" t="s">
        <v>76</v>
      </c>
      <c r="C363" s="42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4</v>
      </c>
      <c r="D363" s="353"/>
      <c r="E363" s="353"/>
      <c r="F363" s="426" t="s">
        <v>58</v>
      </c>
      <c r="G363" s="427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18000</v>
      </c>
      <c r="H363" s="353"/>
      <c r="I363" s="553" t="s">
        <v>13</v>
      </c>
      <c r="J363" s="554"/>
      <c r="K363" s="430">
        <f>K361-K362</f>
        <v>29500</v>
      </c>
      <c r="L363" s="412"/>
      <c r="M363" s="93"/>
      <c r="N363" s="110"/>
      <c r="O363" s="111" t="s">
        <v>78</v>
      </c>
      <c r="P363" s="111"/>
      <c r="Q363" s="111"/>
      <c r="R363" s="111">
        <f t="shared" si="82"/>
        <v>4</v>
      </c>
      <c r="S363" s="92"/>
      <c r="T363" s="111" t="s">
        <v>78</v>
      </c>
      <c r="U363" s="117"/>
      <c r="V363" s="113"/>
      <c r="W363" s="117" t="str">
        <f t="shared" si="83"/>
        <v/>
      </c>
      <c r="X363" s="113"/>
      <c r="Y363" s="117" t="str">
        <f t="shared" si="84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55"/>
      <c r="J364" s="556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2"/>
        <v>4</v>
      </c>
      <c r="S364" s="92"/>
      <c r="T364" s="111" t="s">
        <v>79</v>
      </c>
      <c r="U364" s="117"/>
      <c r="V364" s="113"/>
      <c r="W364" s="117" t="str">
        <f t="shared" si="83"/>
        <v/>
      </c>
      <c r="X364" s="113"/>
      <c r="Y364" s="117" t="str">
        <f t="shared" si="84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55"/>
      <c r="J365" s="556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2"/>
        <v>4</v>
      </c>
      <c r="S365" s="92"/>
      <c r="T365" s="111" t="s">
        <v>80</v>
      </c>
      <c r="U365" s="117"/>
      <c r="V365" s="113"/>
      <c r="W365" s="117" t="str">
        <f t="shared" si="83"/>
        <v/>
      </c>
      <c r="X365" s="113"/>
      <c r="Y365" s="117" t="str">
        <f t="shared" si="84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2"/>
        <v>4</v>
      </c>
      <c r="S366" s="92"/>
      <c r="T366" s="111" t="s">
        <v>81</v>
      </c>
      <c r="U366" s="117"/>
      <c r="V366" s="113"/>
      <c r="W366" s="117" t="str">
        <f t="shared" si="83"/>
        <v/>
      </c>
      <c r="X366" s="113"/>
      <c r="Y366" s="117" t="str">
        <f t="shared" si="84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3"/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57" t="s">
        <v>50</v>
      </c>
      <c r="B368" s="558"/>
      <c r="C368" s="558"/>
      <c r="D368" s="558"/>
      <c r="E368" s="558"/>
      <c r="F368" s="558"/>
      <c r="G368" s="558"/>
      <c r="H368" s="558"/>
      <c r="I368" s="558"/>
      <c r="J368" s="558"/>
      <c r="K368" s="558"/>
      <c r="L368" s="559"/>
      <c r="M368" s="94"/>
      <c r="N368" s="95"/>
      <c r="O368" s="560" t="s">
        <v>51</v>
      </c>
      <c r="P368" s="561"/>
      <c r="Q368" s="561"/>
      <c r="R368" s="562"/>
      <c r="S368" s="96"/>
      <c r="T368" s="560" t="s">
        <v>52</v>
      </c>
      <c r="U368" s="561"/>
      <c r="V368" s="561"/>
      <c r="W368" s="561"/>
      <c r="X368" s="561"/>
      <c r="Y368" s="562"/>
      <c r="Z368" s="92"/>
      <c r="AA368" s="93"/>
      <c r="AB368" s="93"/>
      <c r="AC368" s="93"/>
    </row>
    <row r="369" spans="1:29" ht="20.100000000000001" customHeight="1" thickBot="1" x14ac:dyDescent="0.25">
      <c r="A369" s="436"/>
      <c r="B369" s="437"/>
      <c r="C369" s="572" t="s">
        <v>237</v>
      </c>
      <c r="D369" s="573"/>
      <c r="E369" s="573"/>
      <c r="F369" s="573"/>
      <c r="G369" s="437" t="str">
        <f>$J$1</f>
        <v>April</v>
      </c>
      <c r="H369" s="565">
        <f>$K$1</f>
        <v>2025</v>
      </c>
      <c r="I369" s="573"/>
      <c r="J369" s="437"/>
      <c r="K369" s="438"/>
      <c r="L369" s="439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92"/>
      <c r="AA369" s="93"/>
      <c r="AB369" s="93"/>
      <c r="AC369" s="93"/>
    </row>
    <row r="370" spans="1:29" ht="20.100000000000001" customHeight="1" x14ac:dyDescent="0.2">
      <c r="A370" s="405"/>
      <c r="B370" s="353"/>
      <c r="C370" s="353"/>
      <c r="D370" s="406"/>
      <c r="E370" s="406"/>
      <c r="F370" s="406"/>
      <c r="G370" s="406"/>
      <c r="H370" s="406"/>
      <c r="I370" s="353"/>
      <c r="J370" s="407" t="s">
        <v>59</v>
      </c>
      <c r="K370" s="408">
        <f>25000+2000</f>
        <v>27000</v>
      </c>
      <c r="L370" s="409"/>
      <c r="M370" s="93"/>
      <c r="N370" s="110"/>
      <c r="O370" s="111" t="s">
        <v>60</v>
      </c>
      <c r="P370" s="111">
        <v>31</v>
      </c>
      <c r="Q370" s="111">
        <v>0</v>
      </c>
      <c r="R370" s="111">
        <v>0</v>
      </c>
      <c r="S370" s="112"/>
      <c r="T370" s="111" t="s">
        <v>60</v>
      </c>
      <c r="U370" s="113"/>
      <c r="V370" s="113"/>
      <c r="W370" s="113">
        <f>V370+U370</f>
        <v>0</v>
      </c>
      <c r="X370" s="113"/>
      <c r="Y370" s="113">
        <f>W370-X370</f>
        <v>0</v>
      </c>
      <c r="Z370" s="92"/>
      <c r="AA370" s="93"/>
      <c r="AB370" s="93"/>
      <c r="AC370" s="93"/>
    </row>
    <row r="371" spans="1:29" ht="20.100000000000001" customHeight="1" thickBot="1" x14ac:dyDescent="0.25">
      <c r="A371" s="405"/>
      <c r="B371" s="353" t="s">
        <v>61</v>
      </c>
      <c r="C371" s="410" t="s">
        <v>103</v>
      </c>
      <c r="D371" s="353"/>
      <c r="E371" s="353"/>
      <c r="F371" s="353"/>
      <c r="G371" s="353"/>
      <c r="H371" s="411"/>
      <c r="I371" s="406"/>
      <c r="J371" s="353"/>
      <c r="K371" s="353"/>
      <c r="L371" s="412"/>
      <c r="M371" s="94"/>
      <c r="N371" s="116"/>
      <c r="O371" s="111" t="s">
        <v>62</v>
      </c>
      <c r="P371" s="111">
        <v>28</v>
      </c>
      <c r="Q371" s="111">
        <v>0</v>
      </c>
      <c r="R371" s="111">
        <v>0</v>
      </c>
      <c r="S371" s="92"/>
      <c r="T371" s="111" t="s">
        <v>62</v>
      </c>
      <c r="U371" s="117">
        <f>Y370</f>
        <v>0</v>
      </c>
      <c r="V371" s="113"/>
      <c r="W371" s="117">
        <f t="shared" ref="W371:W381" si="85">IF(U371="","",U371+V371)</f>
        <v>0</v>
      </c>
      <c r="X371" s="113"/>
      <c r="Y371" s="117">
        <f t="shared" ref="Y371:Y381" si="86">IF(W371="","",W371-X371)</f>
        <v>0</v>
      </c>
      <c r="Z371" s="92"/>
      <c r="AA371" s="93"/>
      <c r="AB371" s="93"/>
      <c r="AC371" s="93"/>
    </row>
    <row r="372" spans="1:29" ht="20.100000000000001" customHeight="1" thickBot="1" x14ac:dyDescent="0.25">
      <c r="A372" s="405"/>
      <c r="B372" s="413" t="s">
        <v>63</v>
      </c>
      <c r="C372" s="414"/>
      <c r="D372" s="353"/>
      <c r="E372" s="353"/>
      <c r="F372" s="569" t="s">
        <v>52</v>
      </c>
      <c r="G372" s="570"/>
      <c r="H372" s="353"/>
      <c r="I372" s="569" t="s">
        <v>64</v>
      </c>
      <c r="J372" s="571"/>
      <c r="K372" s="570"/>
      <c r="L372" s="415"/>
      <c r="M372" s="93"/>
      <c r="N372" s="110"/>
      <c r="O372" s="111" t="s">
        <v>65</v>
      </c>
      <c r="P372" s="111">
        <v>31</v>
      </c>
      <c r="Q372" s="111">
        <v>0</v>
      </c>
      <c r="R372" s="111">
        <v>0</v>
      </c>
      <c r="S372" s="92"/>
      <c r="T372" s="111" t="s">
        <v>65</v>
      </c>
      <c r="U372" s="117">
        <f t="shared" ref="U372:U373" si="87">IF($J$1="April",Y371,Y371)</f>
        <v>0</v>
      </c>
      <c r="V372" s="113"/>
      <c r="W372" s="117">
        <f t="shared" si="85"/>
        <v>0</v>
      </c>
      <c r="X372" s="113"/>
      <c r="Y372" s="117">
        <f t="shared" si="86"/>
        <v>0</v>
      </c>
      <c r="Z372" s="118"/>
      <c r="AA372" s="93"/>
      <c r="AB372" s="93"/>
      <c r="AC372" s="93"/>
    </row>
    <row r="373" spans="1:29" ht="20.100000000000001" customHeight="1" x14ac:dyDescent="0.2">
      <c r="A373" s="405"/>
      <c r="B373" s="353"/>
      <c r="C373" s="353"/>
      <c r="D373" s="353"/>
      <c r="E373" s="353"/>
      <c r="F373" s="353"/>
      <c r="G373" s="353"/>
      <c r="H373" s="416"/>
      <c r="I373" s="353"/>
      <c r="J373" s="353"/>
      <c r="K373" s="353"/>
      <c r="L373" s="417"/>
      <c r="M373" s="93"/>
      <c r="N373" s="110"/>
      <c r="O373" s="111" t="s">
        <v>66</v>
      </c>
      <c r="P373" s="111">
        <v>30</v>
      </c>
      <c r="Q373" s="111">
        <v>0</v>
      </c>
      <c r="R373" s="111">
        <v>0</v>
      </c>
      <c r="S373" s="92"/>
      <c r="T373" s="111" t="s">
        <v>66</v>
      </c>
      <c r="U373" s="117">
        <f t="shared" si="87"/>
        <v>0</v>
      </c>
      <c r="V373" s="113"/>
      <c r="W373" s="117">
        <f t="shared" si="85"/>
        <v>0</v>
      </c>
      <c r="X373" s="113"/>
      <c r="Y373" s="117">
        <f t="shared" si="86"/>
        <v>0</v>
      </c>
      <c r="Z373" s="92"/>
      <c r="AA373" s="93"/>
      <c r="AB373" s="93"/>
      <c r="AC373" s="93"/>
    </row>
    <row r="374" spans="1:29" ht="20.100000000000001" customHeight="1" x14ac:dyDescent="0.2">
      <c r="A374" s="405"/>
      <c r="B374" s="551" t="s">
        <v>51</v>
      </c>
      <c r="C374" s="530"/>
      <c r="D374" s="353"/>
      <c r="E374" s="353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416"/>
      <c r="I374" s="126">
        <f>IF(C378&gt;=C377,$K$2,C376+C378)</f>
        <v>30</v>
      </c>
      <c r="J374" s="127" t="s">
        <v>68</v>
      </c>
      <c r="K374" s="128">
        <f>K370/$K$2*I374</f>
        <v>27000</v>
      </c>
      <c r="L374" s="418"/>
      <c r="M374" s="93"/>
      <c r="N374" s="110"/>
      <c r="O374" s="111" t="s">
        <v>69</v>
      </c>
      <c r="P374" s="111"/>
      <c r="Q374" s="111"/>
      <c r="R374" s="111">
        <v>0</v>
      </c>
      <c r="S374" s="92"/>
      <c r="T374" s="111" t="s">
        <v>69</v>
      </c>
      <c r="U374" s="117">
        <f t="shared" ref="U374:U375" si="88">IF($J$1="May",Y373,Y373)</f>
        <v>0</v>
      </c>
      <c r="V374" s="113"/>
      <c r="W374" s="117">
        <f t="shared" si="85"/>
        <v>0</v>
      </c>
      <c r="X374" s="113"/>
      <c r="Y374" s="117">
        <f t="shared" si="86"/>
        <v>0</v>
      </c>
      <c r="Z374" s="92"/>
      <c r="AA374" s="93"/>
      <c r="AB374" s="93"/>
      <c r="AC374" s="93"/>
    </row>
    <row r="375" spans="1:29" ht="20.100000000000001" customHeight="1" x14ac:dyDescent="0.2">
      <c r="A375" s="405"/>
      <c r="B375" s="130"/>
      <c r="C375" s="130"/>
      <c r="D375" s="353"/>
      <c r="E375" s="353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416"/>
      <c r="I375" s="419">
        <v>47</v>
      </c>
      <c r="J375" s="127" t="s">
        <v>70</v>
      </c>
      <c r="K375" s="125">
        <f>K370/$K$2/8*I375</f>
        <v>5287.5</v>
      </c>
      <c r="L375" s="420"/>
      <c r="M375" s="93"/>
      <c r="N375" s="110"/>
      <c r="O375" s="111" t="s">
        <v>47</v>
      </c>
      <c r="P375" s="111"/>
      <c r="Q375" s="111"/>
      <c r="R375" s="111">
        <v>0</v>
      </c>
      <c r="S375" s="92"/>
      <c r="T375" s="111" t="s">
        <v>47</v>
      </c>
      <c r="U375" s="117">
        <f t="shared" si="88"/>
        <v>0</v>
      </c>
      <c r="V375" s="113"/>
      <c r="W375" s="117">
        <f t="shared" si="85"/>
        <v>0</v>
      </c>
      <c r="X375" s="113"/>
      <c r="Y375" s="117">
        <f t="shared" si="86"/>
        <v>0</v>
      </c>
      <c r="Z375" s="92"/>
      <c r="AA375" s="93"/>
      <c r="AB375" s="93"/>
      <c r="AC375" s="93"/>
    </row>
    <row r="376" spans="1:29" ht="20.100000000000001" customHeight="1" x14ac:dyDescent="0.2">
      <c r="A376" s="405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353"/>
      <c r="E376" s="353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0</v>
      </c>
      <c r="H376" s="416"/>
      <c r="I376" s="552" t="s">
        <v>72</v>
      </c>
      <c r="J376" s="530"/>
      <c r="K376" s="125">
        <f>K374+K375</f>
        <v>32287.5</v>
      </c>
      <c r="L376" s="420"/>
      <c r="M376" s="93"/>
      <c r="N376" s="110"/>
      <c r="O376" s="111" t="s">
        <v>73</v>
      </c>
      <c r="P376" s="111"/>
      <c r="Q376" s="111"/>
      <c r="R376" s="111">
        <v>0</v>
      </c>
      <c r="S376" s="92"/>
      <c r="T376" s="111" t="s">
        <v>73</v>
      </c>
      <c r="U376" s="117" t="str">
        <f>IF($J$1="July",Y375,"")</f>
        <v/>
      </c>
      <c r="V376" s="113"/>
      <c r="W376" s="117" t="str">
        <f t="shared" si="85"/>
        <v/>
      </c>
      <c r="X376" s="113"/>
      <c r="Y376" s="117" t="str">
        <f t="shared" si="86"/>
        <v/>
      </c>
      <c r="Z376" s="92"/>
      <c r="AA376" s="93"/>
      <c r="AB376" s="93"/>
      <c r="AC376" s="93"/>
    </row>
    <row r="377" spans="1:29" ht="20.100000000000001" customHeight="1" x14ac:dyDescent="0.2">
      <c r="A377" s="405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353"/>
      <c r="E377" s="353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416"/>
      <c r="I377" s="552" t="s">
        <v>74</v>
      </c>
      <c r="J377" s="530"/>
      <c r="K377" s="125">
        <f>G377</f>
        <v>0</v>
      </c>
      <c r="L377" s="420"/>
      <c r="M377" s="93"/>
      <c r="N377" s="110"/>
      <c r="O377" s="111" t="s">
        <v>75</v>
      </c>
      <c r="P377" s="111"/>
      <c r="Q377" s="111"/>
      <c r="R377" s="111">
        <v>0</v>
      </c>
      <c r="S377" s="92"/>
      <c r="T377" s="111" t="s">
        <v>75</v>
      </c>
      <c r="U377" s="117" t="str">
        <f>IF($J$1="August",Y376,"")</f>
        <v/>
      </c>
      <c r="V377" s="113"/>
      <c r="W377" s="117" t="str">
        <f t="shared" si="85"/>
        <v/>
      </c>
      <c r="X377" s="113"/>
      <c r="Y377" s="117" t="str">
        <f t="shared" si="86"/>
        <v/>
      </c>
      <c r="Z377" s="92"/>
      <c r="AA377" s="93"/>
      <c r="AB377" s="93"/>
      <c r="AC377" s="93"/>
    </row>
    <row r="378" spans="1:29" ht="18.75" customHeight="1" x14ac:dyDescent="0.2">
      <c r="A378" s="405"/>
      <c r="B378" s="426" t="s">
        <v>76</v>
      </c>
      <c r="C378" s="42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0</v>
      </c>
      <c r="D378" s="353"/>
      <c r="E378" s="353"/>
      <c r="F378" s="426" t="s">
        <v>58</v>
      </c>
      <c r="G378" s="427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0</v>
      </c>
      <c r="H378" s="353"/>
      <c r="I378" s="553" t="s">
        <v>13</v>
      </c>
      <c r="J378" s="554"/>
      <c r="K378" s="430">
        <f>K376-K377</f>
        <v>32287.5</v>
      </c>
      <c r="L378" s="412"/>
      <c r="M378" s="93"/>
      <c r="N378" s="110"/>
      <c r="O378" s="111" t="s">
        <v>78</v>
      </c>
      <c r="P378" s="111"/>
      <c r="Q378" s="111"/>
      <c r="R378" s="111">
        <v>0</v>
      </c>
      <c r="S378" s="92"/>
      <c r="T378" s="111" t="s">
        <v>78</v>
      </c>
      <c r="U378" s="117" t="str">
        <f>IF($J$1="Sept",Y377,"")</f>
        <v/>
      </c>
      <c r="V378" s="113"/>
      <c r="W378" s="117" t="str">
        <f t="shared" si="85"/>
        <v/>
      </c>
      <c r="X378" s="113"/>
      <c r="Y378" s="117" t="str">
        <f t="shared" si="86"/>
        <v/>
      </c>
      <c r="Z378" s="118"/>
      <c r="AA378" s="93"/>
      <c r="AB378" s="93"/>
      <c r="AC378" s="93"/>
    </row>
    <row r="379" spans="1:29" ht="20.100000000000001" customHeight="1" x14ac:dyDescent="0.2">
      <c r="A379" s="405"/>
      <c r="B379" s="353"/>
      <c r="C379" s="353"/>
      <c r="D379" s="353"/>
      <c r="E379" s="353"/>
      <c r="F379" s="353"/>
      <c r="G379" s="353"/>
      <c r="H379" s="353"/>
      <c r="I379" s="567"/>
      <c r="J379" s="568"/>
      <c r="K379" s="408"/>
      <c r="L379" s="415"/>
      <c r="M379" s="93"/>
      <c r="N379" s="110"/>
      <c r="O379" s="111" t="s">
        <v>79</v>
      </c>
      <c r="P379" s="111"/>
      <c r="Q379" s="111"/>
      <c r="R379" s="111">
        <v>0</v>
      </c>
      <c r="S379" s="92"/>
      <c r="T379" s="111" t="s">
        <v>79</v>
      </c>
      <c r="U379" s="117" t="str">
        <f>IF($J$1="October",Y378,"")</f>
        <v/>
      </c>
      <c r="V379" s="113"/>
      <c r="W379" s="117" t="str">
        <f t="shared" si="85"/>
        <v/>
      </c>
      <c r="X379" s="113"/>
      <c r="Y379" s="117" t="str">
        <f t="shared" si="86"/>
        <v/>
      </c>
      <c r="Z379" s="92"/>
      <c r="AA379" s="93"/>
      <c r="AB379" s="93"/>
      <c r="AC379" s="93"/>
    </row>
    <row r="380" spans="1:29" ht="20.100000000000001" customHeight="1" x14ac:dyDescent="0.3">
      <c r="A380" s="405"/>
      <c r="B380" s="444"/>
      <c r="C380" s="444"/>
      <c r="D380" s="444"/>
      <c r="E380" s="444"/>
      <c r="F380" s="444"/>
      <c r="G380" s="444"/>
      <c r="H380" s="444"/>
      <c r="I380" s="567"/>
      <c r="J380" s="568"/>
      <c r="K380" s="408"/>
      <c r="L380" s="415"/>
      <c r="M380" s="93"/>
      <c r="N380" s="110"/>
      <c r="O380" s="111" t="s">
        <v>80</v>
      </c>
      <c r="P380" s="111"/>
      <c r="Q380" s="111"/>
      <c r="R380" s="111">
        <v>0</v>
      </c>
      <c r="S380" s="92"/>
      <c r="T380" s="111" t="s">
        <v>80</v>
      </c>
      <c r="U380" s="117" t="str">
        <f>IF($J$1="November",Y379,"")</f>
        <v/>
      </c>
      <c r="V380" s="113"/>
      <c r="W380" s="117" t="str">
        <f t="shared" si="85"/>
        <v/>
      </c>
      <c r="X380" s="113"/>
      <c r="Y380" s="117" t="str">
        <f t="shared" si="86"/>
        <v/>
      </c>
      <c r="Z380" s="92"/>
      <c r="AA380" s="93"/>
      <c r="AB380" s="93"/>
      <c r="AC380" s="93"/>
    </row>
    <row r="381" spans="1:29" ht="20.100000000000001" customHeight="1" thickBot="1" x14ac:dyDescent="0.35">
      <c r="A381" s="421"/>
      <c r="B381" s="447"/>
      <c r="C381" s="447"/>
      <c r="D381" s="447"/>
      <c r="E381" s="447"/>
      <c r="F381" s="447"/>
      <c r="G381" s="447"/>
      <c r="H381" s="447"/>
      <c r="I381" s="447"/>
      <c r="J381" s="447"/>
      <c r="K381" s="447"/>
      <c r="L381" s="423"/>
      <c r="M381" s="93"/>
      <c r="N381" s="110"/>
      <c r="O381" s="111" t="s">
        <v>81</v>
      </c>
      <c r="P381" s="111"/>
      <c r="Q381" s="111"/>
      <c r="R381" s="111">
        <v>0</v>
      </c>
      <c r="S381" s="92"/>
      <c r="T381" s="111" t="s">
        <v>81</v>
      </c>
      <c r="U381" s="117" t="str">
        <f>IF($J$1="Dec",Y380,"")</f>
        <v/>
      </c>
      <c r="V381" s="113"/>
      <c r="W381" s="117" t="str">
        <f t="shared" si="85"/>
        <v/>
      </c>
      <c r="X381" s="113"/>
      <c r="Y381" s="117" t="str">
        <f t="shared" si="86"/>
        <v/>
      </c>
      <c r="Z381" s="92"/>
      <c r="AA381" s="93"/>
      <c r="AB381" s="93"/>
      <c r="AC381" s="93"/>
    </row>
    <row r="382" spans="1:29" ht="20.100000000000001" customHeight="1" thickBot="1" x14ac:dyDescent="0.25">
      <c r="A382" s="353"/>
      <c r="B382" s="353"/>
      <c r="C382" s="353"/>
      <c r="D382" s="353"/>
      <c r="E382" s="353"/>
      <c r="F382" s="353"/>
      <c r="G382" s="353"/>
      <c r="H382" s="353"/>
      <c r="I382" s="353"/>
      <c r="J382" s="353"/>
      <c r="K382" s="353"/>
      <c r="L382" s="353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s="182" customFormat="1" ht="20.100000000000001" customHeight="1" thickBot="1" x14ac:dyDescent="0.55000000000000004">
      <c r="A383" s="557" t="s">
        <v>50</v>
      </c>
      <c r="B383" s="558"/>
      <c r="C383" s="558"/>
      <c r="D383" s="558"/>
      <c r="E383" s="558"/>
      <c r="F383" s="558"/>
      <c r="G383" s="558"/>
      <c r="H383" s="558"/>
      <c r="I383" s="558"/>
      <c r="J383" s="558"/>
      <c r="K383" s="558"/>
      <c r="L383" s="559"/>
      <c r="M383" s="184"/>
      <c r="N383" s="185"/>
      <c r="O383" s="584" t="s">
        <v>51</v>
      </c>
      <c r="P383" s="585"/>
      <c r="Q383" s="585"/>
      <c r="R383" s="586"/>
      <c r="S383" s="186"/>
      <c r="T383" s="584" t="s">
        <v>52</v>
      </c>
      <c r="U383" s="585"/>
      <c r="V383" s="585"/>
      <c r="W383" s="585"/>
      <c r="X383" s="585"/>
      <c r="Y383" s="586"/>
      <c r="Z383" s="187"/>
      <c r="AA383" s="184"/>
      <c r="AB383" s="188"/>
      <c r="AC383" s="188"/>
    </row>
    <row r="384" spans="1:29" ht="20.100000000000001" customHeight="1" thickBot="1" x14ac:dyDescent="0.25">
      <c r="A384" s="436"/>
      <c r="B384" s="437"/>
      <c r="C384" s="572" t="s">
        <v>237</v>
      </c>
      <c r="D384" s="572"/>
      <c r="E384" s="572"/>
      <c r="F384" s="572"/>
      <c r="G384" s="437" t="str">
        <f>$J$1</f>
        <v>April</v>
      </c>
      <c r="H384" s="565">
        <f>$K$1</f>
        <v>2025</v>
      </c>
      <c r="I384" s="565"/>
      <c r="J384" s="437"/>
      <c r="K384" s="438"/>
      <c r="L384" s="439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106"/>
      <c r="AA384" s="102"/>
      <c r="AB384" s="93"/>
      <c r="AC384" s="93"/>
    </row>
    <row r="385" spans="1:29" ht="20.100000000000001" customHeight="1" x14ac:dyDescent="0.2">
      <c r="A385" s="98"/>
      <c r="B385" s="85"/>
      <c r="C385" s="85"/>
      <c r="D385" s="107"/>
      <c r="E385" s="107"/>
      <c r="F385" s="107"/>
      <c r="G385" s="107"/>
      <c r="H385" s="107"/>
      <c r="I385" s="85"/>
      <c r="J385" s="108" t="s">
        <v>59</v>
      </c>
      <c r="K385" s="87">
        <f>35000+2000</f>
        <v>37000</v>
      </c>
      <c r="L385" s="109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/>
      <c r="X385" s="113"/>
      <c r="Y385" s="113"/>
      <c r="Z385" s="106"/>
      <c r="AA385" s="93"/>
      <c r="AB385" s="93"/>
      <c r="AC385" s="93"/>
    </row>
    <row r="386" spans="1:29" s="197" customFormat="1" ht="20.100000000000001" customHeight="1" thickBot="1" x14ac:dyDescent="0.25">
      <c r="A386" s="203"/>
      <c r="B386" s="204" t="s">
        <v>61</v>
      </c>
      <c r="C386" s="205" t="s">
        <v>197</v>
      </c>
      <c r="D386" s="204"/>
      <c r="E386" s="204"/>
      <c r="F386" s="204"/>
      <c r="G386" s="204"/>
      <c r="H386" s="206"/>
      <c r="I386" s="207"/>
      <c r="J386" s="204"/>
      <c r="K386" s="204"/>
      <c r="L386" s="208"/>
      <c r="M386" s="198"/>
      <c r="N386" s="209"/>
      <c r="O386" s="210" t="s">
        <v>62</v>
      </c>
      <c r="P386" s="210">
        <v>28</v>
      </c>
      <c r="Q386" s="210">
        <v>0</v>
      </c>
      <c r="R386" s="210">
        <v>0</v>
      </c>
      <c r="S386" s="211"/>
      <c r="T386" s="210" t="s">
        <v>62</v>
      </c>
      <c r="U386" s="212"/>
      <c r="V386" s="213"/>
      <c r="W386" s="212" t="str">
        <f t="shared" ref="W386:W396" si="89">IF(U386="","",U386+V386)</f>
        <v/>
      </c>
      <c r="X386" s="213"/>
      <c r="Y386" s="212" t="str">
        <f t="shared" ref="Y386:Y396" si="90">IF(W386="","",W386-X386)</f>
        <v/>
      </c>
      <c r="Z386" s="214"/>
      <c r="AA386" s="198"/>
      <c r="AB386" s="202"/>
      <c r="AC386" s="202"/>
    </row>
    <row r="387" spans="1:29" ht="20.100000000000001" customHeight="1" thickBot="1" x14ac:dyDescent="0.25">
      <c r="A387" s="98"/>
      <c r="B387" s="119" t="s">
        <v>63</v>
      </c>
      <c r="C387" s="145">
        <v>45512</v>
      </c>
      <c r="D387" s="85"/>
      <c r="E387" s="85"/>
      <c r="F387" s="569" t="s">
        <v>52</v>
      </c>
      <c r="G387" s="570"/>
      <c r="H387" s="353"/>
      <c r="I387" s="569" t="s">
        <v>64</v>
      </c>
      <c r="J387" s="571"/>
      <c r="K387" s="570"/>
      <c r="L387" s="121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/>
      <c r="V387" s="113"/>
      <c r="W387" s="117" t="str">
        <f t="shared" si="89"/>
        <v/>
      </c>
      <c r="X387" s="113"/>
      <c r="Y387" s="117" t="str">
        <f t="shared" si="90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85"/>
      <c r="C388" s="85"/>
      <c r="D388" s="85"/>
      <c r="E388" s="85"/>
      <c r="F388" s="85"/>
      <c r="G388" s="85"/>
      <c r="H388" s="122"/>
      <c r="I388" s="85"/>
      <c r="J388" s="85"/>
      <c r="K388" s="85"/>
      <c r="L388" s="123"/>
      <c r="M388" s="93"/>
      <c r="N388" s="110"/>
      <c r="O388" s="111" t="s">
        <v>66</v>
      </c>
      <c r="P388" s="111">
        <v>29</v>
      </c>
      <c r="Q388" s="111">
        <v>1</v>
      </c>
      <c r="R388" s="111">
        <v>0</v>
      </c>
      <c r="S388" s="92"/>
      <c r="T388" s="111" t="s">
        <v>66</v>
      </c>
      <c r="U388" s="117"/>
      <c r="V388" s="113"/>
      <c r="W388" s="117" t="str">
        <f t="shared" si="89"/>
        <v/>
      </c>
      <c r="X388" s="113"/>
      <c r="Y388" s="117" t="str">
        <f t="shared" si="90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551" t="s">
        <v>51</v>
      </c>
      <c r="C389" s="580"/>
      <c r="D389" s="85"/>
      <c r="E389" s="85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122"/>
      <c r="I389" s="126">
        <f>IF(C393&gt;=C392,$K$2,C391+C393)</f>
        <v>29</v>
      </c>
      <c r="J389" s="127" t="s">
        <v>68</v>
      </c>
      <c r="K389" s="128">
        <f>K385/$K$2*I389</f>
        <v>35766.666666666664</v>
      </c>
      <c r="L389" s="12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/>
      <c r="V389" s="113"/>
      <c r="W389" s="117" t="str">
        <f t="shared" si="89"/>
        <v/>
      </c>
      <c r="X389" s="113"/>
      <c r="Y389" s="117" t="str">
        <f t="shared" si="90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30"/>
      <c r="C390" s="130"/>
      <c r="D390" s="85"/>
      <c r="E390" s="85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122"/>
      <c r="I390" s="126">
        <v>40</v>
      </c>
      <c r="J390" s="127" t="s">
        <v>70</v>
      </c>
      <c r="K390" s="125">
        <f>K385/$K$2/8*I390</f>
        <v>6166.6666666666661</v>
      </c>
      <c r="L390" s="13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/>
      <c r="V390" s="113"/>
      <c r="W390" s="117" t="str">
        <f t="shared" si="89"/>
        <v/>
      </c>
      <c r="X390" s="113"/>
      <c r="Y390" s="117" t="str">
        <f t="shared" si="90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29</v>
      </c>
      <c r="D391" s="85"/>
      <c r="E391" s="85"/>
      <c r="F391" s="124" t="s">
        <v>71</v>
      </c>
      <c r="G391" s="125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122"/>
      <c r="I391" s="552" t="s">
        <v>72</v>
      </c>
      <c r="J391" s="581"/>
      <c r="K391" s="125">
        <f>K389+K390</f>
        <v>41933.333333333328</v>
      </c>
      <c r="L391" s="13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/>
      <c r="V391" s="113"/>
      <c r="W391" s="117" t="str">
        <f t="shared" si="89"/>
        <v/>
      </c>
      <c r="X391" s="113"/>
      <c r="Y391" s="117" t="str">
        <f t="shared" si="90"/>
        <v/>
      </c>
      <c r="Z391" s="118"/>
      <c r="AA391" s="93"/>
      <c r="AB391" s="93"/>
      <c r="AC391" s="93"/>
    </row>
    <row r="392" spans="1:29" ht="20.100000000000001" customHeight="1" x14ac:dyDescent="0.2">
      <c r="A392" s="98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1</v>
      </c>
      <c r="D392" s="85"/>
      <c r="E392" s="85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122"/>
      <c r="I392" s="552" t="s">
        <v>74</v>
      </c>
      <c r="J392" s="581"/>
      <c r="K392" s="125">
        <f>G392</f>
        <v>0</v>
      </c>
      <c r="L392" s="131"/>
      <c r="M392" s="93"/>
      <c r="N392" s="110"/>
      <c r="O392" s="111" t="s">
        <v>75</v>
      </c>
      <c r="P392" s="111"/>
      <c r="Q392" s="111"/>
      <c r="R392" s="111" t="str">
        <f>IF(Q392="","",R391-Q392)</f>
        <v/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118"/>
      <c r="AA392" s="93"/>
      <c r="AB392" s="93"/>
      <c r="AC392" s="93"/>
    </row>
    <row r="393" spans="1:29" ht="18.75" customHeight="1" x14ac:dyDescent="0.2">
      <c r="A393" s="405"/>
      <c r="B393" s="426" t="s">
        <v>76</v>
      </c>
      <c r="C393" s="42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3"/>
      <c r="E393" s="353"/>
      <c r="F393" s="426" t="s">
        <v>58</v>
      </c>
      <c r="G393" s="427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353"/>
      <c r="I393" s="553" t="s">
        <v>13</v>
      </c>
      <c r="J393" s="554"/>
      <c r="K393" s="430">
        <f>K391-K392</f>
        <v>41933.333333333328</v>
      </c>
      <c r="L393" s="412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IF($J$1="September",Y392,"")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98"/>
      <c r="B394" s="85"/>
      <c r="C394" s="85"/>
      <c r="D394" s="85"/>
      <c r="E394" s="85"/>
      <c r="F394" s="85"/>
      <c r="G394" s="85"/>
      <c r="H394" s="85"/>
      <c r="I394" s="583"/>
      <c r="J394" s="583"/>
      <c r="K394" s="87"/>
      <c r="L394" s="121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118"/>
      <c r="AA394" s="93"/>
      <c r="AB394" s="93"/>
      <c r="AC394" s="93"/>
    </row>
    <row r="395" spans="1:29" ht="20.100000000000001" customHeight="1" x14ac:dyDescent="0.3">
      <c r="A395" s="98"/>
      <c r="B395" s="83"/>
      <c r="C395" s="83"/>
      <c r="D395" s="83"/>
      <c r="E395" s="83"/>
      <c r="F395" s="83"/>
      <c r="G395" s="83"/>
      <c r="H395" s="83"/>
      <c r="I395" s="555"/>
      <c r="J395" s="555"/>
      <c r="K395" s="87"/>
      <c r="L395" s="121"/>
      <c r="M395" s="93"/>
      <c r="N395" s="110"/>
      <c r="O395" s="111" t="s">
        <v>80</v>
      </c>
      <c r="P395" s="111"/>
      <c r="Q395" s="111"/>
      <c r="R395" s="111" t="str">
        <f>IF(Q395="","",R394-Q395)</f>
        <v/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118"/>
      <c r="AA395" s="93"/>
      <c r="AB395" s="93"/>
      <c r="AC395" s="93"/>
    </row>
    <row r="396" spans="1:29" ht="20.100000000000001" customHeight="1" thickBot="1" x14ac:dyDescent="0.35">
      <c r="A396" s="132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118"/>
      <c r="AA396" s="93"/>
      <c r="AB396" s="93"/>
      <c r="AC396" s="93"/>
    </row>
    <row r="397" spans="1:29" ht="20.100000000000001" customHeight="1" thickBot="1" x14ac:dyDescent="0.25">
      <c r="A397" s="353"/>
      <c r="B397" s="353"/>
      <c r="C397" s="353"/>
      <c r="D397" s="353"/>
      <c r="E397" s="353"/>
      <c r="F397" s="353"/>
      <c r="G397" s="353"/>
      <c r="H397" s="353"/>
      <c r="I397" s="353"/>
      <c r="J397" s="353"/>
      <c r="K397" s="353"/>
      <c r="L397" s="353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ht="20.100000000000001" customHeight="1" thickBot="1" x14ac:dyDescent="0.55000000000000004">
      <c r="A398" s="557" t="s">
        <v>50</v>
      </c>
      <c r="B398" s="558"/>
      <c r="C398" s="558"/>
      <c r="D398" s="558"/>
      <c r="E398" s="558"/>
      <c r="F398" s="558"/>
      <c r="G398" s="558"/>
      <c r="H398" s="558"/>
      <c r="I398" s="558"/>
      <c r="J398" s="558"/>
      <c r="K398" s="558"/>
      <c r="L398" s="559"/>
      <c r="M398" s="94"/>
      <c r="N398" s="95"/>
      <c r="O398" s="560" t="s">
        <v>51</v>
      </c>
      <c r="P398" s="561"/>
      <c r="Q398" s="561"/>
      <c r="R398" s="562"/>
      <c r="S398" s="96"/>
      <c r="T398" s="560" t="s">
        <v>52</v>
      </c>
      <c r="U398" s="561"/>
      <c r="V398" s="561"/>
      <c r="W398" s="561"/>
      <c r="X398" s="561"/>
      <c r="Y398" s="562"/>
      <c r="Z398" s="97"/>
      <c r="AA398" s="94"/>
      <c r="AB398" s="93"/>
      <c r="AC398" s="93"/>
    </row>
    <row r="399" spans="1:29" ht="20.100000000000001" customHeight="1" thickBot="1" x14ac:dyDescent="0.25">
      <c r="A399" s="436"/>
      <c r="B399" s="437"/>
      <c r="C399" s="572" t="s">
        <v>237</v>
      </c>
      <c r="D399" s="566"/>
      <c r="E399" s="566"/>
      <c r="F399" s="566"/>
      <c r="G399" s="437" t="str">
        <f>$J$1</f>
        <v>April</v>
      </c>
      <c r="H399" s="565">
        <f>$K$1</f>
        <v>2025</v>
      </c>
      <c r="I399" s="566"/>
      <c r="J399" s="437"/>
      <c r="K399" s="438"/>
      <c r="L399" s="439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30000+2500</f>
        <v>32500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f>15-Q400</f>
        <v>15</v>
      </c>
      <c r="S400" s="112"/>
      <c r="T400" s="111" t="s">
        <v>60</v>
      </c>
      <c r="U400" s="113"/>
      <c r="V400" s="113"/>
      <c r="W400" s="113">
        <f>V400+U400</f>
        <v>0</v>
      </c>
      <c r="X400" s="113"/>
      <c r="Y400" s="113">
        <f>W400-X400</f>
        <v>0</v>
      </c>
      <c r="Z400" s="106"/>
      <c r="AA400" s="93"/>
      <c r="AB400" s="93"/>
      <c r="AC400" s="93"/>
    </row>
    <row r="401" spans="1:29" ht="20.100000000000001" customHeight="1" thickBot="1" x14ac:dyDescent="0.25">
      <c r="A401" s="98"/>
      <c r="B401" s="85" t="s">
        <v>61</v>
      </c>
      <c r="C401" s="84" t="s">
        <v>119</v>
      </c>
      <c r="D401" s="85"/>
      <c r="E401" s="85"/>
      <c r="F401" s="85"/>
      <c r="G401" s="85"/>
      <c r="H401" s="114"/>
      <c r="I401" s="107"/>
      <c r="J401" s="85"/>
      <c r="K401" s="85"/>
      <c r="L401" s="115"/>
      <c r="M401" s="94"/>
      <c r="N401" s="116"/>
      <c r="O401" s="111" t="s">
        <v>62</v>
      </c>
      <c r="P401" s="111">
        <v>26</v>
      </c>
      <c r="Q401" s="111">
        <v>2</v>
      </c>
      <c r="R401" s="111">
        <f t="shared" ref="R401:R411" si="91">R400-Q401</f>
        <v>13</v>
      </c>
      <c r="S401" s="92"/>
      <c r="T401" s="111" t="s">
        <v>62</v>
      </c>
      <c r="U401" s="117">
        <f t="shared" ref="U401:U402" si="92">Y400</f>
        <v>0</v>
      </c>
      <c r="V401" s="113"/>
      <c r="W401" s="117">
        <f t="shared" ref="W401:W411" si="93">IF(U401="","",U401+V401)</f>
        <v>0</v>
      </c>
      <c r="X401" s="113"/>
      <c r="Y401" s="117">
        <f t="shared" ref="Y401:Y411" si="94">IF(W401="","",W401-X401)</f>
        <v>0</v>
      </c>
      <c r="Z401" s="118"/>
      <c r="AA401" s="94"/>
      <c r="AB401" s="93"/>
      <c r="AC401" s="93"/>
    </row>
    <row r="402" spans="1:29" ht="20.100000000000001" customHeight="1" thickBot="1" x14ac:dyDescent="0.25">
      <c r="A402" s="405"/>
      <c r="B402" s="413" t="s">
        <v>63</v>
      </c>
      <c r="C402" s="414"/>
      <c r="D402" s="353"/>
      <c r="E402" s="353"/>
      <c r="F402" s="569" t="s">
        <v>52</v>
      </c>
      <c r="G402" s="570"/>
      <c r="H402" s="353"/>
      <c r="I402" s="569" t="s">
        <v>64</v>
      </c>
      <c r="J402" s="571"/>
      <c r="K402" s="570"/>
      <c r="L402" s="415"/>
      <c r="M402" s="93"/>
      <c r="N402" s="110"/>
      <c r="O402" s="111" t="s">
        <v>65</v>
      </c>
      <c r="P402" s="111">
        <v>31</v>
      </c>
      <c r="Q402" s="111">
        <v>0</v>
      </c>
      <c r="R402" s="111">
        <f t="shared" si="91"/>
        <v>13</v>
      </c>
      <c r="S402" s="92"/>
      <c r="T402" s="111" t="s">
        <v>65</v>
      </c>
      <c r="U402" s="117">
        <f t="shared" si="92"/>
        <v>0</v>
      </c>
      <c r="V402" s="113"/>
      <c r="W402" s="117">
        <f t="shared" si="93"/>
        <v>0</v>
      </c>
      <c r="X402" s="113"/>
      <c r="Y402" s="117">
        <f t="shared" si="94"/>
        <v>0</v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>
        <v>30</v>
      </c>
      <c r="Q403" s="111">
        <v>0</v>
      </c>
      <c r="R403" s="111">
        <f t="shared" si="91"/>
        <v>13</v>
      </c>
      <c r="S403" s="92"/>
      <c r="T403" s="111" t="s">
        <v>66</v>
      </c>
      <c r="U403" s="117">
        <f>IF($J$1="March","",Y402)</f>
        <v>0</v>
      </c>
      <c r="V403" s="113">
        <v>20000</v>
      </c>
      <c r="W403" s="117">
        <f t="shared" si="93"/>
        <v>20000</v>
      </c>
      <c r="X403" s="113">
        <v>5000</v>
      </c>
      <c r="Y403" s="117">
        <f t="shared" si="94"/>
        <v>15000</v>
      </c>
      <c r="Z403" s="118"/>
      <c r="AA403" s="93"/>
      <c r="AB403" s="93"/>
      <c r="AC403" s="93"/>
    </row>
    <row r="404" spans="1:29" ht="20.100000000000001" customHeight="1" x14ac:dyDescent="0.2">
      <c r="A404" s="98"/>
      <c r="B404" s="563" t="s">
        <v>51</v>
      </c>
      <c r="C404" s="530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30</v>
      </c>
      <c r="J404" s="127" t="s">
        <v>68</v>
      </c>
      <c r="K404" s="128">
        <f>K400/$K$2*I404</f>
        <v>32499.999999999996</v>
      </c>
      <c r="L404" s="129"/>
      <c r="M404" s="93"/>
      <c r="N404" s="110"/>
      <c r="O404" s="111" t="s">
        <v>69</v>
      </c>
      <c r="P404" s="111"/>
      <c r="Q404" s="111"/>
      <c r="R404" s="111">
        <f t="shared" si="91"/>
        <v>13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20000</v>
      </c>
      <c r="H405" s="122"/>
      <c r="I405" s="126">
        <v>89</v>
      </c>
      <c r="J405" s="127" t="s">
        <v>70</v>
      </c>
      <c r="K405" s="125">
        <f>K400/$K$2/8*I405</f>
        <v>12052.083333333332</v>
      </c>
      <c r="L405" s="131"/>
      <c r="M405" s="93"/>
      <c r="N405" s="110"/>
      <c r="O405" s="111" t="s">
        <v>47</v>
      </c>
      <c r="P405" s="111"/>
      <c r="Q405" s="111"/>
      <c r="R405" s="111">
        <f t="shared" si="91"/>
        <v>13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85"/>
      <c r="E406" s="85"/>
      <c r="F406" s="124" t="s">
        <v>71</v>
      </c>
      <c r="G406" s="125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20000</v>
      </c>
      <c r="H406" s="122"/>
      <c r="I406" s="564" t="s">
        <v>72</v>
      </c>
      <c r="J406" s="530"/>
      <c r="K406" s="125">
        <f>K404+K405</f>
        <v>44552.083333333328</v>
      </c>
      <c r="L406" s="131"/>
      <c r="M406" s="93"/>
      <c r="N406" s="110"/>
      <c r="O406" s="111" t="s">
        <v>73</v>
      </c>
      <c r="P406" s="111"/>
      <c r="Q406" s="111"/>
      <c r="R406" s="111">
        <f t="shared" si="91"/>
        <v>13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5000</v>
      </c>
      <c r="H407" s="122"/>
      <c r="I407" s="564" t="s">
        <v>74</v>
      </c>
      <c r="J407" s="530"/>
      <c r="K407" s="125">
        <f>G407</f>
        <v>5000</v>
      </c>
      <c r="L407" s="131"/>
      <c r="M407" s="93"/>
      <c r="N407" s="110"/>
      <c r="O407" s="111" t="s">
        <v>75</v>
      </c>
      <c r="P407" s="111"/>
      <c r="Q407" s="111"/>
      <c r="R407" s="111">
        <f t="shared" si="91"/>
        <v>13</v>
      </c>
      <c r="S407" s="92"/>
      <c r="T407" s="111" t="s">
        <v>75</v>
      </c>
      <c r="U407" s="117"/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5"/>
      <c r="B408" s="426" t="s">
        <v>76</v>
      </c>
      <c r="C408" s="42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13</v>
      </c>
      <c r="D408" s="353"/>
      <c r="E408" s="353"/>
      <c r="F408" s="426" t="s">
        <v>58</v>
      </c>
      <c r="G408" s="427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15000</v>
      </c>
      <c r="H408" s="353"/>
      <c r="I408" s="553" t="s">
        <v>13</v>
      </c>
      <c r="J408" s="554"/>
      <c r="K408" s="430">
        <f>K406-K407</f>
        <v>39552.083333333328</v>
      </c>
      <c r="L408" s="412"/>
      <c r="M408" s="93"/>
      <c r="N408" s="110"/>
      <c r="O408" s="111" t="s">
        <v>78</v>
      </c>
      <c r="P408" s="111"/>
      <c r="Q408" s="111"/>
      <c r="R408" s="111">
        <f t="shared" si="91"/>
        <v>13</v>
      </c>
      <c r="S408" s="92"/>
      <c r="T408" s="111" t="s">
        <v>78</v>
      </c>
      <c r="U408" s="117"/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93"/>
      <c r="H409" s="93"/>
      <c r="I409" s="555"/>
      <c r="J409" s="556"/>
      <c r="K409" s="87"/>
      <c r="L409" s="121"/>
      <c r="M409" s="93"/>
      <c r="N409" s="110"/>
      <c r="O409" s="111" t="s">
        <v>79</v>
      </c>
      <c r="P409" s="111"/>
      <c r="Q409" s="111"/>
      <c r="R409" s="111">
        <f t="shared" si="91"/>
        <v>13</v>
      </c>
      <c r="S409" s="92"/>
      <c r="T409" s="111" t="s">
        <v>79</v>
      </c>
      <c r="U409" s="117"/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55"/>
      <c r="J410" s="556"/>
      <c r="K410" s="87"/>
      <c r="L410" s="121"/>
      <c r="M410" s="93"/>
      <c r="N410" s="110"/>
      <c r="O410" s="111" t="s">
        <v>80</v>
      </c>
      <c r="P410" s="111"/>
      <c r="Q410" s="111"/>
      <c r="R410" s="111">
        <f t="shared" si="91"/>
        <v>13</v>
      </c>
      <c r="S410" s="92"/>
      <c r="T410" s="111" t="s">
        <v>80</v>
      </c>
      <c r="U410" s="117"/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50"/>
      <c r="L411" s="134"/>
      <c r="M411" s="93"/>
      <c r="N411" s="110"/>
      <c r="O411" s="111" t="s">
        <v>81</v>
      </c>
      <c r="P411" s="111"/>
      <c r="Q411" s="111"/>
      <c r="R411" s="111">
        <f t="shared" si="91"/>
        <v>13</v>
      </c>
      <c r="S411" s="92"/>
      <c r="T411" s="111" t="s">
        <v>81</v>
      </c>
      <c r="U411" s="117"/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3"/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57" t="s">
        <v>50</v>
      </c>
      <c r="B413" s="558"/>
      <c r="C413" s="558"/>
      <c r="D413" s="558"/>
      <c r="E413" s="558"/>
      <c r="F413" s="558"/>
      <c r="G413" s="558"/>
      <c r="H413" s="558"/>
      <c r="I413" s="558"/>
      <c r="J413" s="558"/>
      <c r="K413" s="558"/>
      <c r="L413" s="559"/>
      <c r="M413" s="94"/>
      <c r="N413" s="95"/>
      <c r="O413" s="560" t="s">
        <v>51</v>
      </c>
      <c r="P413" s="561"/>
      <c r="Q413" s="561"/>
      <c r="R413" s="562"/>
      <c r="S413" s="96"/>
      <c r="T413" s="560" t="s">
        <v>52</v>
      </c>
      <c r="U413" s="561"/>
      <c r="V413" s="561"/>
      <c r="W413" s="561"/>
      <c r="X413" s="561"/>
      <c r="Y413" s="562"/>
      <c r="Z413" s="97"/>
      <c r="AA413" s="94"/>
      <c r="AB413" s="93"/>
      <c r="AC413" s="93"/>
    </row>
    <row r="414" spans="1:29" ht="20.100000000000001" customHeight="1" thickBot="1" x14ac:dyDescent="0.25">
      <c r="A414" s="436"/>
      <c r="B414" s="437"/>
      <c r="C414" s="572" t="s">
        <v>237</v>
      </c>
      <c r="D414" s="566"/>
      <c r="E414" s="566"/>
      <c r="F414" s="566"/>
      <c r="G414" s="437" t="str">
        <f>$J$1</f>
        <v>April</v>
      </c>
      <c r="H414" s="565">
        <f>$K$1</f>
        <v>2025</v>
      </c>
      <c r="I414" s="566"/>
      <c r="J414" s="437"/>
      <c r="K414" s="438"/>
      <c r="L414" s="439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v>45000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v>0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231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28</v>
      </c>
      <c r="Q416" s="111">
        <v>0</v>
      </c>
      <c r="R416" s="111">
        <v>0</v>
      </c>
      <c r="S416" s="92"/>
      <c r="T416" s="111" t="s">
        <v>62</v>
      </c>
      <c r="U416" s="117">
        <f>IF($J$1="January","",Y415)</f>
        <v>0</v>
      </c>
      <c r="V416" s="113"/>
      <c r="W416" s="117">
        <f t="shared" ref="W416:W426" si="95">IF(U416="","",U416+V416)</f>
        <v>0</v>
      </c>
      <c r="X416" s="113"/>
      <c r="Y416" s="117">
        <f t="shared" ref="Y416:Y426" si="96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5"/>
      <c r="B417" s="413" t="s">
        <v>63</v>
      </c>
      <c r="C417" s="414"/>
      <c r="D417" s="353"/>
      <c r="E417" s="353"/>
      <c r="F417" s="569" t="s">
        <v>52</v>
      </c>
      <c r="G417" s="570"/>
      <c r="H417" s="353"/>
      <c r="I417" s="569" t="s">
        <v>64</v>
      </c>
      <c r="J417" s="571"/>
      <c r="K417" s="570"/>
      <c r="L417" s="415"/>
      <c r="M417" s="93"/>
      <c r="N417" s="110"/>
      <c r="O417" s="111" t="s">
        <v>65</v>
      </c>
      <c r="P417" s="111">
        <v>31</v>
      </c>
      <c r="Q417" s="111">
        <v>0</v>
      </c>
      <c r="R417" s="111">
        <v>0</v>
      </c>
      <c r="S417" s="92"/>
      <c r="T417" s="111" t="s">
        <v>65</v>
      </c>
      <c r="U417" s="117">
        <f>IF($J$1="February","",Y416)</f>
        <v>0</v>
      </c>
      <c r="V417" s="113"/>
      <c r="W417" s="117">
        <f t="shared" si="95"/>
        <v>0</v>
      </c>
      <c r="X417" s="113"/>
      <c r="Y417" s="117">
        <f t="shared" si="96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>
        <v>30</v>
      </c>
      <c r="Q418" s="111">
        <v>0</v>
      </c>
      <c r="R418" s="111">
        <v>0</v>
      </c>
      <c r="S418" s="92"/>
      <c r="T418" s="111" t="s">
        <v>66</v>
      </c>
      <c r="U418" s="117">
        <f>IF($J$1="March","",Y417)</f>
        <v>0</v>
      </c>
      <c r="V418" s="113"/>
      <c r="W418" s="117">
        <f t="shared" si="95"/>
        <v>0</v>
      </c>
      <c r="X418" s="113"/>
      <c r="Y418" s="117">
        <f t="shared" si="96"/>
        <v>0</v>
      </c>
      <c r="Z418" s="118"/>
      <c r="AA418" s="93"/>
      <c r="AB418" s="93"/>
      <c r="AC418" s="93"/>
    </row>
    <row r="419" spans="1:29" ht="20.100000000000001" customHeight="1" x14ac:dyDescent="0.2">
      <c r="A419" s="98"/>
      <c r="B419" s="563" t="s">
        <v>51</v>
      </c>
      <c r="C419" s="530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30</v>
      </c>
      <c r="J419" s="127" t="s">
        <v>68</v>
      </c>
      <c r="K419" s="128">
        <f>K415/$K$2*I419</f>
        <v>45000</v>
      </c>
      <c r="L419" s="129"/>
      <c r="M419" s="93"/>
      <c r="N419" s="110"/>
      <c r="O419" s="111" t="s">
        <v>69</v>
      </c>
      <c r="P419" s="111"/>
      <c r="Q419" s="111"/>
      <c r="R419" s="111">
        <v>0</v>
      </c>
      <c r="S419" s="92"/>
      <c r="T419" s="111" t="s">
        <v>69</v>
      </c>
      <c r="U419" s="117" t="str">
        <f>IF($J$1="April","",Y418)</f>
        <v/>
      </c>
      <c r="V419" s="113"/>
      <c r="W419" s="117" t="str">
        <f t="shared" si="95"/>
        <v/>
      </c>
      <c r="X419" s="113"/>
      <c r="Y419" s="117" t="str">
        <f t="shared" si="96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/>
      <c r="J420" s="127" t="s">
        <v>70</v>
      </c>
      <c r="K420" s="125">
        <f>K415/$K$2/8*I420</f>
        <v>0</v>
      </c>
      <c r="L420" s="131"/>
      <c r="M420" s="93"/>
      <c r="N420" s="110"/>
      <c r="O420" s="111" t="s">
        <v>47</v>
      </c>
      <c r="P420" s="111"/>
      <c r="Q420" s="111"/>
      <c r="R420" s="111">
        <v>0</v>
      </c>
      <c r="S420" s="92"/>
      <c r="T420" s="111" t="s">
        <v>47</v>
      </c>
      <c r="U420" s="117" t="str">
        <f>IF($J$1="May","",Y419)</f>
        <v/>
      </c>
      <c r="V420" s="113"/>
      <c r="W420" s="117" t="str">
        <f t="shared" si="95"/>
        <v/>
      </c>
      <c r="X420" s="113"/>
      <c r="Y420" s="117" t="str">
        <f t="shared" si="96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64" t="s">
        <v>72</v>
      </c>
      <c r="J421" s="530"/>
      <c r="K421" s="125">
        <f>K419+K420</f>
        <v>45000</v>
      </c>
      <c r="L421" s="131"/>
      <c r="M421" s="93"/>
      <c r="N421" s="110"/>
      <c r="O421" s="111" t="s">
        <v>73</v>
      </c>
      <c r="P421" s="111"/>
      <c r="Q421" s="111"/>
      <c r="R421" s="111">
        <v>0</v>
      </c>
      <c r="S421" s="92"/>
      <c r="T421" s="111" t="s">
        <v>73</v>
      </c>
      <c r="U421" s="117" t="str">
        <f>IF($J$1="June","",Y420)</f>
        <v/>
      </c>
      <c r="V421" s="113"/>
      <c r="W421" s="117" t="str">
        <f t="shared" si="95"/>
        <v/>
      </c>
      <c r="X421" s="113"/>
      <c r="Y421" s="117" t="str">
        <f t="shared" si="96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64" t="s">
        <v>74</v>
      </c>
      <c r="J422" s="530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v>0</v>
      </c>
      <c r="S422" s="92"/>
      <c r="T422" s="111" t="s">
        <v>75</v>
      </c>
      <c r="U422" s="117" t="str">
        <f>IF($J$1="July","",Y421)</f>
        <v/>
      </c>
      <c r="V422" s="113"/>
      <c r="W422" s="117" t="str">
        <f t="shared" si="95"/>
        <v/>
      </c>
      <c r="X422" s="113"/>
      <c r="Y422" s="117" t="str">
        <f t="shared" si="96"/>
        <v/>
      </c>
      <c r="Z422" s="118"/>
      <c r="AA422" s="93"/>
      <c r="AB422" s="93"/>
      <c r="AC422" s="93"/>
    </row>
    <row r="423" spans="1:29" ht="18.75" customHeight="1" x14ac:dyDescent="0.2">
      <c r="A423" s="405"/>
      <c r="B423" s="426" t="s">
        <v>76</v>
      </c>
      <c r="C423" s="42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353"/>
      <c r="E423" s="353"/>
      <c r="F423" s="426" t="s">
        <v>58</v>
      </c>
      <c r="G423" s="427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3"/>
      <c r="I423" s="553" t="s">
        <v>13</v>
      </c>
      <c r="J423" s="554"/>
      <c r="K423" s="430">
        <f>K421-K422</f>
        <v>45000</v>
      </c>
      <c r="L423" s="412"/>
      <c r="M423" s="93"/>
      <c r="N423" s="110"/>
      <c r="O423" s="111" t="s">
        <v>78</v>
      </c>
      <c r="P423" s="111"/>
      <c r="Q423" s="111"/>
      <c r="R423" s="111">
        <v>0</v>
      </c>
      <c r="S423" s="92"/>
      <c r="T423" s="111" t="s">
        <v>78</v>
      </c>
      <c r="U423" s="117" t="str">
        <f>Y422</f>
        <v/>
      </c>
      <c r="V423" s="113"/>
      <c r="W423" s="117" t="str">
        <f t="shared" si="95"/>
        <v/>
      </c>
      <c r="X423" s="113"/>
      <c r="Y423" s="117" t="str">
        <f t="shared" si="96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85"/>
      <c r="H424" s="85"/>
      <c r="I424" s="555"/>
      <c r="J424" s="556"/>
      <c r="K424" s="87"/>
      <c r="L424" s="121"/>
      <c r="M424" s="93"/>
      <c r="N424" s="110"/>
      <c r="O424" s="111" t="s">
        <v>79</v>
      </c>
      <c r="P424" s="111"/>
      <c r="Q424" s="111"/>
      <c r="R424" s="111">
        <v>0</v>
      </c>
      <c r="S424" s="92"/>
      <c r="T424" s="111" t="s">
        <v>79</v>
      </c>
      <c r="U424" s="117" t="str">
        <f t="shared" ref="U424:U425" si="97">Y423</f>
        <v/>
      </c>
      <c r="V424" s="113"/>
      <c r="W424" s="117" t="str">
        <f t="shared" si="95"/>
        <v/>
      </c>
      <c r="X424" s="113"/>
      <c r="Y424" s="117" t="str">
        <f t="shared" si="96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55"/>
      <c r="J425" s="556"/>
      <c r="K425" s="87"/>
      <c r="L425" s="121"/>
      <c r="M425" s="93"/>
      <c r="N425" s="110"/>
      <c r="O425" s="111" t="s">
        <v>80</v>
      </c>
      <c r="P425" s="111"/>
      <c r="Q425" s="111"/>
      <c r="R425" s="111" t="str">
        <f t="shared" ref="R425:R426" si="98">IF(Q425="","",R424-Q425)</f>
        <v/>
      </c>
      <c r="S425" s="92"/>
      <c r="T425" s="111" t="s">
        <v>80</v>
      </c>
      <c r="U425" s="117" t="str">
        <f t="shared" si="97"/>
        <v/>
      </c>
      <c r="V425" s="113"/>
      <c r="W425" s="117" t="str">
        <f t="shared" si="95"/>
        <v/>
      </c>
      <c r="X425" s="113"/>
      <c r="Y425" s="117" t="str">
        <f t="shared" si="96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4"/>
      <c r="M426" s="93"/>
      <c r="N426" s="110"/>
      <c r="O426" s="111" t="s">
        <v>81</v>
      </c>
      <c r="P426" s="111"/>
      <c r="Q426" s="111"/>
      <c r="R426" s="111" t="str">
        <f t="shared" si="98"/>
        <v/>
      </c>
      <c r="S426" s="92"/>
      <c r="T426" s="111" t="s">
        <v>81</v>
      </c>
      <c r="U426" s="117" t="str">
        <f>Y425</f>
        <v/>
      </c>
      <c r="V426" s="113"/>
      <c r="W426" s="117" t="str">
        <f t="shared" si="95"/>
        <v/>
      </c>
      <c r="X426" s="113"/>
      <c r="Y426" s="117" t="str">
        <f t="shared" si="96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57" t="s">
        <v>50</v>
      </c>
      <c r="B428" s="558"/>
      <c r="C428" s="558"/>
      <c r="D428" s="558"/>
      <c r="E428" s="558"/>
      <c r="F428" s="558"/>
      <c r="G428" s="558"/>
      <c r="H428" s="558"/>
      <c r="I428" s="558"/>
      <c r="J428" s="558"/>
      <c r="K428" s="558"/>
      <c r="L428" s="559"/>
      <c r="M428" s="94"/>
      <c r="N428" s="95"/>
      <c r="O428" s="560" t="s">
        <v>51</v>
      </c>
      <c r="P428" s="561"/>
      <c r="Q428" s="561"/>
      <c r="R428" s="562"/>
      <c r="S428" s="96"/>
      <c r="T428" s="560" t="s">
        <v>52</v>
      </c>
      <c r="U428" s="561"/>
      <c r="V428" s="561"/>
      <c r="W428" s="561"/>
      <c r="X428" s="561"/>
      <c r="Y428" s="562"/>
      <c r="Z428" s="97"/>
      <c r="AA428" s="93"/>
      <c r="AB428" s="93"/>
      <c r="AC428" s="93"/>
    </row>
    <row r="429" spans="1:29" ht="20.100000000000001" customHeight="1" thickBot="1" x14ac:dyDescent="0.25">
      <c r="A429" s="436"/>
      <c r="B429" s="437"/>
      <c r="C429" s="572" t="s">
        <v>237</v>
      </c>
      <c r="D429" s="566"/>
      <c r="E429" s="566"/>
      <c r="F429" s="566"/>
      <c r="G429" s="437" t="str">
        <f>$J$1</f>
        <v>April</v>
      </c>
      <c r="H429" s="565">
        <f>$K$1</f>
        <v>2025</v>
      </c>
      <c r="I429" s="566"/>
      <c r="J429" s="437"/>
      <c r="K429" s="438"/>
      <c r="L429" s="439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93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f>20000+2500+2000+2000+3500+5000</f>
        <v>35000</v>
      </c>
      <c r="L430" s="109"/>
      <c r="M430" s="93"/>
      <c r="N430" s="110"/>
      <c r="O430" s="111" t="s">
        <v>60</v>
      </c>
      <c r="P430" s="111">
        <v>22</v>
      </c>
      <c r="Q430" s="111">
        <v>9</v>
      </c>
      <c r="R430" s="111">
        <f>15-Q430</f>
        <v>6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105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f t="shared" ref="R431:R441" si="99">R430-Q431</f>
        <v>6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3"/>
      <c r="AB431" s="93"/>
      <c r="AC431" s="93"/>
    </row>
    <row r="432" spans="1:29" ht="20.100000000000001" customHeight="1" thickBot="1" x14ac:dyDescent="0.25">
      <c r="A432" s="405"/>
      <c r="B432" s="413"/>
      <c r="C432" s="414"/>
      <c r="D432" s="353"/>
      <c r="E432" s="353"/>
      <c r="F432" s="569" t="s">
        <v>52</v>
      </c>
      <c r="G432" s="570"/>
      <c r="H432" s="353"/>
      <c r="I432" s="569" t="s">
        <v>64</v>
      </c>
      <c r="J432" s="571"/>
      <c r="K432" s="570"/>
      <c r="L432" s="415"/>
      <c r="M432" s="93"/>
      <c r="N432" s="110"/>
      <c r="O432" s="111" t="s">
        <v>65</v>
      </c>
      <c r="P432" s="111">
        <v>31</v>
      </c>
      <c r="Q432" s="111">
        <v>0</v>
      </c>
      <c r="R432" s="111">
        <f t="shared" si="99"/>
        <v>6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>
        <v>30</v>
      </c>
      <c r="Q433" s="111">
        <v>0</v>
      </c>
      <c r="R433" s="111">
        <f t="shared" si="99"/>
        <v>6</v>
      </c>
      <c r="S433" s="92"/>
      <c r="T433" s="111" t="s">
        <v>66</v>
      </c>
      <c r="U433" s="117">
        <f>IF($J$1="March","",Y432)</f>
        <v>0</v>
      </c>
      <c r="V433" s="113"/>
      <c r="W433" s="117">
        <f t="shared" si="100"/>
        <v>0</v>
      </c>
      <c r="X433" s="113"/>
      <c r="Y433" s="117">
        <f t="shared" si="101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563" t="s">
        <v>51</v>
      </c>
      <c r="C434" s="530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19">
        <f>IF(C438&gt;0,$K$2,C436)</f>
        <v>30</v>
      </c>
      <c r="J434" s="127" t="s">
        <v>68</v>
      </c>
      <c r="K434" s="128">
        <f>K430/$K$2*I434</f>
        <v>35000</v>
      </c>
      <c r="L434" s="129"/>
      <c r="M434" s="93"/>
      <c r="N434" s="110"/>
      <c r="O434" s="111" t="s">
        <v>69</v>
      </c>
      <c r="P434" s="111"/>
      <c r="Q434" s="111"/>
      <c r="R434" s="111">
        <f t="shared" si="99"/>
        <v>6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71</v>
      </c>
      <c r="J435" s="127" t="s">
        <v>70</v>
      </c>
      <c r="K435" s="125">
        <f>K430/$K$2/8*I435</f>
        <v>10354.166666666668</v>
      </c>
      <c r="L435" s="131"/>
      <c r="M435" s="93"/>
      <c r="N435" s="110"/>
      <c r="O435" s="111" t="s">
        <v>47</v>
      </c>
      <c r="P435" s="111"/>
      <c r="Q435" s="111"/>
      <c r="R435" s="111">
        <f t="shared" si="99"/>
        <v>6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30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4" t="s">
        <v>72</v>
      </c>
      <c r="J436" s="530"/>
      <c r="K436" s="125">
        <f>K434+K435</f>
        <v>45354.166666666672</v>
      </c>
      <c r="L436" s="131"/>
      <c r="M436" s="93"/>
      <c r="N436" s="110"/>
      <c r="O436" s="111" t="s">
        <v>73</v>
      </c>
      <c r="P436" s="111"/>
      <c r="Q436" s="111"/>
      <c r="R436" s="111">
        <f t="shared" si="99"/>
        <v>6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4" t="s">
        <v>74</v>
      </c>
      <c r="J437" s="530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f t="shared" si="99"/>
        <v>6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5"/>
      <c r="B438" s="426" t="s">
        <v>76</v>
      </c>
      <c r="C438" s="42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6</v>
      </c>
      <c r="D438" s="353"/>
      <c r="E438" s="353"/>
      <c r="F438" s="426" t="s">
        <v>58</v>
      </c>
      <c r="G438" s="427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3"/>
      <c r="I438" s="553" t="s">
        <v>13</v>
      </c>
      <c r="J438" s="554"/>
      <c r="K438" s="430">
        <f>K436-K437</f>
        <v>45354.166666666672</v>
      </c>
      <c r="L438" s="412"/>
      <c r="M438" s="93"/>
      <c r="N438" s="110"/>
      <c r="O438" s="111" t="s">
        <v>78</v>
      </c>
      <c r="P438" s="111"/>
      <c r="Q438" s="111"/>
      <c r="R438" s="111">
        <f t="shared" si="99"/>
        <v>6</v>
      </c>
      <c r="S438" s="92"/>
      <c r="T438" s="111" t="s">
        <v>78</v>
      </c>
      <c r="U438" s="117" t="str">
        <f>IF($J$1="September",Y437,"")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55"/>
      <c r="J439" s="556"/>
      <c r="K439" s="87"/>
      <c r="L439" s="121"/>
      <c r="M439" s="93"/>
      <c r="N439" s="110"/>
      <c r="O439" s="111" t="s">
        <v>79</v>
      </c>
      <c r="P439" s="111"/>
      <c r="Q439" s="111"/>
      <c r="R439" s="111">
        <f t="shared" si="99"/>
        <v>6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55"/>
      <c r="J440" s="556"/>
      <c r="K440" s="87"/>
      <c r="L440" s="121"/>
      <c r="M440" s="93"/>
      <c r="N440" s="110"/>
      <c r="O440" s="111" t="s">
        <v>80</v>
      </c>
      <c r="P440" s="111"/>
      <c r="Q440" s="111"/>
      <c r="R440" s="111">
        <f t="shared" si="99"/>
        <v>6</v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50"/>
      <c r="L441" s="134"/>
      <c r="M441" s="93"/>
      <c r="N441" s="110"/>
      <c r="O441" s="111" t="s">
        <v>81</v>
      </c>
      <c r="P441" s="111"/>
      <c r="Q441" s="111"/>
      <c r="R441" s="111">
        <f t="shared" si="99"/>
        <v>6</v>
      </c>
      <c r="S441" s="92"/>
      <c r="T441" s="111" t="s">
        <v>81</v>
      </c>
      <c r="U441" s="117">
        <v>0</v>
      </c>
      <c r="V441" s="113"/>
      <c r="W441" s="117">
        <f t="shared" si="100"/>
        <v>0</v>
      </c>
      <c r="X441" s="113"/>
      <c r="Y441" s="117">
        <f t="shared" si="101"/>
        <v>0</v>
      </c>
      <c r="Z441" s="118"/>
      <c r="AA441" s="93"/>
      <c r="AB441" s="93"/>
      <c r="AC441" s="93"/>
    </row>
    <row r="442" spans="1:29" ht="20.100000000000001" customHeight="1" thickBot="1" x14ac:dyDescent="0.25">
      <c r="A442" s="353"/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57" t="s">
        <v>50</v>
      </c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9"/>
      <c r="M443" s="94"/>
      <c r="N443" s="95"/>
      <c r="O443" s="560" t="s">
        <v>51</v>
      </c>
      <c r="P443" s="561"/>
      <c r="Q443" s="561"/>
      <c r="R443" s="562"/>
      <c r="S443" s="96"/>
      <c r="T443" s="560" t="s">
        <v>52</v>
      </c>
      <c r="U443" s="561"/>
      <c r="V443" s="561"/>
      <c r="W443" s="561"/>
      <c r="X443" s="561"/>
      <c r="Y443" s="562"/>
      <c r="Z443" s="97"/>
      <c r="AA443" s="94"/>
      <c r="AB443" s="93"/>
      <c r="AC443" s="93"/>
    </row>
    <row r="444" spans="1:29" ht="20.100000000000001" customHeight="1" thickBot="1" x14ac:dyDescent="0.25">
      <c r="A444" s="436"/>
      <c r="B444" s="437"/>
      <c r="C444" s="572" t="s">
        <v>237</v>
      </c>
      <c r="D444" s="566"/>
      <c r="E444" s="566"/>
      <c r="F444" s="566"/>
      <c r="G444" s="437" t="str">
        <f>$J$1</f>
        <v>April</v>
      </c>
      <c r="H444" s="565">
        <f>$K$1</f>
        <v>2025</v>
      </c>
      <c r="I444" s="566"/>
      <c r="J444" s="437"/>
      <c r="K444" s="438"/>
      <c r="L444" s="439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102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30000+2000</f>
        <v>32000</v>
      </c>
      <c r="L445" s="109"/>
      <c r="M445" s="93"/>
      <c r="N445" s="110"/>
      <c r="O445" s="111" t="s">
        <v>60</v>
      </c>
      <c r="P445" s="111">
        <v>31</v>
      </c>
      <c r="Q445" s="111">
        <v>0</v>
      </c>
      <c r="R445" s="111">
        <f>15-Q445</f>
        <v>15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221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3">R445-Q446</f>
        <v>15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4">IF(U446="","",U446+V446)</f>
        <v>0</v>
      </c>
      <c r="X446" s="113"/>
      <c r="Y446" s="117">
        <f t="shared" ref="Y446:Y456" si="105">IF(W446="","",W446-X446)</f>
        <v>0</v>
      </c>
      <c r="Z446" s="118"/>
      <c r="AA446" s="94"/>
      <c r="AB446" s="93"/>
      <c r="AC446" s="93"/>
    </row>
    <row r="447" spans="1:29" ht="20.100000000000001" customHeight="1" thickBot="1" x14ac:dyDescent="0.25">
      <c r="A447" s="405"/>
      <c r="B447" s="413" t="s">
        <v>63</v>
      </c>
      <c r="C447" s="414"/>
      <c r="D447" s="353"/>
      <c r="E447" s="353"/>
      <c r="F447" s="569" t="s">
        <v>52</v>
      </c>
      <c r="G447" s="570"/>
      <c r="H447" s="353"/>
      <c r="I447" s="569" t="s">
        <v>64</v>
      </c>
      <c r="J447" s="571"/>
      <c r="K447" s="570"/>
      <c r="L447" s="415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3"/>
        <v>15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4"/>
        <v>0</v>
      </c>
      <c r="X447" s="113"/>
      <c r="Y447" s="117">
        <f t="shared" si="105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>
        <v>30</v>
      </c>
      <c r="Q448" s="111">
        <v>0</v>
      </c>
      <c r="R448" s="111">
        <f t="shared" si="103"/>
        <v>15</v>
      </c>
      <c r="S448" s="92"/>
      <c r="T448" s="111" t="s">
        <v>66</v>
      </c>
      <c r="U448" s="117">
        <f t="shared" ref="U448:U450" si="106">Y447</f>
        <v>0</v>
      </c>
      <c r="V448" s="113"/>
      <c r="W448" s="117">
        <f t="shared" si="104"/>
        <v>0</v>
      </c>
      <c r="X448" s="113"/>
      <c r="Y448" s="117">
        <f t="shared" si="105"/>
        <v>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563" t="s">
        <v>51</v>
      </c>
      <c r="C449" s="530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126">
        <f>IF(C453&gt;=C452,$K$2,C451+C453)</f>
        <v>30</v>
      </c>
      <c r="J449" s="127" t="s">
        <v>68</v>
      </c>
      <c r="K449" s="128">
        <f>K445/$K$2*I449</f>
        <v>32000.000000000004</v>
      </c>
      <c r="L449" s="129"/>
      <c r="M449" s="93"/>
      <c r="N449" s="110"/>
      <c r="O449" s="111" t="s">
        <v>69</v>
      </c>
      <c r="P449" s="111"/>
      <c r="Q449" s="111"/>
      <c r="R449" s="111">
        <f t="shared" si="103"/>
        <v>15</v>
      </c>
      <c r="S449" s="92"/>
      <c r="T449" s="111" t="s">
        <v>69</v>
      </c>
      <c r="U449" s="117">
        <f t="shared" si="106"/>
        <v>0</v>
      </c>
      <c r="V449" s="113"/>
      <c r="W449" s="117">
        <f t="shared" si="104"/>
        <v>0</v>
      </c>
      <c r="X449" s="113"/>
      <c r="Y449" s="117">
        <f t="shared" si="105"/>
        <v>0</v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57</v>
      </c>
      <c r="J450" s="127" t="s">
        <v>70</v>
      </c>
      <c r="K450" s="125">
        <f>K445/$K$2/8*I450</f>
        <v>7600.0000000000009</v>
      </c>
      <c r="L450" s="131"/>
      <c r="M450" s="93"/>
      <c r="N450" s="110"/>
      <c r="O450" s="111" t="s">
        <v>47</v>
      </c>
      <c r="P450" s="111"/>
      <c r="Q450" s="111"/>
      <c r="R450" s="111">
        <f t="shared" si="103"/>
        <v>15</v>
      </c>
      <c r="S450" s="92"/>
      <c r="T450" s="111" t="s">
        <v>47</v>
      </c>
      <c r="U450" s="117">
        <f t="shared" si="106"/>
        <v>0</v>
      </c>
      <c r="V450" s="113"/>
      <c r="W450" s="117">
        <f t="shared" si="104"/>
        <v>0</v>
      </c>
      <c r="X450" s="113"/>
      <c r="Y450" s="117">
        <f t="shared" si="105"/>
        <v>0</v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30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4" t="s">
        <v>72</v>
      </c>
      <c r="J451" s="530"/>
      <c r="K451" s="125">
        <f>K449+K450</f>
        <v>39600.000000000007</v>
      </c>
      <c r="L451" s="131"/>
      <c r="M451" s="93"/>
      <c r="N451" s="110"/>
      <c r="O451" s="111" t="s">
        <v>73</v>
      </c>
      <c r="P451" s="111"/>
      <c r="Q451" s="111"/>
      <c r="R451" s="111">
        <f t="shared" si="103"/>
        <v>15</v>
      </c>
      <c r="S451" s="92"/>
      <c r="T451" s="111" t="s">
        <v>73</v>
      </c>
      <c r="U451" s="117">
        <f>Y450</f>
        <v>0</v>
      </c>
      <c r="V451" s="113"/>
      <c r="W451" s="117">
        <f t="shared" si="104"/>
        <v>0</v>
      </c>
      <c r="X451" s="113"/>
      <c r="Y451" s="117">
        <f t="shared" si="105"/>
        <v>0</v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4" t="s">
        <v>74</v>
      </c>
      <c r="J452" s="530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3"/>
        <v>15</v>
      </c>
      <c r="S452" s="92"/>
      <c r="T452" s="111" t="s">
        <v>75</v>
      </c>
      <c r="U452" s="117">
        <f>Y451</f>
        <v>0</v>
      </c>
      <c r="V452" s="113"/>
      <c r="W452" s="117">
        <f t="shared" si="104"/>
        <v>0</v>
      </c>
      <c r="X452" s="113"/>
      <c r="Y452" s="117">
        <f t="shared" si="105"/>
        <v>0</v>
      </c>
      <c r="Z452" s="118"/>
      <c r="AA452" s="93"/>
      <c r="AB452" s="93"/>
      <c r="AC452" s="93"/>
    </row>
    <row r="453" spans="1:29" ht="18.75" customHeight="1" x14ac:dyDescent="0.2">
      <c r="A453" s="405"/>
      <c r="B453" s="426" t="s">
        <v>76</v>
      </c>
      <c r="C453" s="42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15</v>
      </c>
      <c r="D453" s="353"/>
      <c r="E453" s="353"/>
      <c r="F453" s="426" t="s">
        <v>58</v>
      </c>
      <c r="G453" s="427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3"/>
      <c r="I453" s="553" t="s">
        <v>13</v>
      </c>
      <c r="J453" s="554"/>
      <c r="K453" s="430">
        <f>K451-K452</f>
        <v>39600.000000000007</v>
      </c>
      <c r="L453" s="412"/>
      <c r="M453" s="93"/>
      <c r="N453" s="110"/>
      <c r="O453" s="111" t="s">
        <v>78</v>
      </c>
      <c r="P453" s="111"/>
      <c r="Q453" s="111"/>
      <c r="R453" s="111">
        <f t="shared" si="103"/>
        <v>15</v>
      </c>
      <c r="S453" s="92"/>
      <c r="T453" s="111" t="s">
        <v>78</v>
      </c>
      <c r="U453" s="117">
        <f>Y452</f>
        <v>0</v>
      </c>
      <c r="V453" s="113"/>
      <c r="W453" s="117">
        <f t="shared" si="104"/>
        <v>0</v>
      </c>
      <c r="X453" s="113"/>
      <c r="Y453" s="117">
        <f t="shared" si="105"/>
        <v>0</v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55"/>
      <c r="J454" s="556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3"/>
        <v>15</v>
      </c>
      <c r="S454" s="92"/>
      <c r="T454" s="111" t="s">
        <v>79</v>
      </c>
      <c r="U454" s="117">
        <f>Y453</f>
        <v>0</v>
      </c>
      <c r="V454" s="113"/>
      <c r="W454" s="117">
        <f t="shared" si="104"/>
        <v>0</v>
      </c>
      <c r="X454" s="113"/>
      <c r="Y454" s="117">
        <f t="shared" si="105"/>
        <v>0</v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55"/>
      <c r="J455" s="556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3"/>
        <v>15</v>
      </c>
      <c r="S455" s="92"/>
      <c r="T455" s="111" t="s">
        <v>80</v>
      </c>
      <c r="U455" s="117"/>
      <c r="V455" s="113"/>
      <c r="W455" s="117" t="str">
        <f t="shared" si="104"/>
        <v/>
      </c>
      <c r="X455" s="113"/>
      <c r="Y455" s="117" t="str">
        <f t="shared" si="105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4"/>
      <c r="M456" s="93"/>
      <c r="N456" s="110"/>
      <c r="O456" s="111" t="s">
        <v>81</v>
      </c>
      <c r="P456" s="111"/>
      <c r="Q456" s="111"/>
      <c r="R456" s="111">
        <f t="shared" si="103"/>
        <v>15</v>
      </c>
      <c r="S456" s="92"/>
      <c r="T456" s="111" t="s">
        <v>81</v>
      </c>
      <c r="U456" s="117"/>
      <c r="V456" s="113"/>
      <c r="W456" s="117" t="str">
        <f t="shared" si="104"/>
        <v/>
      </c>
      <c r="X456" s="113"/>
      <c r="Y456" s="117" t="str">
        <f t="shared" si="105"/>
        <v/>
      </c>
      <c r="Z456" s="118"/>
      <c r="AA456" s="93"/>
      <c r="AB456" s="93"/>
      <c r="AC456" s="93"/>
    </row>
    <row r="457" spans="1:29" ht="20.100000000000001" customHeight="1" thickBot="1" x14ac:dyDescent="0.25">
      <c r="A457" s="353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57" t="s">
        <v>50</v>
      </c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9"/>
      <c r="M458" s="94"/>
      <c r="N458" s="95"/>
      <c r="O458" s="560" t="s">
        <v>51</v>
      </c>
      <c r="P458" s="561"/>
      <c r="Q458" s="561"/>
      <c r="R458" s="562"/>
      <c r="S458" s="96"/>
      <c r="T458" s="560" t="s">
        <v>52</v>
      </c>
      <c r="U458" s="561"/>
      <c r="V458" s="561"/>
      <c r="W458" s="561"/>
      <c r="X458" s="561"/>
      <c r="Y458" s="562"/>
      <c r="Z458" s="97"/>
      <c r="AA458" s="93"/>
      <c r="AB458" s="93"/>
      <c r="AC458" s="93"/>
    </row>
    <row r="459" spans="1:29" ht="20.100000000000001" customHeight="1" thickBot="1" x14ac:dyDescent="0.25">
      <c r="A459" s="436"/>
      <c r="B459" s="437"/>
      <c r="C459" s="572" t="s">
        <v>237</v>
      </c>
      <c r="D459" s="566"/>
      <c r="E459" s="566"/>
      <c r="F459" s="566"/>
      <c r="G459" s="437" t="str">
        <f>$J$1</f>
        <v>April</v>
      </c>
      <c r="H459" s="565">
        <f>$K$1</f>
        <v>2025</v>
      </c>
      <c r="I459" s="566"/>
      <c r="J459" s="437"/>
      <c r="K459" s="438"/>
      <c r="L459" s="439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93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25000+2500+2000+2000+3000</f>
        <v>34500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106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26</v>
      </c>
      <c r="Q461" s="111">
        <v>2</v>
      </c>
      <c r="R461" s="111">
        <f t="shared" ref="R461:R471" si="107">R460-Q461</f>
        <v>13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8">IF(U461="","",U461+V461)</f>
        <v>0</v>
      </c>
      <c r="X461" s="113"/>
      <c r="Y461" s="117">
        <f t="shared" ref="Y461:Y471" si="109">IF(W461="","",W461-X461)</f>
        <v>0</v>
      </c>
      <c r="Z461" s="118"/>
      <c r="AA461" s="93"/>
      <c r="AB461" s="93"/>
      <c r="AC461" s="93"/>
    </row>
    <row r="462" spans="1:29" ht="20.100000000000001" customHeight="1" thickBot="1" x14ac:dyDescent="0.25">
      <c r="A462" s="405"/>
      <c r="B462" s="413" t="s">
        <v>63</v>
      </c>
      <c r="C462" s="414"/>
      <c r="D462" s="353"/>
      <c r="E462" s="353"/>
      <c r="F462" s="569" t="s">
        <v>52</v>
      </c>
      <c r="G462" s="570"/>
      <c r="H462" s="353"/>
      <c r="I462" s="569" t="s">
        <v>64</v>
      </c>
      <c r="J462" s="571"/>
      <c r="K462" s="570"/>
      <c r="L462" s="415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7"/>
        <v>13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8"/>
        <v>0</v>
      </c>
      <c r="X462" s="113"/>
      <c r="Y462" s="117">
        <f t="shared" si="109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>
        <v>30</v>
      </c>
      <c r="Q463" s="111">
        <v>0</v>
      </c>
      <c r="R463" s="111">
        <f t="shared" si="107"/>
        <v>13</v>
      </c>
      <c r="S463" s="92"/>
      <c r="T463" s="111" t="s">
        <v>66</v>
      </c>
      <c r="U463" s="117">
        <f>IF($J$1="March","",Y462)</f>
        <v>0</v>
      </c>
      <c r="V463" s="113"/>
      <c r="W463" s="117">
        <f t="shared" si="108"/>
        <v>0</v>
      </c>
      <c r="X463" s="113"/>
      <c r="Y463" s="117">
        <f t="shared" si="109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63" t="s">
        <v>51</v>
      </c>
      <c r="C464" s="530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30</v>
      </c>
      <c r="J464" s="127" t="s">
        <v>68</v>
      </c>
      <c r="K464" s="128">
        <f>K460/$K$2*I464</f>
        <v>34500</v>
      </c>
      <c r="L464" s="129"/>
      <c r="M464" s="93"/>
      <c r="N464" s="110"/>
      <c r="O464" s="111" t="s">
        <v>69</v>
      </c>
      <c r="P464" s="111"/>
      <c r="Q464" s="111"/>
      <c r="R464" s="111">
        <f t="shared" si="107"/>
        <v>13</v>
      </c>
      <c r="S464" s="92"/>
      <c r="T464" s="111" t="s">
        <v>69</v>
      </c>
      <c r="U464" s="117" t="str">
        <f>IF($J$1="April","",Y463)</f>
        <v/>
      </c>
      <c r="V464" s="113"/>
      <c r="W464" s="117" t="str">
        <f t="shared" si="108"/>
        <v/>
      </c>
      <c r="X464" s="113"/>
      <c r="Y464" s="117" t="str">
        <f t="shared" si="109"/>
        <v/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49</v>
      </c>
      <c r="J465" s="127" t="s">
        <v>70</v>
      </c>
      <c r="K465" s="125">
        <f>K460/$K$2/8*I465</f>
        <v>7043.75</v>
      </c>
      <c r="L465" s="131"/>
      <c r="M465" s="93"/>
      <c r="N465" s="110"/>
      <c r="O465" s="111" t="s">
        <v>47</v>
      </c>
      <c r="P465" s="111"/>
      <c r="Q465" s="111"/>
      <c r="R465" s="111">
        <f t="shared" si="107"/>
        <v>13</v>
      </c>
      <c r="S465" s="92"/>
      <c r="T465" s="111" t="s">
        <v>47</v>
      </c>
      <c r="U465" s="117" t="str">
        <f>IF($J$1="May","",Y464)</f>
        <v/>
      </c>
      <c r="V465" s="113"/>
      <c r="W465" s="117" t="str">
        <f t="shared" si="108"/>
        <v/>
      </c>
      <c r="X465" s="113"/>
      <c r="Y465" s="117" t="str">
        <f t="shared" si="109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30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4" t="s">
        <v>72</v>
      </c>
      <c r="J466" s="530"/>
      <c r="K466" s="125">
        <f>K464+K465</f>
        <v>41543.75</v>
      </c>
      <c r="L466" s="131"/>
      <c r="M466" s="93"/>
      <c r="N466" s="110"/>
      <c r="O466" s="111" t="s">
        <v>73</v>
      </c>
      <c r="P466" s="111"/>
      <c r="Q466" s="111"/>
      <c r="R466" s="111">
        <f t="shared" si="107"/>
        <v>13</v>
      </c>
      <c r="S466" s="92"/>
      <c r="T466" s="111" t="s">
        <v>73</v>
      </c>
      <c r="U466" s="117" t="str">
        <f>IF($J$1="June","",Y465)</f>
        <v/>
      </c>
      <c r="V466" s="113"/>
      <c r="W466" s="117" t="str">
        <f t="shared" si="108"/>
        <v/>
      </c>
      <c r="X466" s="113"/>
      <c r="Y466" s="117" t="str">
        <f t="shared" si="109"/>
        <v/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4" t="s">
        <v>74</v>
      </c>
      <c r="J467" s="530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7"/>
        <v>13</v>
      </c>
      <c r="S467" s="92"/>
      <c r="T467" s="111" t="s">
        <v>75</v>
      </c>
      <c r="U467" s="117" t="str">
        <f>IF($J$1="July","",Y466)</f>
        <v/>
      </c>
      <c r="V467" s="113"/>
      <c r="W467" s="117" t="str">
        <f t="shared" si="108"/>
        <v/>
      </c>
      <c r="X467" s="113"/>
      <c r="Y467" s="117" t="str">
        <f t="shared" si="109"/>
        <v/>
      </c>
      <c r="Z467" s="118"/>
      <c r="AA467" s="93"/>
      <c r="AB467" s="93"/>
      <c r="AC467" s="93"/>
    </row>
    <row r="468" spans="1:29" ht="18.75" customHeight="1" x14ac:dyDescent="0.2">
      <c r="A468" s="405"/>
      <c r="B468" s="426" t="s">
        <v>76</v>
      </c>
      <c r="C468" s="42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13</v>
      </c>
      <c r="D468" s="353"/>
      <c r="E468" s="353"/>
      <c r="F468" s="426" t="s">
        <v>58</v>
      </c>
      <c r="G468" s="427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3"/>
      <c r="I468" s="553" t="s">
        <v>13</v>
      </c>
      <c r="J468" s="554"/>
      <c r="K468" s="430">
        <f>K466-K467</f>
        <v>41543.75</v>
      </c>
      <c r="L468" s="412"/>
      <c r="M468" s="93"/>
      <c r="N468" s="110"/>
      <c r="O468" s="111" t="s">
        <v>78</v>
      </c>
      <c r="P468" s="111"/>
      <c r="Q468" s="111"/>
      <c r="R468" s="111">
        <f t="shared" si="107"/>
        <v>13</v>
      </c>
      <c r="S468" s="92"/>
      <c r="T468" s="111" t="s">
        <v>78</v>
      </c>
      <c r="U468" s="117" t="str">
        <f>IF($J$1="September",Y467,"")</f>
        <v/>
      </c>
      <c r="V468" s="113"/>
      <c r="W468" s="117" t="str">
        <f t="shared" si="108"/>
        <v/>
      </c>
      <c r="X468" s="113"/>
      <c r="Y468" s="117" t="str">
        <f t="shared" si="109"/>
        <v/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55"/>
      <c r="J469" s="556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7"/>
        <v>13</v>
      </c>
      <c r="S469" s="92"/>
      <c r="T469" s="111" t="s">
        <v>79</v>
      </c>
      <c r="U469" s="117" t="str">
        <f>IF($J$1="October",Y468,"")</f>
        <v/>
      </c>
      <c r="V469" s="113"/>
      <c r="W469" s="117" t="str">
        <f t="shared" si="108"/>
        <v/>
      </c>
      <c r="X469" s="113"/>
      <c r="Y469" s="117" t="str">
        <f t="shared" si="109"/>
        <v/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55"/>
      <c r="J470" s="556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7"/>
        <v>13</v>
      </c>
      <c r="S470" s="92"/>
      <c r="T470" s="111" t="s">
        <v>80</v>
      </c>
      <c r="U470" s="117"/>
      <c r="V470" s="113"/>
      <c r="W470" s="117" t="str">
        <f t="shared" si="108"/>
        <v/>
      </c>
      <c r="X470" s="113"/>
      <c r="Y470" s="117" t="str">
        <f t="shared" si="109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7"/>
        <v>13</v>
      </c>
      <c r="S471" s="92"/>
      <c r="T471" s="111" t="s">
        <v>81</v>
      </c>
      <c r="U471" s="117"/>
      <c r="V471" s="113"/>
      <c r="W471" s="117" t="str">
        <f t="shared" si="108"/>
        <v/>
      </c>
      <c r="X471" s="113"/>
      <c r="Y471" s="117" t="str">
        <f t="shared" si="109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3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57" t="s">
        <v>50</v>
      </c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9"/>
      <c r="M473" s="94"/>
      <c r="N473" s="95"/>
      <c r="O473" s="560" t="s">
        <v>51</v>
      </c>
      <c r="P473" s="561"/>
      <c r="Q473" s="561"/>
      <c r="R473" s="562"/>
      <c r="S473" s="96"/>
      <c r="T473" s="560" t="s">
        <v>52</v>
      </c>
      <c r="U473" s="561"/>
      <c r="V473" s="561"/>
      <c r="W473" s="561"/>
      <c r="X473" s="561"/>
      <c r="Y473" s="562"/>
      <c r="Z473" s="97"/>
      <c r="AA473" s="94"/>
      <c r="AB473" s="93"/>
      <c r="AC473" s="93"/>
    </row>
    <row r="474" spans="1:29" ht="20.100000000000001" customHeight="1" thickBot="1" x14ac:dyDescent="0.25">
      <c r="A474" s="436"/>
      <c r="B474" s="437"/>
      <c r="C474" s="572" t="s">
        <v>237</v>
      </c>
      <c r="D474" s="566"/>
      <c r="E474" s="566"/>
      <c r="F474" s="566"/>
      <c r="G474" s="437" t="str">
        <f>$J$1</f>
        <v>April</v>
      </c>
      <c r="H474" s="565">
        <f>$K$1</f>
        <v>2025</v>
      </c>
      <c r="I474" s="566"/>
      <c r="J474" s="437"/>
      <c r="K474" s="438"/>
      <c r="L474" s="439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102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32500+2000+3000+5000+5000</f>
        <v>47500</v>
      </c>
      <c r="L475" s="109"/>
      <c r="M475" s="93"/>
      <c r="N475" s="110"/>
      <c r="O475" s="111" t="s">
        <v>60</v>
      </c>
      <c r="P475" s="111">
        <v>29</v>
      </c>
      <c r="Q475" s="111">
        <v>2</v>
      </c>
      <c r="R475" s="111">
        <f>15-Q475</f>
        <v>13</v>
      </c>
      <c r="S475" s="112"/>
      <c r="T475" s="111" t="s">
        <v>60</v>
      </c>
      <c r="U475" s="113">
        <v>85000</v>
      </c>
      <c r="V475" s="113"/>
      <c r="W475" s="113">
        <f>V475+U475</f>
        <v>85000</v>
      </c>
      <c r="X475" s="113">
        <v>5000</v>
      </c>
      <c r="Y475" s="113">
        <f>W475-X475</f>
        <v>80000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108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25</v>
      </c>
      <c r="Q476" s="111">
        <v>3</v>
      </c>
      <c r="R476" s="111">
        <f t="shared" ref="R476:R486" si="110">R475-Q476</f>
        <v>10</v>
      </c>
      <c r="S476" s="92"/>
      <c r="T476" s="111" t="s">
        <v>62</v>
      </c>
      <c r="U476" s="117">
        <f>IF($J$1="January","",Y475)</f>
        <v>80000</v>
      </c>
      <c r="V476" s="113"/>
      <c r="W476" s="117">
        <f t="shared" ref="W476:W486" si="111">IF(U476="","",U476+V476)</f>
        <v>80000</v>
      </c>
      <c r="X476" s="113">
        <v>5000</v>
      </c>
      <c r="Y476" s="117">
        <f t="shared" ref="Y476:Y486" si="112">IF(W476="","",W476-X476)</f>
        <v>75000</v>
      </c>
      <c r="Z476" s="118"/>
      <c r="AA476" s="94"/>
      <c r="AB476" s="93"/>
      <c r="AC476" s="93"/>
    </row>
    <row r="477" spans="1:29" ht="20.100000000000001" customHeight="1" thickBot="1" x14ac:dyDescent="0.25">
      <c r="A477" s="405"/>
      <c r="B477" s="413" t="s">
        <v>63</v>
      </c>
      <c r="C477" s="414"/>
      <c r="D477" s="353"/>
      <c r="E477" s="353"/>
      <c r="F477" s="569" t="s">
        <v>52</v>
      </c>
      <c r="G477" s="570"/>
      <c r="H477" s="353"/>
      <c r="I477" s="569" t="s">
        <v>64</v>
      </c>
      <c r="J477" s="571"/>
      <c r="K477" s="570"/>
      <c r="L477" s="415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0"/>
        <v>10</v>
      </c>
      <c r="S477" s="92"/>
      <c r="T477" s="111" t="s">
        <v>65</v>
      </c>
      <c r="U477" s="117">
        <f>IF($J$1="February","",Y476)</f>
        <v>75000</v>
      </c>
      <c r="V477" s="113"/>
      <c r="W477" s="117">
        <f t="shared" si="111"/>
        <v>75000</v>
      </c>
      <c r="X477" s="113">
        <v>5000</v>
      </c>
      <c r="Y477" s="117">
        <f t="shared" si="112"/>
        <v>70000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>
        <v>28</v>
      </c>
      <c r="Q478" s="111">
        <v>2</v>
      </c>
      <c r="R478" s="111">
        <f t="shared" si="110"/>
        <v>8</v>
      </c>
      <c r="S478" s="92"/>
      <c r="T478" s="111" t="s">
        <v>66</v>
      </c>
      <c r="U478" s="117">
        <f>IF($J$1="March","",Y477)</f>
        <v>70000</v>
      </c>
      <c r="V478" s="113"/>
      <c r="W478" s="117">
        <f t="shared" si="111"/>
        <v>70000</v>
      </c>
      <c r="X478" s="113">
        <v>5000</v>
      </c>
      <c r="Y478" s="117">
        <f t="shared" si="112"/>
        <v>65000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563" t="s">
        <v>51</v>
      </c>
      <c r="C479" s="530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70000</v>
      </c>
      <c r="H479" s="122"/>
      <c r="I479" s="404">
        <f>IF(C483&gt;=C482,$K$2,C481+C483)</f>
        <v>30</v>
      </c>
      <c r="J479" s="127" t="s">
        <v>68</v>
      </c>
      <c r="K479" s="128">
        <f>K475/$K$2*I479</f>
        <v>47500</v>
      </c>
      <c r="L479" s="129"/>
      <c r="M479" s="93"/>
      <c r="N479" s="110"/>
      <c r="O479" s="111" t="s">
        <v>69</v>
      </c>
      <c r="P479" s="111"/>
      <c r="Q479" s="111"/>
      <c r="R479" s="111">
        <f t="shared" si="110"/>
        <v>8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1"/>
        <v/>
      </c>
      <c r="X479" s="113"/>
      <c r="Y479" s="117" t="str">
        <f t="shared" si="112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26</v>
      </c>
      <c r="J480" s="127" t="s">
        <v>70</v>
      </c>
      <c r="K480" s="125">
        <f>K475/$K$2/8*I480</f>
        <v>5145.833333333333</v>
      </c>
      <c r="L480" s="131"/>
      <c r="M480" s="93"/>
      <c r="N480" s="110"/>
      <c r="O480" s="111" t="s">
        <v>47</v>
      </c>
      <c r="P480" s="111"/>
      <c r="Q480" s="111"/>
      <c r="R480" s="111">
        <f t="shared" si="110"/>
        <v>8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1"/>
        <v/>
      </c>
      <c r="X480" s="113"/>
      <c r="Y480" s="117" t="str">
        <f t="shared" si="112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28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70000</v>
      </c>
      <c r="H481" s="122"/>
      <c r="I481" s="564" t="s">
        <v>72</v>
      </c>
      <c r="J481" s="530"/>
      <c r="K481" s="125">
        <f>K479+K480</f>
        <v>52645.833333333336</v>
      </c>
      <c r="L481" s="131"/>
      <c r="M481" s="93"/>
      <c r="N481" s="110"/>
      <c r="O481" s="111" t="s">
        <v>73</v>
      </c>
      <c r="P481" s="111"/>
      <c r="Q481" s="111"/>
      <c r="R481" s="111">
        <f t="shared" si="110"/>
        <v>8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1"/>
        <v/>
      </c>
      <c r="X481" s="113"/>
      <c r="Y481" s="117" t="str">
        <f t="shared" si="112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2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122"/>
      <c r="I482" s="564" t="s">
        <v>74</v>
      </c>
      <c r="J482" s="530"/>
      <c r="K482" s="125">
        <f>G482</f>
        <v>5000</v>
      </c>
      <c r="L482" s="131"/>
      <c r="M482" s="93"/>
      <c r="N482" s="110"/>
      <c r="O482" s="111" t="s">
        <v>75</v>
      </c>
      <c r="P482" s="111"/>
      <c r="Q482" s="111"/>
      <c r="R482" s="111">
        <f t="shared" si="110"/>
        <v>8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1"/>
        <v/>
      </c>
      <c r="X482" s="113"/>
      <c r="Y482" s="117" t="str">
        <f t="shared" si="112"/>
        <v/>
      </c>
      <c r="Z482" s="118"/>
      <c r="AA482" s="93"/>
      <c r="AB482" s="93"/>
      <c r="AC482" s="93"/>
    </row>
    <row r="483" spans="1:29" ht="18.75" customHeight="1" x14ac:dyDescent="0.2">
      <c r="A483" s="405"/>
      <c r="B483" s="426" t="s">
        <v>76</v>
      </c>
      <c r="C483" s="42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8</v>
      </c>
      <c r="D483" s="353"/>
      <c r="E483" s="353"/>
      <c r="F483" s="426" t="s">
        <v>58</v>
      </c>
      <c r="G483" s="427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65000</v>
      </c>
      <c r="H483" s="353"/>
      <c r="I483" s="553" t="s">
        <v>13</v>
      </c>
      <c r="J483" s="554"/>
      <c r="K483" s="430">
        <f>K481-K482</f>
        <v>47645.833333333336</v>
      </c>
      <c r="L483" s="412"/>
      <c r="M483" s="93"/>
      <c r="N483" s="110"/>
      <c r="O483" s="111" t="s">
        <v>78</v>
      </c>
      <c r="P483" s="111"/>
      <c r="Q483" s="111"/>
      <c r="R483" s="111">
        <f t="shared" si="110"/>
        <v>8</v>
      </c>
      <c r="S483" s="92"/>
      <c r="T483" s="111" t="s">
        <v>78</v>
      </c>
      <c r="U483" s="117" t="str">
        <f>Y482</f>
        <v/>
      </c>
      <c r="V483" s="113"/>
      <c r="W483" s="117" t="str">
        <f t="shared" si="111"/>
        <v/>
      </c>
      <c r="X483" s="113"/>
      <c r="Y483" s="117" t="str">
        <f t="shared" si="112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55"/>
      <c r="J484" s="556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0"/>
        <v>8</v>
      </c>
      <c r="S484" s="92"/>
      <c r="T484" s="111" t="s">
        <v>79</v>
      </c>
      <c r="U484" s="117" t="str">
        <f>Y483</f>
        <v/>
      </c>
      <c r="V484" s="113"/>
      <c r="W484" s="117" t="str">
        <f t="shared" si="111"/>
        <v/>
      </c>
      <c r="X484" s="113"/>
      <c r="Y484" s="117" t="str">
        <f t="shared" si="112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55"/>
      <c r="J485" s="556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0"/>
        <v>8</v>
      </c>
      <c r="S485" s="92"/>
      <c r="T485" s="111" t="s">
        <v>80</v>
      </c>
      <c r="U485" s="117" t="str">
        <f>IF($J$1="October","",Y484)</f>
        <v/>
      </c>
      <c r="V485" s="113"/>
      <c r="W485" s="117" t="str">
        <f t="shared" si="111"/>
        <v/>
      </c>
      <c r="X485" s="113"/>
      <c r="Y485" s="117" t="str">
        <f t="shared" si="112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0"/>
        <v>8</v>
      </c>
      <c r="S486" s="92"/>
      <c r="T486" s="111" t="s">
        <v>81</v>
      </c>
      <c r="U486" s="117" t="str">
        <f>IF($J$1="November","",Y485)</f>
        <v/>
      </c>
      <c r="V486" s="113"/>
      <c r="W486" s="117" t="str">
        <f t="shared" si="111"/>
        <v/>
      </c>
      <c r="X486" s="113"/>
      <c r="Y486" s="117" t="str">
        <f t="shared" si="112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3"/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57" t="s">
        <v>50</v>
      </c>
      <c r="B488" s="558"/>
      <c r="C488" s="558"/>
      <c r="D488" s="558"/>
      <c r="E488" s="558"/>
      <c r="F488" s="558"/>
      <c r="G488" s="558"/>
      <c r="H488" s="558"/>
      <c r="I488" s="558"/>
      <c r="J488" s="558"/>
      <c r="K488" s="558"/>
      <c r="L488" s="559"/>
      <c r="M488" s="94"/>
      <c r="N488" s="95"/>
      <c r="O488" s="560" t="s">
        <v>51</v>
      </c>
      <c r="P488" s="561"/>
      <c r="Q488" s="561"/>
      <c r="R488" s="562"/>
      <c r="S488" s="96"/>
      <c r="T488" s="560" t="s">
        <v>52</v>
      </c>
      <c r="U488" s="561"/>
      <c r="V488" s="561"/>
      <c r="W488" s="561"/>
      <c r="X488" s="561"/>
      <c r="Y488" s="562"/>
      <c r="Z488" s="97"/>
      <c r="AA488" s="93"/>
      <c r="AB488" s="93"/>
      <c r="AC488" s="93"/>
    </row>
    <row r="489" spans="1:29" ht="20.100000000000001" customHeight="1" thickBot="1" x14ac:dyDescent="0.25">
      <c r="A489" s="436"/>
      <c r="B489" s="437"/>
      <c r="C489" s="572" t="s">
        <v>237</v>
      </c>
      <c r="D489" s="566"/>
      <c r="E489" s="566"/>
      <c r="F489" s="566"/>
      <c r="G489" s="437" t="str">
        <f>$J$1</f>
        <v>April</v>
      </c>
      <c r="H489" s="565">
        <f>$K$1</f>
        <v>2025</v>
      </c>
      <c r="I489" s="566"/>
      <c r="J489" s="437"/>
      <c r="K489" s="438"/>
      <c r="L489" s="439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93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24500+2000+3000+2000</f>
        <v>31500</v>
      </c>
      <c r="L490" s="109"/>
      <c r="M490" s="93"/>
      <c r="N490" s="110"/>
      <c r="O490" s="111" t="s">
        <v>60</v>
      </c>
      <c r="P490" s="111">
        <v>31</v>
      </c>
      <c r="Q490" s="111">
        <v>0</v>
      </c>
      <c r="R490" s="111">
        <f>15-Q490</f>
        <v>15</v>
      </c>
      <c r="S490" s="112"/>
      <c r="T490" s="111" t="s">
        <v>60</v>
      </c>
      <c r="U490" s="113">
        <v>9000</v>
      </c>
      <c r="V490" s="113"/>
      <c r="W490" s="113">
        <f>V490+U490</f>
        <v>9000</v>
      </c>
      <c r="X490" s="113">
        <v>2000</v>
      </c>
      <c r="Y490" s="113">
        <f>W490-X490</f>
        <v>7000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109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28</v>
      </c>
      <c r="Q491" s="111">
        <v>0</v>
      </c>
      <c r="R491" s="111">
        <f t="shared" ref="R491:R501" si="113">R490-Q491</f>
        <v>15</v>
      </c>
      <c r="S491" s="92"/>
      <c r="T491" s="111" t="s">
        <v>62</v>
      </c>
      <c r="U491" s="117">
        <f>Y490</f>
        <v>7000</v>
      </c>
      <c r="V491" s="113"/>
      <c r="W491" s="117">
        <f t="shared" ref="W491:W501" si="114">IF(U491="","",U491+V491)</f>
        <v>7000</v>
      </c>
      <c r="X491" s="113">
        <v>2000</v>
      </c>
      <c r="Y491" s="117">
        <f t="shared" ref="Y491:Y501" si="115">IF(W491="","",W491-X491)</f>
        <v>5000</v>
      </c>
      <c r="Z491" s="118"/>
      <c r="AA491" s="93"/>
      <c r="AB491" s="93"/>
      <c r="AC491" s="93"/>
    </row>
    <row r="492" spans="1:29" ht="20.100000000000001" customHeight="1" thickBot="1" x14ac:dyDescent="0.25">
      <c r="A492" s="405"/>
      <c r="B492" s="413" t="s">
        <v>63</v>
      </c>
      <c r="C492" s="414"/>
      <c r="D492" s="353"/>
      <c r="E492" s="353"/>
      <c r="F492" s="569" t="s">
        <v>52</v>
      </c>
      <c r="G492" s="570"/>
      <c r="H492" s="353"/>
      <c r="I492" s="569" t="s">
        <v>64</v>
      </c>
      <c r="J492" s="571"/>
      <c r="K492" s="570"/>
      <c r="L492" s="415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3"/>
        <v>15</v>
      </c>
      <c r="S492" s="92"/>
      <c r="T492" s="111" t="s">
        <v>65</v>
      </c>
      <c r="U492" s="117">
        <f>Y491</f>
        <v>5000</v>
      </c>
      <c r="V492" s="113"/>
      <c r="W492" s="117">
        <f t="shared" si="114"/>
        <v>5000</v>
      </c>
      <c r="X492" s="113">
        <v>2000</v>
      </c>
      <c r="Y492" s="117">
        <f t="shared" si="115"/>
        <v>3000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>
        <v>29</v>
      </c>
      <c r="Q493" s="111">
        <v>1</v>
      </c>
      <c r="R493" s="111">
        <f t="shared" si="113"/>
        <v>14</v>
      </c>
      <c r="S493" s="92"/>
      <c r="T493" s="111" t="s">
        <v>66</v>
      </c>
      <c r="U493" s="117">
        <f>Y492</f>
        <v>3000</v>
      </c>
      <c r="V493" s="113">
        <v>5000</v>
      </c>
      <c r="W493" s="117">
        <f t="shared" si="114"/>
        <v>8000</v>
      </c>
      <c r="X493" s="113">
        <v>7000</v>
      </c>
      <c r="Y493" s="117">
        <f t="shared" si="115"/>
        <v>1000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563" t="s">
        <v>51</v>
      </c>
      <c r="C494" s="530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3000</v>
      </c>
      <c r="H494" s="122"/>
      <c r="I494" s="126">
        <f>IF(C498&gt;=C497,$K$2,C496+C498)</f>
        <v>30</v>
      </c>
      <c r="J494" s="127" t="s">
        <v>68</v>
      </c>
      <c r="K494" s="128">
        <f>K490/$K$2*I494</f>
        <v>31500</v>
      </c>
      <c r="L494" s="129"/>
      <c r="M494" s="93"/>
      <c r="N494" s="110"/>
      <c r="O494" s="111" t="s">
        <v>69</v>
      </c>
      <c r="P494" s="111"/>
      <c r="Q494" s="111"/>
      <c r="R494" s="111">
        <f t="shared" si="113"/>
        <v>14</v>
      </c>
      <c r="S494" s="92"/>
      <c r="T494" s="111" t="s">
        <v>69</v>
      </c>
      <c r="U494" s="117"/>
      <c r="V494" s="113"/>
      <c r="W494" s="117" t="str">
        <f t="shared" si="114"/>
        <v/>
      </c>
      <c r="X494" s="113"/>
      <c r="Y494" s="117" t="str">
        <f t="shared" si="115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5000</v>
      </c>
      <c r="H495" s="122"/>
      <c r="I495" s="126">
        <v>52</v>
      </c>
      <c r="J495" s="127" t="s">
        <v>70</v>
      </c>
      <c r="K495" s="125">
        <f>K490/$K$2/8*I495</f>
        <v>6825</v>
      </c>
      <c r="L495" s="131"/>
      <c r="M495" s="93"/>
      <c r="N495" s="110"/>
      <c r="O495" s="111" t="s">
        <v>47</v>
      </c>
      <c r="P495" s="111"/>
      <c r="Q495" s="111"/>
      <c r="R495" s="111">
        <f t="shared" si="113"/>
        <v>14</v>
      </c>
      <c r="S495" s="92"/>
      <c r="T495" s="111" t="s">
        <v>47</v>
      </c>
      <c r="U495" s="117"/>
      <c r="V495" s="113"/>
      <c r="W495" s="117" t="str">
        <f t="shared" si="114"/>
        <v/>
      </c>
      <c r="X495" s="113"/>
      <c r="Y495" s="117" t="str">
        <f t="shared" si="115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29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8000</v>
      </c>
      <c r="H496" s="122"/>
      <c r="I496" s="564" t="s">
        <v>72</v>
      </c>
      <c r="J496" s="530"/>
      <c r="K496" s="125">
        <f>K494+K495</f>
        <v>38325</v>
      </c>
      <c r="L496" s="131"/>
      <c r="M496" s="93"/>
      <c r="N496" s="110"/>
      <c r="O496" s="111" t="s">
        <v>73</v>
      </c>
      <c r="P496" s="111"/>
      <c r="Q496" s="111"/>
      <c r="R496" s="111">
        <f t="shared" si="113"/>
        <v>14</v>
      </c>
      <c r="S496" s="92"/>
      <c r="T496" s="111" t="s">
        <v>73</v>
      </c>
      <c r="U496" s="117"/>
      <c r="V496" s="113"/>
      <c r="W496" s="117" t="str">
        <f t="shared" si="114"/>
        <v/>
      </c>
      <c r="X496" s="113"/>
      <c r="Y496" s="117" t="str">
        <f t="shared" si="115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1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7000</v>
      </c>
      <c r="H497" s="122"/>
      <c r="I497" s="564" t="s">
        <v>74</v>
      </c>
      <c r="J497" s="530"/>
      <c r="K497" s="125">
        <f>G497</f>
        <v>7000</v>
      </c>
      <c r="L497" s="131"/>
      <c r="M497" s="93"/>
      <c r="N497" s="110"/>
      <c r="O497" s="111" t="s">
        <v>75</v>
      </c>
      <c r="P497" s="111"/>
      <c r="Q497" s="111"/>
      <c r="R497" s="111">
        <f t="shared" si="113"/>
        <v>14</v>
      </c>
      <c r="S497" s="92"/>
      <c r="T497" s="111" t="s">
        <v>75</v>
      </c>
      <c r="U497" s="117"/>
      <c r="V497" s="113"/>
      <c r="W497" s="117" t="str">
        <f t="shared" si="114"/>
        <v/>
      </c>
      <c r="X497" s="113"/>
      <c r="Y497" s="117" t="str">
        <f t="shared" si="115"/>
        <v/>
      </c>
      <c r="Z497" s="118"/>
      <c r="AA497" s="93"/>
      <c r="AB497" s="93"/>
      <c r="AC497" s="93"/>
    </row>
    <row r="498" spans="1:29" ht="18.75" customHeight="1" x14ac:dyDescent="0.2">
      <c r="A498" s="405"/>
      <c r="B498" s="426" t="s">
        <v>76</v>
      </c>
      <c r="C498" s="42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14</v>
      </c>
      <c r="D498" s="353"/>
      <c r="E498" s="353"/>
      <c r="F498" s="426" t="s">
        <v>58</v>
      </c>
      <c r="G498" s="427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1000</v>
      </c>
      <c r="H498" s="353"/>
      <c r="I498" s="553" t="s">
        <v>13</v>
      </c>
      <c r="J498" s="554"/>
      <c r="K498" s="430">
        <f>K496-K497</f>
        <v>31325</v>
      </c>
      <c r="L498" s="412"/>
      <c r="M498" s="93"/>
      <c r="N498" s="110"/>
      <c r="O498" s="111" t="s">
        <v>78</v>
      </c>
      <c r="P498" s="111"/>
      <c r="Q498" s="111"/>
      <c r="R498" s="111">
        <f t="shared" si="113"/>
        <v>14</v>
      </c>
      <c r="S498" s="92"/>
      <c r="T498" s="111" t="s">
        <v>78</v>
      </c>
      <c r="U498" s="117"/>
      <c r="V498" s="113"/>
      <c r="W498" s="117" t="str">
        <f t="shared" si="114"/>
        <v/>
      </c>
      <c r="X498" s="113"/>
      <c r="Y498" s="117" t="str">
        <f t="shared" si="115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55"/>
      <c r="J499" s="556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3"/>
        <v>14</v>
      </c>
      <c r="S499" s="92"/>
      <c r="T499" s="111" t="s">
        <v>79</v>
      </c>
      <c r="U499" s="117"/>
      <c r="V499" s="113"/>
      <c r="W499" s="117" t="str">
        <f t="shared" si="114"/>
        <v/>
      </c>
      <c r="X499" s="113"/>
      <c r="Y499" s="117" t="str">
        <f t="shared" si="115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55"/>
      <c r="J500" s="556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3"/>
        <v>14</v>
      </c>
      <c r="S500" s="92"/>
      <c r="T500" s="111" t="s">
        <v>80</v>
      </c>
      <c r="U500" s="117"/>
      <c r="V500" s="113"/>
      <c r="W500" s="117" t="str">
        <f t="shared" si="114"/>
        <v/>
      </c>
      <c r="X500" s="113"/>
      <c r="Y500" s="117" t="str">
        <f t="shared" si="115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3"/>
        <v>14</v>
      </c>
      <c r="S501" s="92"/>
      <c r="T501" s="111" t="s">
        <v>81</v>
      </c>
      <c r="U501" s="117"/>
      <c r="V501" s="113"/>
      <c r="W501" s="117" t="str">
        <f t="shared" si="114"/>
        <v/>
      </c>
      <c r="X501" s="113"/>
      <c r="Y501" s="117" t="str">
        <f t="shared" si="115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3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57" t="s">
        <v>50</v>
      </c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9"/>
      <c r="M503" s="94"/>
      <c r="N503" s="95"/>
      <c r="O503" s="560" t="s">
        <v>51</v>
      </c>
      <c r="P503" s="561"/>
      <c r="Q503" s="561"/>
      <c r="R503" s="562"/>
      <c r="S503" s="96"/>
      <c r="T503" s="560" t="s">
        <v>52</v>
      </c>
      <c r="U503" s="561"/>
      <c r="V503" s="561"/>
      <c r="W503" s="561"/>
      <c r="X503" s="561"/>
      <c r="Y503" s="562"/>
      <c r="Z503" s="97"/>
      <c r="AA503" s="94"/>
      <c r="AB503" s="93"/>
      <c r="AC503" s="93"/>
    </row>
    <row r="504" spans="1:29" ht="20.100000000000001" customHeight="1" thickBot="1" x14ac:dyDescent="0.25">
      <c r="A504" s="436"/>
      <c r="B504" s="437"/>
      <c r="C504" s="572" t="s">
        <v>237</v>
      </c>
      <c r="D504" s="566"/>
      <c r="E504" s="566"/>
      <c r="F504" s="566"/>
      <c r="G504" s="437" t="str">
        <f>$J$1</f>
        <v>April</v>
      </c>
      <c r="H504" s="565">
        <f>$K$1</f>
        <v>2025</v>
      </c>
      <c r="I504" s="566"/>
      <c r="J504" s="437"/>
      <c r="K504" s="438"/>
      <c r="L504" s="439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6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7">IF(U506="","",U506+V506)</f>
        <v>10000</v>
      </c>
      <c r="X506" s="113">
        <v>2000</v>
      </c>
      <c r="Y506" s="117">
        <f t="shared" ref="Y506:Y516" si="118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5"/>
      <c r="B507" s="413" t="s">
        <v>63</v>
      </c>
      <c r="C507" s="414"/>
      <c r="D507" s="353"/>
      <c r="E507" s="353"/>
      <c r="F507" s="569" t="s">
        <v>52</v>
      </c>
      <c r="G507" s="570"/>
      <c r="H507" s="353"/>
      <c r="I507" s="569" t="s">
        <v>64</v>
      </c>
      <c r="J507" s="571"/>
      <c r="K507" s="570"/>
      <c r="L507" s="415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6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7"/>
        <v>8000</v>
      </c>
      <c r="X507" s="113">
        <v>2000</v>
      </c>
      <c r="Y507" s="117">
        <f t="shared" si="118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>
        <v>28</v>
      </c>
      <c r="Q508" s="111">
        <v>2</v>
      </c>
      <c r="R508" s="111">
        <f t="shared" si="116"/>
        <v>10</v>
      </c>
      <c r="S508" s="92"/>
      <c r="T508" s="111" t="s">
        <v>66</v>
      </c>
      <c r="U508" s="117">
        <f>Y507</f>
        <v>6000</v>
      </c>
      <c r="V508" s="113">
        <v>2000</v>
      </c>
      <c r="W508" s="117">
        <f t="shared" si="117"/>
        <v>8000</v>
      </c>
      <c r="X508" s="113">
        <v>3000</v>
      </c>
      <c r="Y508" s="117">
        <f t="shared" si="118"/>
        <v>5000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563" t="s">
        <v>51</v>
      </c>
      <c r="C509" s="530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6000</v>
      </c>
      <c r="H509" s="122"/>
      <c r="I509" s="126">
        <f>IF(C513&gt;=C512,$K$2,C511+C513)</f>
        <v>30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6"/>
        <v>10</v>
      </c>
      <c r="S509" s="92"/>
      <c r="T509" s="111" t="s">
        <v>69</v>
      </c>
      <c r="U509" s="117"/>
      <c r="V509" s="113"/>
      <c r="W509" s="117" t="str">
        <f t="shared" si="117"/>
        <v/>
      </c>
      <c r="X509" s="113"/>
      <c r="Y509" s="117" t="str">
        <f t="shared" si="118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2000</v>
      </c>
      <c r="H510" s="122"/>
      <c r="I510" s="126">
        <v>101</v>
      </c>
      <c r="J510" s="127" t="s">
        <v>70</v>
      </c>
      <c r="K510" s="125">
        <f>K505/$K$2/8*I510</f>
        <v>12625</v>
      </c>
      <c r="L510" s="131"/>
      <c r="M510" s="93"/>
      <c r="N510" s="110"/>
      <c r="O510" s="111" t="s">
        <v>47</v>
      </c>
      <c r="P510" s="111"/>
      <c r="Q510" s="111"/>
      <c r="R510" s="111">
        <f t="shared" si="116"/>
        <v>10</v>
      </c>
      <c r="S510" s="92"/>
      <c r="T510" s="111" t="s">
        <v>47</v>
      </c>
      <c r="U510" s="117"/>
      <c r="V510" s="113"/>
      <c r="W510" s="117" t="str">
        <f t="shared" si="117"/>
        <v/>
      </c>
      <c r="X510" s="113"/>
      <c r="Y510" s="117" t="str">
        <f t="shared" si="118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28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64" t="s">
        <v>72</v>
      </c>
      <c r="J511" s="530"/>
      <c r="K511" s="125">
        <f>K509+K510</f>
        <v>42625</v>
      </c>
      <c r="L511" s="131"/>
      <c r="M511" s="93"/>
      <c r="N511" s="110"/>
      <c r="O511" s="111" t="s">
        <v>73</v>
      </c>
      <c r="P511" s="111"/>
      <c r="Q511" s="111"/>
      <c r="R511" s="111">
        <f t="shared" si="116"/>
        <v>10</v>
      </c>
      <c r="S511" s="92"/>
      <c r="T511" s="111" t="s">
        <v>73</v>
      </c>
      <c r="U511" s="117"/>
      <c r="V511" s="113"/>
      <c r="W511" s="117" t="str">
        <f t="shared" si="117"/>
        <v/>
      </c>
      <c r="X511" s="113"/>
      <c r="Y511" s="117" t="str">
        <f t="shared" si="118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2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3000</v>
      </c>
      <c r="H512" s="122"/>
      <c r="I512" s="564" t="s">
        <v>74</v>
      </c>
      <c r="J512" s="530"/>
      <c r="K512" s="125">
        <f>G512</f>
        <v>3000</v>
      </c>
      <c r="L512" s="131"/>
      <c r="M512" s="93"/>
      <c r="N512" s="110"/>
      <c r="O512" s="111" t="s">
        <v>75</v>
      </c>
      <c r="P512" s="111"/>
      <c r="Q512" s="111"/>
      <c r="R512" s="111">
        <f t="shared" si="116"/>
        <v>10</v>
      </c>
      <c r="S512" s="92"/>
      <c r="T512" s="111" t="s">
        <v>75</v>
      </c>
      <c r="U512" s="117"/>
      <c r="V512" s="113"/>
      <c r="W512" s="117" t="str">
        <f t="shared" si="117"/>
        <v/>
      </c>
      <c r="X512" s="113"/>
      <c r="Y512" s="117" t="str">
        <f t="shared" si="118"/>
        <v/>
      </c>
      <c r="Z512" s="118"/>
      <c r="AA512" s="93"/>
      <c r="AB512" s="93"/>
      <c r="AC512" s="93"/>
    </row>
    <row r="513" spans="1:29" ht="18.75" customHeight="1" x14ac:dyDescent="0.2">
      <c r="A513" s="405"/>
      <c r="B513" s="426" t="s">
        <v>76</v>
      </c>
      <c r="C513" s="42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10</v>
      </c>
      <c r="D513" s="353"/>
      <c r="E513" s="353"/>
      <c r="F513" s="426" t="s">
        <v>58</v>
      </c>
      <c r="G513" s="427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</v>
      </c>
      <c r="H513" s="353"/>
      <c r="I513" s="553" t="s">
        <v>13</v>
      </c>
      <c r="J513" s="554"/>
      <c r="K513" s="430">
        <f>K511-K512</f>
        <v>39625</v>
      </c>
      <c r="L513" s="412"/>
      <c r="M513" s="93"/>
      <c r="N513" s="110"/>
      <c r="O513" s="111" t="s">
        <v>78</v>
      </c>
      <c r="P513" s="111"/>
      <c r="Q513" s="111"/>
      <c r="R513" s="111">
        <f t="shared" si="116"/>
        <v>10</v>
      </c>
      <c r="S513" s="92"/>
      <c r="T513" s="111" t="s">
        <v>78</v>
      </c>
      <c r="U513" s="117"/>
      <c r="V513" s="113"/>
      <c r="W513" s="117" t="str">
        <f t="shared" si="117"/>
        <v/>
      </c>
      <c r="X513" s="113"/>
      <c r="Y513" s="117" t="str">
        <f t="shared" si="118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55"/>
      <c r="J514" s="556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6"/>
        <v>10</v>
      </c>
      <c r="S514" s="92"/>
      <c r="T514" s="111" t="s">
        <v>79</v>
      </c>
      <c r="U514" s="117"/>
      <c r="V514" s="113"/>
      <c r="W514" s="117" t="str">
        <f t="shared" si="117"/>
        <v/>
      </c>
      <c r="X514" s="113"/>
      <c r="Y514" s="117" t="str">
        <f t="shared" si="118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55"/>
      <c r="J515" s="556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6"/>
        <v>10</v>
      </c>
      <c r="S515" s="92"/>
      <c r="T515" s="111" t="s">
        <v>80</v>
      </c>
      <c r="U515" s="117"/>
      <c r="V515" s="113"/>
      <c r="W515" s="117" t="str">
        <f t="shared" si="117"/>
        <v/>
      </c>
      <c r="X515" s="113"/>
      <c r="Y515" s="117" t="str">
        <f t="shared" si="118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6"/>
        <v>10</v>
      </c>
      <c r="S516" s="92"/>
      <c r="T516" s="111" t="s">
        <v>81</v>
      </c>
      <c r="U516" s="117"/>
      <c r="V516" s="113"/>
      <c r="W516" s="117" t="str">
        <f t="shared" si="117"/>
        <v/>
      </c>
      <c r="X516" s="113"/>
      <c r="Y516" s="117" t="str">
        <f t="shared" si="118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3"/>
      <c r="B517" s="353"/>
      <c r="C517" s="353"/>
      <c r="D517" s="353"/>
      <c r="E517" s="353"/>
      <c r="F517" s="353"/>
      <c r="G517" s="353"/>
      <c r="H517" s="353"/>
      <c r="I517" s="353"/>
      <c r="J517" s="353"/>
      <c r="K517" s="353"/>
      <c r="L517" s="353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57" t="s">
        <v>50</v>
      </c>
      <c r="B518" s="558"/>
      <c r="C518" s="558"/>
      <c r="D518" s="558"/>
      <c r="E518" s="558"/>
      <c r="F518" s="558"/>
      <c r="G518" s="558"/>
      <c r="H518" s="558"/>
      <c r="I518" s="558"/>
      <c r="J518" s="558"/>
      <c r="K518" s="558"/>
      <c r="L518" s="559"/>
      <c r="M518" s="94"/>
      <c r="N518" s="95"/>
      <c r="O518" s="560" t="s">
        <v>51</v>
      </c>
      <c r="P518" s="561"/>
      <c r="Q518" s="561"/>
      <c r="R518" s="562"/>
      <c r="S518" s="96"/>
      <c r="T518" s="560" t="s">
        <v>52</v>
      </c>
      <c r="U518" s="561"/>
      <c r="V518" s="561"/>
      <c r="W518" s="561"/>
      <c r="X518" s="561"/>
      <c r="Y518" s="562"/>
      <c r="Z518" s="97"/>
      <c r="AA518" s="94"/>
      <c r="AB518" s="93"/>
      <c r="AC518" s="93"/>
    </row>
    <row r="519" spans="1:29" ht="20.100000000000001" customHeight="1" thickBot="1" x14ac:dyDescent="0.25">
      <c r="A519" s="436"/>
      <c r="B519" s="437"/>
      <c r="C519" s="572" t="s">
        <v>237</v>
      </c>
      <c r="D519" s="566"/>
      <c r="E519" s="566"/>
      <c r="F519" s="566"/>
      <c r="G519" s="437" t="str">
        <f>$J$1</f>
        <v>April</v>
      </c>
      <c r="H519" s="565">
        <f>$K$1</f>
        <v>2025</v>
      </c>
      <c r="I519" s="566"/>
      <c r="J519" s="437"/>
      <c r="K519" s="438"/>
      <c r="L519" s="439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102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18000+3000+1000+3000+3000</f>
        <v>28000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34000</v>
      </c>
      <c r="V520" s="113">
        <v>5000</v>
      </c>
      <c r="W520" s="113">
        <f>V520+U520</f>
        <v>39000</v>
      </c>
      <c r="X520" s="113">
        <v>3000</v>
      </c>
      <c r="Y520" s="113">
        <f>W520-X520</f>
        <v>36000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110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19">R520-Q521</f>
        <v>15</v>
      </c>
      <c r="S521" s="92"/>
      <c r="T521" s="111" t="s">
        <v>62</v>
      </c>
      <c r="U521" s="117">
        <f>Y520</f>
        <v>36000</v>
      </c>
      <c r="V521" s="113"/>
      <c r="W521" s="117">
        <f t="shared" ref="W521:W531" si="120">IF(U521="","",U521+V521)</f>
        <v>36000</v>
      </c>
      <c r="X521" s="113">
        <v>3000</v>
      </c>
      <c r="Y521" s="117">
        <f t="shared" ref="Y521:Y531" si="121">IF(W521="","",W521-X521)</f>
        <v>33000</v>
      </c>
      <c r="Z521" s="118"/>
      <c r="AA521" s="94"/>
      <c r="AB521" s="93"/>
      <c r="AC521" s="93"/>
    </row>
    <row r="522" spans="1:29" ht="20.100000000000001" customHeight="1" thickBot="1" x14ac:dyDescent="0.25">
      <c r="A522" s="405"/>
      <c r="B522" s="413" t="s">
        <v>63</v>
      </c>
      <c r="C522" s="414"/>
      <c r="D522" s="353"/>
      <c r="E522" s="353"/>
      <c r="F522" s="569" t="s">
        <v>52</v>
      </c>
      <c r="G522" s="570"/>
      <c r="H522" s="353"/>
      <c r="I522" s="569" t="s">
        <v>64</v>
      </c>
      <c r="J522" s="571"/>
      <c r="K522" s="570"/>
      <c r="L522" s="415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19"/>
        <v>15</v>
      </c>
      <c r="S522" s="92"/>
      <c r="T522" s="111" t="s">
        <v>65</v>
      </c>
      <c r="U522" s="117">
        <f>Y521</f>
        <v>33000</v>
      </c>
      <c r="V522" s="113"/>
      <c r="W522" s="117">
        <f t="shared" si="120"/>
        <v>33000</v>
      </c>
      <c r="X522" s="113">
        <v>3000</v>
      </c>
      <c r="Y522" s="117">
        <f t="shared" si="121"/>
        <v>30000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>
        <v>28</v>
      </c>
      <c r="Q523" s="111">
        <v>2</v>
      </c>
      <c r="R523" s="111">
        <f t="shared" si="119"/>
        <v>13</v>
      </c>
      <c r="S523" s="92"/>
      <c r="T523" s="111" t="s">
        <v>66</v>
      </c>
      <c r="U523" s="117">
        <f>Y522</f>
        <v>30000</v>
      </c>
      <c r="V523" s="113">
        <v>2000</v>
      </c>
      <c r="W523" s="117">
        <f t="shared" si="120"/>
        <v>32000</v>
      </c>
      <c r="X523" s="113"/>
      <c r="Y523" s="117">
        <f t="shared" si="121"/>
        <v>32000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563" t="s">
        <v>51</v>
      </c>
      <c r="C524" s="530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30000</v>
      </c>
      <c r="H524" s="122"/>
      <c r="I524" s="126">
        <f>IF(C528&gt;=C527,$K$2,C526+C528)</f>
        <v>30</v>
      </c>
      <c r="J524" s="127" t="s">
        <v>68</v>
      </c>
      <c r="K524" s="128">
        <f>K520/$K$2*I524</f>
        <v>28000</v>
      </c>
      <c r="L524" s="129"/>
      <c r="M524" s="93"/>
      <c r="N524" s="110"/>
      <c r="O524" s="111" t="s">
        <v>69</v>
      </c>
      <c r="P524" s="111"/>
      <c r="Q524" s="111"/>
      <c r="R524" s="111">
        <f t="shared" si="119"/>
        <v>13</v>
      </c>
      <c r="S524" s="92"/>
      <c r="T524" s="111" t="s">
        <v>69</v>
      </c>
      <c r="U524" s="117"/>
      <c r="V524" s="113"/>
      <c r="W524" s="117" t="str">
        <f t="shared" si="120"/>
        <v/>
      </c>
      <c r="X524" s="113"/>
      <c r="Y524" s="117" t="str">
        <f t="shared" si="121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2000</v>
      </c>
      <c r="H525" s="122"/>
      <c r="I525" s="126">
        <v>83</v>
      </c>
      <c r="J525" s="127" t="s">
        <v>70</v>
      </c>
      <c r="K525" s="125">
        <f>K520/$K$2/8*I525</f>
        <v>9683.3333333333339</v>
      </c>
      <c r="L525" s="131"/>
      <c r="M525" s="93"/>
      <c r="N525" s="110"/>
      <c r="O525" s="111" t="s">
        <v>47</v>
      </c>
      <c r="P525" s="111"/>
      <c r="Q525" s="111"/>
      <c r="R525" s="111">
        <f t="shared" si="119"/>
        <v>13</v>
      </c>
      <c r="S525" s="92"/>
      <c r="T525" s="111" t="s">
        <v>47</v>
      </c>
      <c r="U525" s="117"/>
      <c r="V525" s="113"/>
      <c r="W525" s="117" t="str">
        <f t="shared" si="120"/>
        <v/>
      </c>
      <c r="X525" s="113"/>
      <c r="Y525" s="117" t="str">
        <f t="shared" si="121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32000</v>
      </c>
      <c r="H526" s="122"/>
      <c r="I526" s="564" t="s">
        <v>72</v>
      </c>
      <c r="J526" s="530"/>
      <c r="K526" s="125">
        <f>K524+K525</f>
        <v>37683.333333333336</v>
      </c>
      <c r="L526" s="131"/>
      <c r="M526" s="93"/>
      <c r="N526" s="110"/>
      <c r="O526" s="111" t="s">
        <v>73</v>
      </c>
      <c r="P526" s="111"/>
      <c r="Q526" s="111"/>
      <c r="R526" s="111">
        <f t="shared" si="119"/>
        <v>13</v>
      </c>
      <c r="S526" s="92"/>
      <c r="T526" s="111" t="s">
        <v>73</v>
      </c>
      <c r="U526" s="117"/>
      <c r="V526" s="113"/>
      <c r="W526" s="117" t="str">
        <f t="shared" si="120"/>
        <v/>
      </c>
      <c r="X526" s="113"/>
      <c r="Y526" s="117" t="str">
        <f t="shared" si="121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2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122"/>
      <c r="I527" s="564" t="s">
        <v>74</v>
      </c>
      <c r="J527" s="530"/>
      <c r="K527" s="125">
        <f>G527</f>
        <v>0</v>
      </c>
      <c r="L527" s="131"/>
      <c r="M527" s="93"/>
      <c r="N527" s="110"/>
      <c r="O527" s="111" t="s">
        <v>75</v>
      </c>
      <c r="P527" s="111"/>
      <c r="Q527" s="111"/>
      <c r="R527" s="111">
        <f t="shared" si="119"/>
        <v>13</v>
      </c>
      <c r="S527" s="92"/>
      <c r="T527" s="111" t="s">
        <v>75</v>
      </c>
      <c r="U527" s="117"/>
      <c r="V527" s="113"/>
      <c r="W527" s="117" t="str">
        <f t="shared" si="120"/>
        <v/>
      </c>
      <c r="X527" s="113"/>
      <c r="Y527" s="117" t="str">
        <f t="shared" si="121"/>
        <v/>
      </c>
      <c r="Z527" s="118"/>
      <c r="AA527" s="93"/>
      <c r="AB527" s="93"/>
      <c r="AC527" s="93"/>
    </row>
    <row r="528" spans="1:29" ht="18.75" customHeight="1" x14ac:dyDescent="0.2">
      <c r="A528" s="405"/>
      <c r="B528" s="426" t="s">
        <v>76</v>
      </c>
      <c r="C528" s="42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13</v>
      </c>
      <c r="D528" s="353"/>
      <c r="E528" s="353"/>
      <c r="F528" s="426" t="s">
        <v>58</v>
      </c>
      <c r="G528" s="42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32000</v>
      </c>
      <c r="H528" s="353"/>
      <c r="I528" s="553" t="s">
        <v>13</v>
      </c>
      <c r="J528" s="554"/>
      <c r="K528" s="430">
        <f>K526-K527</f>
        <v>37683.333333333336</v>
      </c>
      <c r="L528" s="412"/>
      <c r="M528" s="93"/>
      <c r="N528" s="110"/>
      <c r="O528" s="111" t="s">
        <v>78</v>
      </c>
      <c r="P528" s="111"/>
      <c r="Q528" s="111"/>
      <c r="R528" s="111">
        <f t="shared" si="119"/>
        <v>13</v>
      </c>
      <c r="S528" s="92"/>
      <c r="T528" s="111" t="s">
        <v>78</v>
      </c>
      <c r="U528" s="117"/>
      <c r="V528" s="113"/>
      <c r="W528" s="117" t="str">
        <f t="shared" si="120"/>
        <v/>
      </c>
      <c r="X528" s="113"/>
      <c r="Y528" s="117" t="str">
        <f t="shared" si="121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55"/>
      <c r="J529" s="556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19"/>
        <v>13</v>
      </c>
      <c r="S529" s="92"/>
      <c r="T529" s="111" t="s">
        <v>79</v>
      </c>
      <c r="U529" s="117"/>
      <c r="V529" s="113"/>
      <c r="W529" s="117" t="str">
        <f t="shared" si="120"/>
        <v/>
      </c>
      <c r="X529" s="113"/>
      <c r="Y529" s="117" t="str">
        <f t="shared" si="121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55"/>
      <c r="J530" s="556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19"/>
        <v>13</v>
      </c>
      <c r="S530" s="92"/>
      <c r="T530" s="111" t="s">
        <v>80</v>
      </c>
      <c r="U530" s="117"/>
      <c r="V530" s="113"/>
      <c r="W530" s="117" t="str">
        <f t="shared" si="120"/>
        <v/>
      </c>
      <c r="X530" s="113"/>
      <c r="Y530" s="117" t="str">
        <f t="shared" si="121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19"/>
        <v>13</v>
      </c>
      <c r="S531" s="92"/>
      <c r="T531" s="111" t="s">
        <v>81</v>
      </c>
      <c r="U531" s="117"/>
      <c r="V531" s="113"/>
      <c r="W531" s="117" t="str">
        <f t="shared" si="120"/>
        <v/>
      </c>
      <c r="X531" s="113"/>
      <c r="Y531" s="117" t="str">
        <f t="shared" si="121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3"/>
      <c r="B532" s="353"/>
      <c r="C532" s="353"/>
      <c r="D532" s="353"/>
      <c r="E532" s="353"/>
      <c r="F532" s="353"/>
      <c r="G532" s="353"/>
      <c r="H532" s="353"/>
      <c r="I532" s="353"/>
      <c r="J532" s="353"/>
      <c r="K532" s="353"/>
      <c r="L532" s="353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57" t="s">
        <v>50</v>
      </c>
      <c r="B533" s="558"/>
      <c r="C533" s="558"/>
      <c r="D533" s="558"/>
      <c r="E533" s="558"/>
      <c r="F533" s="558"/>
      <c r="G533" s="558"/>
      <c r="H533" s="558"/>
      <c r="I533" s="558"/>
      <c r="J533" s="558"/>
      <c r="K533" s="558"/>
      <c r="L533" s="559"/>
      <c r="M533" s="94"/>
      <c r="N533" s="95"/>
      <c r="O533" s="560" t="s">
        <v>51</v>
      </c>
      <c r="P533" s="561"/>
      <c r="Q533" s="561"/>
      <c r="R533" s="562"/>
      <c r="S533" s="96"/>
      <c r="T533" s="560" t="s">
        <v>52</v>
      </c>
      <c r="U533" s="561"/>
      <c r="V533" s="561"/>
      <c r="W533" s="561"/>
      <c r="X533" s="561"/>
      <c r="Y533" s="562"/>
      <c r="Z533" s="97"/>
      <c r="AA533" s="94"/>
      <c r="AB533" s="93"/>
      <c r="AC533" s="93"/>
    </row>
    <row r="534" spans="1:29" ht="20.100000000000001" customHeight="1" thickBot="1" x14ac:dyDescent="0.25">
      <c r="A534" s="436"/>
      <c r="B534" s="437"/>
      <c r="C534" s="572" t="s">
        <v>237</v>
      </c>
      <c r="D534" s="566"/>
      <c r="E534" s="566"/>
      <c r="F534" s="566"/>
      <c r="G534" s="437" t="str">
        <f>$J$1</f>
        <v>April</v>
      </c>
      <c r="H534" s="565">
        <f>$K$1</f>
        <v>2025</v>
      </c>
      <c r="I534" s="566"/>
      <c r="J534" s="437"/>
      <c r="K534" s="438"/>
      <c r="L534" s="439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30000+5000+5000+5000</f>
        <v>45000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15-Q535+22</f>
        <v>37</v>
      </c>
      <c r="S535" s="112"/>
      <c r="T535" s="111" t="s">
        <v>60</v>
      </c>
      <c r="U535" s="113">
        <v>12500</v>
      </c>
      <c r="V535" s="113"/>
      <c r="W535" s="113">
        <f>V535+U535</f>
        <v>12500</v>
      </c>
      <c r="X535" s="113">
        <v>1000</v>
      </c>
      <c r="Y535" s="113">
        <f>W535-X535</f>
        <v>11500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111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2">R535-Q536</f>
        <v>37</v>
      </c>
      <c r="S536" s="92"/>
      <c r="T536" s="111" t="s">
        <v>62</v>
      </c>
      <c r="U536" s="117">
        <f>Y535</f>
        <v>11500</v>
      </c>
      <c r="V536" s="113">
        <v>10000</v>
      </c>
      <c r="W536" s="117">
        <f t="shared" ref="W536:W546" si="123">IF(U536="","",U536+V536)</f>
        <v>21500</v>
      </c>
      <c r="X536" s="113">
        <v>5000</v>
      </c>
      <c r="Y536" s="117">
        <f t="shared" ref="Y536:Y546" si="124">IF(W536="","",W536-X536)</f>
        <v>16500</v>
      </c>
      <c r="Z536" s="118"/>
      <c r="AA536" s="94"/>
      <c r="AB536" s="93"/>
      <c r="AC536" s="93"/>
    </row>
    <row r="537" spans="1:29" ht="20.100000000000001" customHeight="1" thickBot="1" x14ac:dyDescent="0.25">
      <c r="A537" s="405"/>
      <c r="B537" s="413" t="s">
        <v>63</v>
      </c>
      <c r="C537" s="414"/>
      <c r="D537" s="353"/>
      <c r="E537" s="353"/>
      <c r="F537" s="569" t="s">
        <v>52</v>
      </c>
      <c r="G537" s="570"/>
      <c r="H537" s="353"/>
      <c r="I537" s="569" t="s">
        <v>64</v>
      </c>
      <c r="J537" s="571"/>
      <c r="K537" s="570"/>
      <c r="L537" s="415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2"/>
        <v>37</v>
      </c>
      <c r="S537" s="92"/>
      <c r="T537" s="111" t="s">
        <v>65</v>
      </c>
      <c r="U537" s="117">
        <f>Y536</f>
        <v>16500</v>
      </c>
      <c r="V537" s="113"/>
      <c r="W537" s="117">
        <f t="shared" si="123"/>
        <v>16500</v>
      </c>
      <c r="X537" s="113">
        <v>5000</v>
      </c>
      <c r="Y537" s="117">
        <f t="shared" si="124"/>
        <v>11500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>
        <v>30</v>
      </c>
      <c r="Q538" s="111">
        <v>0</v>
      </c>
      <c r="R538" s="111">
        <f t="shared" si="122"/>
        <v>37</v>
      </c>
      <c r="S538" s="92"/>
      <c r="T538" s="111" t="s">
        <v>66</v>
      </c>
      <c r="U538" s="117">
        <f>Y537</f>
        <v>11500</v>
      </c>
      <c r="V538" s="113">
        <v>20000</v>
      </c>
      <c r="W538" s="117">
        <f t="shared" si="123"/>
        <v>31500</v>
      </c>
      <c r="X538" s="113">
        <v>3000</v>
      </c>
      <c r="Y538" s="117">
        <f t="shared" si="124"/>
        <v>28500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563" t="s">
        <v>51</v>
      </c>
      <c r="C539" s="530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11500</v>
      </c>
      <c r="H539" s="122"/>
      <c r="I539" s="126">
        <f>IF(C543&gt;=C542,$K$2,C541+C543)</f>
        <v>30</v>
      </c>
      <c r="J539" s="127" t="s">
        <v>68</v>
      </c>
      <c r="K539" s="128">
        <f>K535/$K$2*I539</f>
        <v>45000</v>
      </c>
      <c r="L539" s="129"/>
      <c r="M539" s="93"/>
      <c r="N539" s="110"/>
      <c r="O539" s="111" t="s">
        <v>69</v>
      </c>
      <c r="P539" s="111"/>
      <c r="Q539" s="111"/>
      <c r="R539" s="111">
        <f t="shared" si="122"/>
        <v>37</v>
      </c>
      <c r="S539" s="92"/>
      <c r="T539" s="111" t="s">
        <v>69</v>
      </c>
      <c r="U539" s="117"/>
      <c r="V539" s="113"/>
      <c r="W539" s="117" t="str">
        <f t="shared" si="123"/>
        <v/>
      </c>
      <c r="X539" s="113"/>
      <c r="Y539" s="117" t="str">
        <f t="shared" si="124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20000</v>
      </c>
      <c r="H540" s="122"/>
      <c r="I540" s="126">
        <v>158</v>
      </c>
      <c r="J540" s="127" t="s">
        <v>70</v>
      </c>
      <c r="K540" s="125">
        <f>K535/$K$2/8*I540</f>
        <v>29625</v>
      </c>
      <c r="L540" s="131"/>
      <c r="M540" s="93"/>
      <c r="N540" s="110"/>
      <c r="O540" s="111" t="s">
        <v>47</v>
      </c>
      <c r="P540" s="111"/>
      <c r="Q540" s="111"/>
      <c r="R540" s="111">
        <f t="shared" si="122"/>
        <v>37</v>
      </c>
      <c r="S540" s="92"/>
      <c r="T540" s="111" t="s">
        <v>47</v>
      </c>
      <c r="U540" s="117"/>
      <c r="V540" s="113"/>
      <c r="W540" s="117" t="str">
        <f t="shared" si="123"/>
        <v/>
      </c>
      <c r="X540" s="113"/>
      <c r="Y540" s="117" t="str">
        <f t="shared" si="124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30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31500</v>
      </c>
      <c r="H541" s="122"/>
      <c r="I541" s="564" t="s">
        <v>72</v>
      </c>
      <c r="J541" s="530"/>
      <c r="K541" s="125">
        <f>K539+K540</f>
        <v>74625</v>
      </c>
      <c r="L541" s="131"/>
      <c r="M541" s="93"/>
      <c r="N541" s="110"/>
      <c r="O541" s="111" t="s">
        <v>73</v>
      </c>
      <c r="P541" s="111"/>
      <c r="Q541" s="111"/>
      <c r="R541" s="111">
        <f t="shared" si="122"/>
        <v>37</v>
      </c>
      <c r="S541" s="92"/>
      <c r="T541" s="111" t="s">
        <v>73</v>
      </c>
      <c r="U541" s="117"/>
      <c r="V541" s="113"/>
      <c r="W541" s="117" t="str">
        <f t="shared" si="123"/>
        <v/>
      </c>
      <c r="X541" s="113"/>
      <c r="Y541" s="117" t="str">
        <f t="shared" si="124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4" t="s">
        <v>74</v>
      </c>
      <c r="J542" s="530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2"/>
        <v>37</v>
      </c>
      <c r="S542" s="92"/>
      <c r="T542" s="111" t="s">
        <v>75</v>
      </c>
      <c r="U542" s="117"/>
      <c r="V542" s="113"/>
      <c r="W542" s="117" t="str">
        <f t="shared" si="123"/>
        <v/>
      </c>
      <c r="X542" s="113"/>
      <c r="Y542" s="117" t="str">
        <f t="shared" si="124"/>
        <v/>
      </c>
      <c r="Z542" s="118"/>
      <c r="AA542" s="93"/>
      <c r="AB542" s="93"/>
      <c r="AC542" s="93"/>
    </row>
    <row r="543" spans="1:29" ht="18.75" customHeight="1" x14ac:dyDescent="0.2">
      <c r="A543" s="405"/>
      <c r="B543" s="426" t="s">
        <v>76</v>
      </c>
      <c r="C543" s="42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37</v>
      </c>
      <c r="D543" s="353"/>
      <c r="E543" s="353"/>
      <c r="F543" s="426" t="s">
        <v>58</v>
      </c>
      <c r="G543" s="427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28500</v>
      </c>
      <c r="H543" s="353"/>
      <c r="I543" s="553" t="s">
        <v>13</v>
      </c>
      <c r="J543" s="554"/>
      <c r="K543" s="430">
        <f>K541-K542</f>
        <v>71625</v>
      </c>
      <c r="L543" s="412"/>
      <c r="M543" s="93"/>
      <c r="N543" s="110"/>
      <c r="O543" s="111" t="s">
        <v>78</v>
      </c>
      <c r="P543" s="111"/>
      <c r="Q543" s="111"/>
      <c r="R543" s="111">
        <f t="shared" si="122"/>
        <v>37</v>
      </c>
      <c r="S543" s="92"/>
      <c r="T543" s="111" t="s">
        <v>78</v>
      </c>
      <c r="U543" s="117"/>
      <c r="V543" s="113"/>
      <c r="W543" s="117" t="str">
        <f t="shared" si="123"/>
        <v/>
      </c>
      <c r="X543" s="113"/>
      <c r="Y543" s="117" t="str">
        <f t="shared" si="124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55"/>
      <c r="J544" s="556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2"/>
        <v>37</v>
      </c>
      <c r="S544" s="92"/>
      <c r="T544" s="111" t="s">
        <v>79</v>
      </c>
      <c r="U544" s="117"/>
      <c r="V544" s="113"/>
      <c r="W544" s="117" t="str">
        <f t="shared" si="123"/>
        <v/>
      </c>
      <c r="X544" s="113"/>
      <c r="Y544" s="117" t="str">
        <f t="shared" si="124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82"/>
      <c r="J545" s="556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2"/>
        <v>37</v>
      </c>
      <c r="S545" s="92"/>
      <c r="T545" s="111" t="s">
        <v>80</v>
      </c>
      <c r="U545" s="117"/>
      <c r="V545" s="113"/>
      <c r="W545" s="117" t="str">
        <f t="shared" si="123"/>
        <v/>
      </c>
      <c r="X545" s="113"/>
      <c r="Y545" s="117" t="str">
        <f t="shared" si="124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2"/>
        <v>37</v>
      </c>
      <c r="S546" s="92"/>
      <c r="T546" s="111" t="s">
        <v>81</v>
      </c>
      <c r="U546" s="117"/>
      <c r="V546" s="113"/>
      <c r="W546" s="117" t="str">
        <f t="shared" si="123"/>
        <v/>
      </c>
      <c r="X546" s="113"/>
      <c r="Y546" s="117" t="str">
        <f t="shared" si="124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3"/>
      <c r="B547" s="353"/>
      <c r="C547" s="353"/>
      <c r="D547" s="353"/>
      <c r="E547" s="353"/>
      <c r="F547" s="353"/>
      <c r="G547" s="353"/>
      <c r="H547" s="353"/>
      <c r="I547" s="353"/>
      <c r="J547" s="353"/>
      <c r="K547" s="353"/>
      <c r="L547" s="353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57" t="s">
        <v>50</v>
      </c>
      <c r="B548" s="558"/>
      <c r="C548" s="558"/>
      <c r="D548" s="558"/>
      <c r="E548" s="558"/>
      <c r="F548" s="558"/>
      <c r="G548" s="558"/>
      <c r="H548" s="558"/>
      <c r="I548" s="558"/>
      <c r="J548" s="558"/>
      <c r="K548" s="558"/>
      <c r="L548" s="559"/>
      <c r="M548" s="94"/>
      <c r="N548" s="95"/>
      <c r="O548" s="560" t="s">
        <v>51</v>
      </c>
      <c r="P548" s="561"/>
      <c r="Q548" s="561"/>
      <c r="R548" s="562"/>
      <c r="S548" s="96"/>
      <c r="T548" s="560" t="s">
        <v>52</v>
      </c>
      <c r="U548" s="561"/>
      <c r="V548" s="561"/>
      <c r="W548" s="561"/>
      <c r="X548" s="561"/>
      <c r="Y548" s="562"/>
      <c r="Z548" s="92"/>
      <c r="AA548" s="93"/>
      <c r="AB548" s="93"/>
      <c r="AC548" s="93"/>
    </row>
    <row r="549" spans="1:29" ht="20.100000000000001" customHeight="1" thickBot="1" x14ac:dyDescent="0.25">
      <c r="A549" s="436"/>
      <c r="B549" s="437"/>
      <c r="C549" s="572" t="s">
        <v>237</v>
      </c>
      <c r="D549" s="566"/>
      <c r="E549" s="566"/>
      <c r="F549" s="566"/>
      <c r="G549" s="437" t="str">
        <f>$J$1</f>
        <v>April</v>
      </c>
      <c r="H549" s="565">
        <f>$K$1</f>
        <v>2025</v>
      </c>
      <c r="I549" s="566"/>
      <c r="J549" s="437"/>
      <c r="K549" s="438"/>
      <c r="L549" s="439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92"/>
      <c r="AA549" s="93"/>
      <c r="AB549" s="93"/>
      <c r="AC549" s="93"/>
    </row>
    <row r="550" spans="1:29" ht="20.100000000000001" customHeight="1" x14ac:dyDescent="0.2">
      <c r="A550" s="405"/>
      <c r="B550" s="353"/>
      <c r="C550" s="353"/>
      <c r="D550" s="406"/>
      <c r="E550" s="406"/>
      <c r="F550" s="406"/>
      <c r="G550" s="406"/>
      <c r="H550" s="406"/>
      <c r="I550" s="353"/>
      <c r="J550" s="407" t="s">
        <v>59</v>
      </c>
      <c r="K550" s="408">
        <f>35000+10000</f>
        <v>45000</v>
      </c>
      <c r="L550" s="409"/>
      <c r="M550" s="93"/>
      <c r="N550" s="110"/>
      <c r="O550" s="111" t="s">
        <v>60</v>
      </c>
      <c r="P550" s="111">
        <v>30</v>
      </c>
      <c r="Q550" s="111">
        <v>1</v>
      </c>
      <c r="R550" s="111">
        <f>15-Q550</f>
        <v>14</v>
      </c>
      <c r="S550" s="112"/>
      <c r="T550" s="111" t="s">
        <v>60</v>
      </c>
      <c r="U550" s="113"/>
      <c r="V550" s="113"/>
      <c r="W550" s="113">
        <f>V550+U550</f>
        <v>0</v>
      </c>
      <c r="X550" s="113"/>
      <c r="Y550" s="113">
        <f>W550-X550</f>
        <v>0</v>
      </c>
      <c r="Z550" s="92"/>
      <c r="AA550" s="93"/>
      <c r="AB550" s="93"/>
      <c r="AC550" s="93"/>
    </row>
    <row r="551" spans="1:29" ht="20.100000000000001" customHeight="1" thickBot="1" x14ac:dyDescent="0.25">
      <c r="A551" s="405"/>
      <c r="B551" s="353" t="s">
        <v>61</v>
      </c>
      <c r="C551" s="410" t="s">
        <v>114</v>
      </c>
      <c r="D551" s="353"/>
      <c r="E551" s="353"/>
      <c r="F551" s="353"/>
      <c r="G551" s="353"/>
      <c r="H551" s="411"/>
      <c r="I551" s="406"/>
      <c r="J551" s="353"/>
      <c r="K551" s="353"/>
      <c r="L551" s="412"/>
      <c r="M551" s="94"/>
      <c r="N551" s="116"/>
      <c r="O551" s="111" t="s">
        <v>62</v>
      </c>
      <c r="P551" s="111">
        <v>27</v>
      </c>
      <c r="Q551" s="111">
        <v>1</v>
      </c>
      <c r="R551" s="111">
        <f t="shared" ref="R551:R561" si="125">R550-Q551</f>
        <v>13</v>
      </c>
      <c r="S551" s="92"/>
      <c r="T551" s="111" t="s">
        <v>62</v>
      </c>
      <c r="U551" s="117">
        <f t="shared" ref="U551:U552" si="126">Y550</f>
        <v>0</v>
      </c>
      <c r="V551" s="113"/>
      <c r="W551" s="117">
        <f t="shared" ref="W551:W558" si="127">IF(U551="","",U551+V551)</f>
        <v>0</v>
      </c>
      <c r="X551" s="113"/>
      <c r="Y551" s="117">
        <f t="shared" ref="Y551:Y558" si="128">IF(W551="","",W551-X551)</f>
        <v>0</v>
      </c>
      <c r="Z551" s="92"/>
      <c r="AA551" s="93"/>
      <c r="AB551" s="93"/>
      <c r="AC551" s="93"/>
    </row>
    <row r="552" spans="1:29" ht="20.100000000000001" customHeight="1" thickBot="1" x14ac:dyDescent="0.25">
      <c r="A552" s="405"/>
      <c r="B552" s="413" t="s">
        <v>63</v>
      </c>
      <c r="C552" s="414">
        <v>45156</v>
      </c>
      <c r="D552" s="353"/>
      <c r="E552" s="353"/>
      <c r="F552" s="569" t="s">
        <v>52</v>
      </c>
      <c r="G552" s="570"/>
      <c r="H552" s="353"/>
      <c r="I552" s="569" t="s">
        <v>64</v>
      </c>
      <c r="J552" s="571"/>
      <c r="K552" s="570"/>
      <c r="L552" s="415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5"/>
        <v>13</v>
      </c>
      <c r="S552" s="92"/>
      <c r="T552" s="111" t="s">
        <v>65</v>
      </c>
      <c r="U552" s="117">
        <f t="shared" si="126"/>
        <v>0</v>
      </c>
      <c r="V552" s="113"/>
      <c r="W552" s="117">
        <f t="shared" si="127"/>
        <v>0</v>
      </c>
      <c r="X552" s="113"/>
      <c r="Y552" s="117">
        <f t="shared" si="128"/>
        <v>0</v>
      </c>
      <c r="Z552" s="118"/>
      <c r="AA552" s="93"/>
      <c r="AB552" s="93"/>
      <c r="AC552" s="93"/>
    </row>
    <row r="553" spans="1:29" ht="20.100000000000001" customHeight="1" x14ac:dyDescent="0.2">
      <c r="A553" s="405"/>
      <c r="B553" s="353"/>
      <c r="C553" s="353"/>
      <c r="D553" s="353"/>
      <c r="E553" s="353"/>
      <c r="F553" s="353"/>
      <c r="G553" s="353"/>
      <c r="H553" s="416"/>
      <c r="I553" s="353"/>
      <c r="J553" s="353"/>
      <c r="K553" s="353"/>
      <c r="L553" s="417"/>
      <c r="M553" s="93"/>
      <c r="N553" s="110"/>
      <c r="O553" s="111" t="s">
        <v>66</v>
      </c>
      <c r="P553" s="111">
        <v>29</v>
      </c>
      <c r="Q553" s="111">
        <v>1</v>
      </c>
      <c r="R553" s="111">
        <f t="shared" si="125"/>
        <v>12</v>
      </c>
      <c r="S553" s="92"/>
      <c r="T553" s="111" t="s">
        <v>66</v>
      </c>
      <c r="U553" s="117">
        <f>IF($J$1="March","",Y552)</f>
        <v>0</v>
      </c>
      <c r="V553" s="113"/>
      <c r="W553" s="117">
        <f t="shared" si="127"/>
        <v>0</v>
      </c>
      <c r="X553" s="113"/>
      <c r="Y553" s="117">
        <f t="shared" si="128"/>
        <v>0</v>
      </c>
      <c r="Z553" s="92"/>
      <c r="AA553" s="93"/>
      <c r="AB553" s="93"/>
      <c r="AC553" s="93"/>
    </row>
    <row r="554" spans="1:29" ht="20.100000000000001" customHeight="1" x14ac:dyDescent="0.2">
      <c r="A554" s="405"/>
      <c r="B554" s="551" t="s">
        <v>51</v>
      </c>
      <c r="C554" s="530"/>
      <c r="D554" s="353"/>
      <c r="E554" s="353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0</v>
      </c>
      <c r="H554" s="416"/>
      <c r="I554" s="419">
        <f>IF(C558&gt;=C557,$K$2,C556+C558)</f>
        <v>30</v>
      </c>
      <c r="J554" s="127" t="s">
        <v>68</v>
      </c>
      <c r="K554" s="128">
        <f>K550/$K$2*I554</f>
        <v>45000</v>
      </c>
      <c r="L554" s="418"/>
      <c r="M554" s="93"/>
      <c r="N554" s="110"/>
      <c r="O554" s="111" t="s">
        <v>69</v>
      </c>
      <c r="P554" s="111"/>
      <c r="Q554" s="111"/>
      <c r="R554" s="111">
        <f t="shared" si="125"/>
        <v>12</v>
      </c>
      <c r="S554" s="92"/>
      <c r="T554" s="111" t="s">
        <v>69</v>
      </c>
      <c r="U554" s="117">
        <f t="shared" ref="U554:U558" si="129">Y553</f>
        <v>0</v>
      </c>
      <c r="V554" s="113"/>
      <c r="W554" s="117">
        <f t="shared" si="127"/>
        <v>0</v>
      </c>
      <c r="X554" s="113"/>
      <c r="Y554" s="117">
        <f t="shared" si="128"/>
        <v>0</v>
      </c>
      <c r="Z554" s="92"/>
      <c r="AA554" s="93"/>
      <c r="AB554" s="93"/>
      <c r="AC554" s="93"/>
    </row>
    <row r="555" spans="1:29" ht="20.100000000000001" customHeight="1" x14ac:dyDescent="0.2">
      <c r="A555" s="405"/>
      <c r="B555" s="130"/>
      <c r="C555" s="130"/>
      <c r="D555" s="353"/>
      <c r="E555" s="353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416"/>
      <c r="I555" s="419">
        <v>33</v>
      </c>
      <c r="J555" s="127" t="s">
        <v>70</v>
      </c>
      <c r="K555" s="125">
        <f>K550/$K$2/8*I555</f>
        <v>6187.5</v>
      </c>
      <c r="L555" s="420"/>
      <c r="M555" s="93"/>
      <c r="N555" s="110"/>
      <c r="O555" s="111" t="s">
        <v>47</v>
      </c>
      <c r="P555" s="111"/>
      <c r="Q555" s="111"/>
      <c r="R555" s="111">
        <f t="shared" si="125"/>
        <v>12</v>
      </c>
      <c r="S555" s="92"/>
      <c r="T555" s="111" t="s">
        <v>47</v>
      </c>
      <c r="U555" s="117">
        <f t="shared" si="129"/>
        <v>0</v>
      </c>
      <c r="V555" s="113"/>
      <c r="W555" s="117">
        <f t="shared" si="127"/>
        <v>0</v>
      </c>
      <c r="X555" s="153"/>
      <c r="Y555" s="117">
        <f t="shared" si="128"/>
        <v>0</v>
      </c>
      <c r="Z555" s="92"/>
      <c r="AA555" s="93"/>
      <c r="AB555" s="93"/>
      <c r="AC555" s="93"/>
    </row>
    <row r="556" spans="1:29" ht="20.100000000000001" customHeight="1" x14ac:dyDescent="0.2">
      <c r="A556" s="405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29</v>
      </c>
      <c r="D556" s="353"/>
      <c r="E556" s="353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0</v>
      </c>
      <c r="H556" s="416"/>
      <c r="I556" s="552" t="s">
        <v>72</v>
      </c>
      <c r="J556" s="530"/>
      <c r="K556" s="125">
        <f>K554+K555</f>
        <v>51187.5</v>
      </c>
      <c r="L556" s="420"/>
      <c r="M556" s="93"/>
      <c r="N556" s="110"/>
      <c r="O556" s="111" t="s">
        <v>73</v>
      </c>
      <c r="P556" s="140"/>
      <c r="Q556" s="140"/>
      <c r="R556" s="111">
        <f t="shared" si="125"/>
        <v>12</v>
      </c>
      <c r="S556" s="92"/>
      <c r="T556" s="111" t="s">
        <v>73</v>
      </c>
      <c r="U556" s="117">
        <f t="shared" si="129"/>
        <v>0</v>
      </c>
      <c r="V556" s="113"/>
      <c r="W556" s="117">
        <f t="shared" si="127"/>
        <v>0</v>
      </c>
      <c r="X556" s="153"/>
      <c r="Y556" s="117">
        <f t="shared" si="128"/>
        <v>0</v>
      </c>
      <c r="Z556" s="92"/>
      <c r="AA556" s="93"/>
      <c r="AB556" s="93"/>
      <c r="AC556" s="93"/>
    </row>
    <row r="557" spans="1:29" ht="20.100000000000001" customHeight="1" x14ac:dyDescent="0.2">
      <c r="A557" s="405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1</v>
      </c>
      <c r="D557" s="353"/>
      <c r="E557" s="353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416"/>
      <c r="I557" s="552" t="s">
        <v>74</v>
      </c>
      <c r="J557" s="530"/>
      <c r="K557" s="125">
        <f>G557</f>
        <v>0</v>
      </c>
      <c r="L557" s="420"/>
      <c r="M557" s="93"/>
      <c r="N557" s="110"/>
      <c r="O557" s="111" t="s">
        <v>75</v>
      </c>
      <c r="P557" s="111"/>
      <c r="Q557" s="111"/>
      <c r="R557" s="111">
        <f t="shared" si="125"/>
        <v>12</v>
      </c>
      <c r="S557" s="92"/>
      <c r="T557" s="111" t="s">
        <v>75</v>
      </c>
      <c r="U557" s="117">
        <f t="shared" si="129"/>
        <v>0</v>
      </c>
      <c r="V557" s="113"/>
      <c r="W557" s="117">
        <f t="shared" si="127"/>
        <v>0</v>
      </c>
      <c r="X557" s="153"/>
      <c r="Y557" s="117">
        <f t="shared" si="128"/>
        <v>0</v>
      </c>
      <c r="Z557" s="92"/>
      <c r="AA557" s="93"/>
      <c r="AB557" s="93"/>
      <c r="AC557" s="93"/>
    </row>
    <row r="558" spans="1:29" ht="18.75" customHeight="1" x14ac:dyDescent="0.2">
      <c r="A558" s="405"/>
      <c r="B558" s="426" t="s">
        <v>76</v>
      </c>
      <c r="C558" s="42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12</v>
      </c>
      <c r="D558" s="353"/>
      <c r="E558" s="353"/>
      <c r="F558" s="426" t="s">
        <v>58</v>
      </c>
      <c r="G558" s="427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0</v>
      </c>
      <c r="H558" s="353"/>
      <c r="I558" s="553" t="s">
        <v>13</v>
      </c>
      <c r="J558" s="554"/>
      <c r="K558" s="430">
        <f>K556-K557</f>
        <v>51187.5</v>
      </c>
      <c r="L558" s="412"/>
      <c r="M558" s="93"/>
      <c r="N558" s="110"/>
      <c r="O558" s="111" t="s">
        <v>78</v>
      </c>
      <c r="P558" s="111"/>
      <c r="Q558" s="111"/>
      <c r="R558" s="111">
        <f t="shared" si="125"/>
        <v>12</v>
      </c>
      <c r="S558" s="92"/>
      <c r="T558" s="111" t="s">
        <v>78</v>
      </c>
      <c r="U558" s="117">
        <f t="shared" si="129"/>
        <v>0</v>
      </c>
      <c r="V558" s="113"/>
      <c r="W558" s="117">
        <f t="shared" si="127"/>
        <v>0</v>
      </c>
      <c r="X558" s="113"/>
      <c r="Y558" s="117">
        <f t="shared" si="128"/>
        <v>0</v>
      </c>
      <c r="Z558" s="118"/>
      <c r="AA558" s="93"/>
      <c r="AB558" s="93"/>
      <c r="AC558" s="93"/>
    </row>
    <row r="559" spans="1:29" ht="20.100000000000001" customHeight="1" x14ac:dyDescent="0.2">
      <c r="A559" s="405"/>
      <c r="B559" s="353"/>
      <c r="C559" s="353"/>
      <c r="D559" s="353"/>
      <c r="E559" s="353"/>
      <c r="F559" s="353"/>
      <c r="G559" s="353"/>
      <c r="H559" s="353"/>
      <c r="I559" s="567"/>
      <c r="J559" s="568"/>
      <c r="K559" s="408"/>
      <c r="L559" s="415"/>
      <c r="M559" s="93"/>
      <c r="N559" s="110"/>
      <c r="O559" s="111" t="s">
        <v>79</v>
      </c>
      <c r="P559" s="111"/>
      <c r="Q559" s="111"/>
      <c r="R559" s="111">
        <f t="shared" si="125"/>
        <v>12</v>
      </c>
      <c r="S559" s="92"/>
      <c r="T559" s="111" t="s">
        <v>79</v>
      </c>
      <c r="U559" s="117" t="str">
        <f>IF($J$1="October",Y558,"")</f>
        <v/>
      </c>
      <c r="V559" s="113"/>
      <c r="W559" s="117"/>
      <c r="X559" s="113"/>
      <c r="Y559" s="117"/>
      <c r="Z559" s="92"/>
      <c r="AA559" s="93"/>
      <c r="AB559" s="93"/>
      <c r="AC559" s="93"/>
    </row>
    <row r="560" spans="1:29" ht="20.100000000000001" customHeight="1" x14ac:dyDescent="0.3">
      <c r="A560" s="405"/>
      <c r="B560" s="444"/>
      <c r="C560" s="444"/>
      <c r="D560" s="444"/>
      <c r="E560" s="444"/>
      <c r="F560" s="444"/>
      <c r="G560" s="444"/>
      <c r="H560" s="444"/>
      <c r="I560" s="567"/>
      <c r="J560" s="568"/>
      <c r="K560" s="408"/>
      <c r="L560" s="415"/>
      <c r="M560" s="93"/>
      <c r="N560" s="110"/>
      <c r="O560" s="111" t="s">
        <v>80</v>
      </c>
      <c r="P560" s="111"/>
      <c r="Q560" s="111"/>
      <c r="R560" s="111">
        <f t="shared" si="125"/>
        <v>12</v>
      </c>
      <c r="S560" s="92"/>
      <c r="T560" s="111" t="s">
        <v>80</v>
      </c>
      <c r="U560" s="117"/>
      <c r="V560" s="113"/>
      <c r="W560" s="117"/>
      <c r="X560" s="113"/>
      <c r="Y560" s="117"/>
      <c r="Z560" s="92"/>
      <c r="AA560" s="93"/>
      <c r="AB560" s="93"/>
      <c r="AC560" s="93"/>
    </row>
    <row r="561" spans="1:29" ht="20.100000000000001" customHeight="1" thickBot="1" x14ac:dyDescent="0.35">
      <c r="A561" s="421"/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23"/>
      <c r="M561" s="93"/>
      <c r="N561" s="110"/>
      <c r="O561" s="111" t="s">
        <v>81</v>
      </c>
      <c r="P561" s="111"/>
      <c r="Q561" s="111"/>
      <c r="R561" s="111">
        <f t="shared" si="125"/>
        <v>12</v>
      </c>
      <c r="S561" s="92"/>
      <c r="T561" s="111" t="s">
        <v>81</v>
      </c>
      <c r="U561" s="117"/>
      <c r="V561" s="113"/>
      <c r="W561" s="117"/>
      <c r="X561" s="113"/>
      <c r="Y561" s="117"/>
      <c r="Z561" s="92"/>
      <c r="AA561" s="93"/>
      <c r="AB561" s="93"/>
      <c r="AC561" s="93"/>
    </row>
    <row r="562" spans="1:29" ht="20.100000000000001" customHeight="1" thickBot="1" x14ac:dyDescent="0.25">
      <c r="A562" s="353"/>
      <c r="B562" s="353"/>
      <c r="C562" s="353"/>
      <c r="D562" s="353"/>
      <c r="E562" s="353"/>
      <c r="F562" s="353"/>
      <c r="G562" s="353"/>
      <c r="H562" s="353"/>
      <c r="I562" s="353"/>
      <c r="J562" s="353"/>
      <c r="K562" s="353"/>
      <c r="L562" s="353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57" t="s">
        <v>50</v>
      </c>
      <c r="B563" s="558"/>
      <c r="C563" s="558"/>
      <c r="D563" s="558"/>
      <c r="E563" s="558"/>
      <c r="F563" s="558"/>
      <c r="G563" s="558"/>
      <c r="H563" s="558"/>
      <c r="I563" s="558"/>
      <c r="J563" s="558"/>
      <c r="K563" s="558"/>
      <c r="L563" s="559"/>
      <c r="M563" s="94"/>
      <c r="N563" s="95"/>
      <c r="O563" s="560" t="s">
        <v>51</v>
      </c>
      <c r="P563" s="561"/>
      <c r="Q563" s="561"/>
      <c r="R563" s="562"/>
      <c r="S563" s="96"/>
      <c r="T563" s="560" t="s">
        <v>52</v>
      </c>
      <c r="U563" s="561"/>
      <c r="V563" s="561"/>
      <c r="W563" s="561"/>
      <c r="X563" s="561"/>
      <c r="Y563" s="562"/>
      <c r="Z563" s="97"/>
      <c r="AA563" s="94"/>
      <c r="AB563" s="93"/>
      <c r="AC563" s="93"/>
    </row>
    <row r="564" spans="1:29" ht="20.100000000000001" customHeight="1" thickBot="1" x14ac:dyDescent="0.25">
      <c r="A564" s="436"/>
      <c r="B564" s="437"/>
      <c r="C564" s="572" t="s">
        <v>237</v>
      </c>
      <c r="D564" s="566"/>
      <c r="E564" s="566"/>
      <c r="F564" s="566"/>
      <c r="G564" s="437" t="str">
        <f>$J$1</f>
        <v>April</v>
      </c>
      <c r="H564" s="565">
        <f>$K$1</f>
        <v>2025</v>
      </c>
      <c r="I564" s="566"/>
      <c r="J564" s="437"/>
      <c r="K564" s="438"/>
      <c r="L564" s="439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106"/>
      <c r="AA564" s="102"/>
      <c r="AB564" s="93"/>
      <c r="AC564" s="93"/>
    </row>
    <row r="565" spans="1:29" ht="20.100000000000001" customHeight="1" x14ac:dyDescent="0.2">
      <c r="A565" s="98"/>
      <c r="B565" s="85"/>
      <c r="C565" s="85"/>
      <c r="D565" s="107"/>
      <c r="E565" s="107"/>
      <c r="F565" s="107"/>
      <c r="G565" s="107"/>
      <c r="H565" s="107"/>
      <c r="I565" s="85"/>
      <c r="J565" s="108" t="s">
        <v>59</v>
      </c>
      <c r="K565" s="87">
        <f>30000+5000+5000</f>
        <v>40000</v>
      </c>
      <c r="L565" s="109"/>
      <c r="M565" s="93"/>
      <c r="N565" s="110"/>
      <c r="O565" s="111" t="s">
        <v>60</v>
      </c>
      <c r="P565" s="111">
        <v>28</v>
      </c>
      <c r="Q565" s="111">
        <v>3</v>
      </c>
      <c r="R565" s="111">
        <f>15-Q565</f>
        <v>12</v>
      </c>
      <c r="S565" s="112"/>
      <c r="T565" s="111" t="s">
        <v>60</v>
      </c>
      <c r="U565" s="113">
        <v>5100</v>
      </c>
      <c r="V565" s="113"/>
      <c r="W565" s="113">
        <f>V565+U565</f>
        <v>5100</v>
      </c>
      <c r="X565" s="113">
        <v>5100</v>
      </c>
      <c r="Y565" s="113">
        <f>W565-X565</f>
        <v>0</v>
      </c>
      <c r="Z565" s="106"/>
      <c r="AA565" s="93"/>
      <c r="AB565" s="93"/>
      <c r="AC565" s="93"/>
    </row>
    <row r="566" spans="1:29" ht="20.100000000000001" customHeight="1" thickBot="1" x14ac:dyDescent="0.25">
      <c r="A566" s="98"/>
      <c r="B566" s="85" t="s">
        <v>61</v>
      </c>
      <c r="C566" s="84" t="s">
        <v>113</v>
      </c>
      <c r="D566" s="85"/>
      <c r="E566" s="85"/>
      <c r="F566" s="85"/>
      <c r="G566" s="85"/>
      <c r="H566" s="114"/>
      <c r="I566" s="107"/>
      <c r="J566" s="85"/>
      <c r="K566" s="85"/>
      <c r="L566" s="115"/>
      <c r="M566" s="94"/>
      <c r="N566" s="116"/>
      <c r="O566" s="111" t="s">
        <v>62</v>
      </c>
      <c r="P566" s="111">
        <v>28</v>
      </c>
      <c r="Q566" s="111">
        <v>0</v>
      </c>
      <c r="R566" s="111">
        <f t="shared" ref="R566:R576" si="130">R565-Q566</f>
        <v>12</v>
      </c>
      <c r="S566" s="92"/>
      <c r="T566" s="111" t="s">
        <v>62</v>
      </c>
      <c r="U566" s="117">
        <f>Y565</f>
        <v>0</v>
      </c>
      <c r="V566" s="113"/>
      <c r="W566" s="117">
        <f t="shared" ref="W566:W576" si="131">IF(U566="","",U566+V566)</f>
        <v>0</v>
      </c>
      <c r="X566" s="113"/>
      <c r="Y566" s="117">
        <f t="shared" ref="Y566:Y576" si="132">IF(W566="","",W566-X566)</f>
        <v>0</v>
      </c>
      <c r="Z566" s="118"/>
      <c r="AA566" s="94"/>
      <c r="AB566" s="93"/>
      <c r="AC566" s="93"/>
    </row>
    <row r="567" spans="1:29" ht="20.100000000000001" customHeight="1" thickBot="1" x14ac:dyDescent="0.25">
      <c r="A567" s="405"/>
      <c r="B567" s="413" t="s">
        <v>63</v>
      </c>
      <c r="C567" s="414"/>
      <c r="D567" s="353"/>
      <c r="E567" s="353"/>
      <c r="F567" s="569" t="s">
        <v>52</v>
      </c>
      <c r="G567" s="570"/>
      <c r="H567" s="353"/>
      <c r="I567" s="569" t="s">
        <v>64</v>
      </c>
      <c r="J567" s="571"/>
      <c r="K567" s="570"/>
      <c r="L567" s="415"/>
      <c r="M567" s="93"/>
      <c r="N567" s="110"/>
      <c r="O567" s="111" t="s">
        <v>65</v>
      </c>
      <c r="P567" s="111">
        <v>28</v>
      </c>
      <c r="Q567" s="111">
        <v>3</v>
      </c>
      <c r="R567" s="111">
        <f t="shared" si="130"/>
        <v>9</v>
      </c>
      <c r="S567" s="92"/>
      <c r="T567" s="111" t="s">
        <v>65</v>
      </c>
      <c r="U567" s="117">
        <f>Y566</f>
        <v>0</v>
      </c>
      <c r="V567" s="113"/>
      <c r="W567" s="117">
        <f t="shared" si="131"/>
        <v>0</v>
      </c>
      <c r="X567" s="113"/>
      <c r="Y567" s="117">
        <f t="shared" si="132"/>
        <v>0</v>
      </c>
      <c r="Z567" s="118"/>
      <c r="AA567" s="93"/>
      <c r="AB567" s="93"/>
      <c r="AC567" s="93"/>
    </row>
    <row r="568" spans="1:29" ht="20.100000000000001" customHeight="1" x14ac:dyDescent="0.2">
      <c r="A568" s="98"/>
      <c r="B568" s="85"/>
      <c r="C568" s="85"/>
      <c r="D568" s="85"/>
      <c r="E568" s="85"/>
      <c r="F568" s="85"/>
      <c r="G568" s="85"/>
      <c r="H568" s="122"/>
      <c r="I568" s="85"/>
      <c r="J568" s="85"/>
      <c r="K568" s="85"/>
      <c r="L568" s="123"/>
      <c r="M568" s="93"/>
      <c r="N568" s="110"/>
      <c r="O568" s="111" t="s">
        <v>66</v>
      </c>
      <c r="P568" s="111">
        <v>29</v>
      </c>
      <c r="Q568" s="111">
        <v>1</v>
      </c>
      <c r="R568" s="111">
        <f t="shared" si="130"/>
        <v>8</v>
      </c>
      <c r="S568" s="92"/>
      <c r="T568" s="111" t="s">
        <v>66</v>
      </c>
      <c r="U568" s="117">
        <f>Y567</f>
        <v>0</v>
      </c>
      <c r="V568" s="113">
        <v>5000</v>
      </c>
      <c r="W568" s="117">
        <f t="shared" si="131"/>
        <v>5000</v>
      </c>
      <c r="X568" s="113">
        <v>5000</v>
      </c>
      <c r="Y568" s="117">
        <f t="shared" si="132"/>
        <v>0</v>
      </c>
      <c r="Z568" s="118"/>
      <c r="AA568" s="93"/>
      <c r="AB568" s="93"/>
      <c r="AC568" s="93"/>
    </row>
    <row r="569" spans="1:29" ht="20.100000000000001" customHeight="1" x14ac:dyDescent="0.2">
      <c r="A569" s="98"/>
      <c r="B569" s="563" t="s">
        <v>51</v>
      </c>
      <c r="C569" s="530"/>
      <c r="D569" s="85"/>
      <c r="E569" s="85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122"/>
      <c r="I569" s="126">
        <f>IF(C573&gt;=C572,$K$2,C571+C573)</f>
        <v>30</v>
      </c>
      <c r="J569" s="127" t="s">
        <v>68</v>
      </c>
      <c r="K569" s="128">
        <f>K565/$K$2*I569</f>
        <v>40000</v>
      </c>
      <c r="L569" s="129"/>
      <c r="M569" s="93"/>
      <c r="N569" s="110"/>
      <c r="O569" s="111" t="s">
        <v>69</v>
      </c>
      <c r="P569" s="111"/>
      <c r="Q569" s="111"/>
      <c r="R569" s="111">
        <f t="shared" si="130"/>
        <v>8</v>
      </c>
      <c r="S569" s="92"/>
      <c r="T569" s="111" t="s">
        <v>69</v>
      </c>
      <c r="U569" s="117"/>
      <c r="V569" s="113"/>
      <c r="W569" s="117" t="str">
        <f t="shared" si="131"/>
        <v/>
      </c>
      <c r="X569" s="113"/>
      <c r="Y569" s="117" t="str">
        <f t="shared" si="132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30"/>
      <c r="C570" s="130"/>
      <c r="D570" s="85"/>
      <c r="E570" s="85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5000</v>
      </c>
      <c r="H570" s="122"/>
      <c r="I570" s="126">
        <v>115</v>
      </c>
      <c r="J570" s="127" t="s">
        <v>70</v>
      </c>
      <c r="K570" s="125">
        <f>K565/$K$2/8*I570</f>
        <v>19166.666666666664</v>
      </c>
      <c r="L570" s="131"/>
      <c r="M570" s="93"/>
      <c r="N570" s="110"/>
      <c r="O570" s="111" t="s">
        <v>47</v>
      </c>
      <c r="P570" s="111"/>
      <c r="Q570" s="111"/>
      <c r="R570" s="111">
        <f t="shared" si="130"/>
        <v>8</v>
      </c>
      <c r="S570" s="92"/>
      <c r="T570" s="111" t="s">
        <v>47</v>
      </c>
      <c r="U570" s="117"/>
      <c r="V570" s="113"/>
      <c r="W570" s="117">
        <f>V570+U570</f>
        <v>0</v>
      </c>
      <c r="X570" s="153"/>
      <c r="Y570" s="117">
        <f t="shared" si="132"/>
        <v>0</v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29</v>
      </c>
      <c r="D571" s="85"/>
      <c r="E571" s="85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5000</v>
      </c>
      <c r="H571" s="122"/>
      <c r="I571" s="564" t="s">
        <v>72</v>
      </c>
      <c r="J571" s="530"/>
      <c r="K571" s="125">
        <f>K569+K570</f>
        <v>59166.666666666664</v>
      </c>
      <c r="L571" s="131"/>
      <c r="M571" s="93"/>
      <c r="N571" s="110"/>
      <c r="O571" s="111" t="s">
        <v>73</v>
      </c>
      <c r="P571" s="111"/>
      <c r="Q571" s="111"/>
      <c r="R571" s="111">
        <f t="shared" si="130"/>
        <v>8</v>
      </c>
      <c r="S571" s="92"/>
      <c r="T571" s="111" t="s">
        <v>73</v>
      </c>
      <c r="U571" s="117"/>
      <c r="V571" s="113"/>
      <c r="W571" s="117" t="str">
        <f t="shared" si="131"/>
        <v/>
      </c>
      <c r="X571" s="153"/>
      <c r="Y571" s="117" t="str">
        <f t="shared" si="132"/>
        <v/>
      </c>
      <c r="Z571" s="118"/>
      <c r="AA571" s="93"/>
      <c r="AB571" s="93"/>
      <c r="AC571" s="93"/>
    </row>
    <row r="572" spans="1:29" ht="20.100000000000001" customHeight="1" x14ac:dyDescent="0.2">
      <c r="A572" s="98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85"/>
      <c r="E572" s="85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5000</v>
      </c>
      <c r="H572" s="122"/>
      <c r="I572" s="564" t="s">
        <v>74</v>
      </c>
      <c r="J572" s="530"/>
      <c r="K572" s="125">
        <f>G572</f>
        <v>5000</v>
      </c>
      <c r="L572" s="131"/>
      <c r="M572" s="93"/>
      <c r="N572" s="110"/>
      <c r="O572" s="111" t="s">
        <v>75</v>
      </c>
      <c r="P572" s="111"/>
      <c r="Q572" s="111"/>
      <c r="R572" s="111">
        <f t="shared" si="130"/>
        <v>8</v>
      </c>
      <c r="S572" s="92"/>
      <c r="T572" s="111" t="s">
        <v>75</v>
      </c>
      <c r="U572" s="117"/>
      <c r="V572" s="113"/>
      <c r="W572" s="117" t="str">
        <f t="shared" si="131"/>
        <v/>
      </c>
      <c r="X572" s="153"/>
      <c r="Y572" s="117" t="str">
        <f t="shared" si="132"/>
        <v/>
      </c>
      <c r="Z572" s="118"/>
      <c r="AA572" s="93"/>
      <c r="AB572" s="93"/>
      <c r="AC572" s="93"/>
    </row>
    <row r="573" spans="1:29" ht="18.75" customHeight="1" x14ac:dyDescent="0.2">
      <c r="A573" s="405"/>
      <c r="B573" s="426" t="s">
        <v>76</v>
      </c>
      <c r="C573" s="424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8</v>
      </c>
      <c r="D573" s="353"/>
      <c r="E573" s="353"/>
      <c r="F573" s="426" t="s">
        <v>58</v>
      </c>
      <c r="G573" s="427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3"/>
      <c r="I573" s="553" t="s">
        <v>13</v>
      </c>
      <c r="J573" s="554"/>
      <c r="K573" s="430">
        <f>K571-K572</f>
        <v>54166.666666666664</v>
      </c>
      <c r="L573" s="412"/>
      <c r="M573" s="93"/>
      <c r="N573" s="110"/>
      <c r="O573" s="111" t="s">
        <v>78</v>
      </c>
      <c r="P573" s="111"/>
      <c r="Q573" s="111"/>
      <c r="R573" s="111">
        <f t="shared" si="130"/>
        <v>8</v>
      </c>
      <c r="S573" s="92"/>
      <c r="T573" s="111" t="s">
        <v>78</v>
      </c>
      <c r="U573" s="117"/>
      <c r="V573" s="113"/>
      <c r="W573" s="117" t="str">
        <f t="shared" si="131"/>
        <v/>
      </c>
      <c r="X573" s="113"/>
      <c r="Y573" s="117" t="str">
        <f t="shared" si="132"/>
        <v/>
      </c>
      <c r="Z573" s="118"/>
      <c r="AA573" s="93"/>
      <c r="AB573" s="93"/>
      <c r="AC573" s="93"/>
    </row>
    <row r="574" spans="1:29" ht="20.100000000000001" customHeight="1" x14ac:dyDescent="0.2">
      <c r="A574" s="98"/>
      <c r="B574" s="85"/>
      <c r="C574" s="85"/>
      <c r="D574" s="85"/>
      <c r="E574" s="85"/>
      <c r="F574" s="85"/>
      <c r="G574" s="85"/>
      <c r="H574" s="85"/>
      <c r="I574" s="555"/>
      <c r="J574" s="556"/>
      <c r="K574" s="87"/>
      <c r="L574" s="121"/>
      <c r="M574" s="93"/>
      <c r="N574" s="110"/>
      <c r="O574" s="111" t="s">
        <v>79</v>
      </c>
      <c r="P574" s="111"/>
      <c r="Q574" s="111"/>
      <c r="R574" s="111">
        <f t="shared" si="130"/>
        <v>8</v>
      </c>
      <c r="S574" s="92"/>
      <c r="T574" s="111" t="s">
        <v>79</v>
      </c>
      <c r="U574" s="117"/>
      <c r="V574" s="113"/>
      <c r="W574" s="117" t="str">
        <f t="shared" si="131"/>
        <v/>
      </c>
      <c r="X574" s="113"/>
      <c r="Y574" s="117" t="str">
        <f t="shared" si="132"/>
        <v/>
      </c>
      <c r="Z574" s="118"/>
      <c r="AA574" s="93"/>
      <c r="AB574" s="93"/>
      <c r="AC574" s="93"/>
    </row>
    <row r="575" spans="1:29" ht="20.100000000000001" customHeight="1" x14ac:dyDescent="0.3">
      <c r="A575" s="98"/>
      <c r="B575" s="83"/>
      <c r="C575" s="83"/>
      <c r="D575" s="83"/>
      <c r="E575" s="83"/>
      <c r="F575" s="83"/>
      <c r="G575" s="83"/>
      <c r="H575" s="83"/>
      <c r="I575" s="555"/>
      <c r="J575" s="556"/>
      <c r="K575" s="87"/>
      <c r="L575" s="121"/>
      <c r="M575" s="93"/>
      <c r="N575" s="110"/>
      <c r="O575" s="111" t="s">
        <v>80</v>
      </c>
      <c r="P575" s="111"/>
      <c r="Q575" s="111"/>
      <c r="R575" s="111">
        <f t="shared" si="130"/>
        <v>8</v>
      </c>
      <c r="S575" s="92"/>
      <c r="T575" s="111" t="s">
        <v>80</v>
      </c>
      <c r="U575" s="117"/>
      <c r="V575" s="113"/>
      <c r="W575" s="117" t="str">
        <f t="shared" si="131"/>
        <v/>
      </c>
      <c r="X575" s="113"/>
      <c r="Y575" s="117" t="str">
        <f t="shared" si="132"/>
        <v/>
      </c>
      <c r="Z575" s="118"/>
      <c r="AA575" s="93"/>
      <c r="AB575" s="93"/>
      <c r="AC575" s="93"/>
    </row>
    <row r="576" spans="1:29" ht="20.100000000000001" customHeight="1" thickBot="1" x14ac:dyDescent="0.35">
      <c r="A576" s="132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4"/>
      <c r="M576" s="93"/>
      <c r="N576" s="110"/>
      <c r="O576" s="111" t="s">
        <v>81</v>
      </c>
      <c r="P576" s="111"/>
      <c r="Q576" s="111"/>
      <c r="R576" s="111">
        <f t="shared" si="130"/>
        <v>8</v>
      </c>
      <c r="S576" s="92"/>
      <c r="T576" s="111" t="s">
        <v>81</v>
      </c>
      <c r="U576" s="117"/>
      <c r="V576" s="113"/>
      <c r="W576" s="117" t="str">
        <f t="shared" si="131"/>
        <v/>
      </c>
      <c r="X576" s="113"/>
      <c r="Y576" s="117" t="str">
        <f t="shared" si="132"/>
        <v/>
      </c>
      <c r="Z576" s="118"/>
      <c r="AA576" s="93"/>
      <c r="AB576" s="93"/>
      <c r="AC576" s="93"/>
    </row>
    <row r="577" spans="1:29" ht="20.100000000000001" customHeight="1" thickBot="1" x14ac:dyDescent="0.25">
      <c r="A577" s="353"/>
      <c r="B577" s="353"/>
      <c r="C577" s="353"/>
      <c r="D577" s="353"/>
      <c r="E577" s="353"/>
      <c r="F577" s="353"/>
      <c r="G577" s="353"/>
      <c r="H577" s="353"/>
      <c r="I577" s="353"/>
      <c r="J577" s="353"/>
      <c r="K577" s="353"/>
      <c r="L577" s="353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57" t="s">
        <v>50</v>
      </c>
      <c r="B578" s="558"/>
      <c r="C578" s="558"/>
      <c r="D578" s="558"/>
      <c r="E578" s="558"/>
      <c r="F578" s="558"/>
      <c r="G578" s="558"/>
      <c r="H578" s="558"/>
      <c r="I578" s="558"/>
      <c r="J578" s="558"/>
      <c r="K578" s="558"/>
      <c r="L578" s="559"/>
      <c r="M578" s="94"/>
      <c r="N578" s="95"/>
      <c r="O578" s="560" t="s">
        <v>51</v>
      </c>
      <c r="P578" s="561"/>
      <c r="Q578" s="561"/>
      <c r="R578" s="562"/>
      <c r="S578" s="96"/>
      <c r="T578" s="560" t="s">
        <v>52</v>
      </c>
      <c r="U578" s="561"/>
      <c r="V578" s="561"/>
      <c r="W578" s="561"/>
      <c r="X578" s="561"/>
      <c r="Y578" s="562"/>
      <c r="Z578" s="97"/>
      <c r="AA578" s="94"/>
      <c r="AB578" s="93"/>
      <c r="AC578" s="93"/>
    </row>
    <row r="579" spans="1:29" ht="20.100000000000001" customHeight="1" thickBot="1" x14ac:dyDescent="0.25">
      <c r="A579" s="436"/>
      <c r="B579" s="437"/>
      <c r="C579" s="572" t="s">
        <v>237</v>
      </c>
      <c r="D579" s="566"/>
      <c r="E579" s="566"/>
      <c r="F579" s="566"/>
      <c r="G579" s="437" t="str">
        <f>$J$1</f>
        <v>April</v>
      </c>
      <c r="H579" s="565">
        <f>$K$1</f>
        <v>2025</v>
      </c>
      <c r="I579" s="566"/>
      <c r="J579" s="437"/>
      <c r="K579" s="438"/>
      <c r="L579" s="439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24000+3000+3000+5000+5000</f>
        <v>40000</v>
      </c>
      <c r="L580" s="109"/>
      <c r="M580" s="93"/>
      <c r="N580" s="110"/>
      <c r="O580" s="111" t="s">
        <v>60</v>
      </c>
      <c r="P580" s="111">
        <v>30</v>
      </c>
      <c r="Q580" s="111">
        <v>1</v>
      </c>
      <c r="R580" s="111">
        <f>15-Q580</f>
        <v>14</v>
      </c>
      <c r="S580" s="112"/>
      <c r="T580" s="111" t="s">
        <v>60</v>
      </c>
      <c r="U580" s="113">
        <v>44000</v>
      </c>
      <c r="V580" s="113"/>
      <c r="W580" s="113">
        <f>V580+U580</f>
        <v>44000</v>
      </c>
      <c r="X580" s="113">
        <v>5000</v>
      </c>
      <c r="Y580" s="113">
        <f>W580-X580</f>
        <v>39000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94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27</v>
      </c>
      <c r="Q581" s="111">
        <v>1</v>
      </c>
      <c r="R581" s="111">
        <f t="shared" ref="R581:R591" si="133">R580-Q581</f>
        <v>13</v>
      </c>
      <c r="S581" s="92"/>
      <c r="T581" s="111" t="s">
        <v>62</v>
      </c>
      <c r="U581" s="117">
        <f>Y580</f>
        <v>39000</v>
      </c>
      <c r="V581" s="113"/>
      <c r="W581" s="117">
        <f t="shared" ref="W581:W591" si="134">IF(U581="","",U581+V581)</f>
        <v>39000</v>
      </c>
      <c r="X581" s="113">
        <v>5000</v>
      </c>
      <c r="Y581" s="117">
        <f t="shared" ref="Y581:Y591" si="135">IF(W581="","",W581-X581)</f>
        <v>34000</v>
      </c>
      <c r="Z581" s="118"/>
      <c r="AA581" s="94"/>
      <c r="AB581" s="93"/>
      <c r="AC581" s="93"/>
    </row>
    <row r="582" spans="1:29" ht="20.100000000000001" customHeight="1" thickBot="1" x14ac:dyDescent="0.25">
      <c r="A582" s="405"/>
      <c r="B582" s="413" t="s">
        <v>63</v>
      </c>
      <c r="C582" s="414"/>
      <c r="D582" s="353"/>
      <c r="E582" s="353"/>
      <c r="F582" s="569" t="s">
        <v>52</v>
      </c>
      <c r="G582" s="570"/>
      <c r="H582" s="353"/>
      <c r="I582" s="569" t="s">
        <v>64</v>
      </c>
      <c r="J582" s="571"/>
      <c r="K582" s="570"/>
      <c r="L582" s="415"/>
      <c r="M582" s="93"/>
      <c r="N582" s="110"/>
      <c r="O582" s="111" t="s">
        <v>65</v>
      </c>
      <c r="P582" s="111">
        <v>30</v>
      </c>
      <c r="Q582" s="111">
        <v>1</v>
      </c>
      <c r="R582" s="111">
        <f t="shared" si="133"/>
        <v>12</v>
      </c>
      <c r="S582" s="92"/>
      <c r="T582" s="111" t="s">
        <v>65</v>
      </c>
      <c r="U582" s="117">
        <f>Y581</f>
        <v>34000</v>
      </c>
      <c r="V582" s="113"/>
      <c r="W582" s="117">
        <f t="shared" si="134"/>
        <v>34000</v>
      </c>
      <c r="X582" s="113">
        <v>5000</v>
      </c>
      <c r="Y582" s="117">
        <f t="shared" si="135"/>
        <v>29000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>
        <v>29</v>
      </c>
      <c r="Q583" s="111">
        <v>1</v>
      </c>
      <c r="R583" s="111">
        <f t="shared" si="133"/>
        <v>11</v>
      </c>
      <c r="S583" s="92"/>
      <c r="T583" s="111" t="s">
        <v>66</v>
      </c>
      <c r="U583" s="117">
        <f>Y582</f>
        <v>29000</v>
      </c>
      <c r="V583" s="113">
        <v>50000</v>
      </c>
      <c r="W583" s="117">
        <f t="shared" si="134"/>
        <v>79000</v>
      </c>
      <c r="X583" s="113">
        <v>10000</v>
      </c>
      <c r="Y583" s="117">
        <f t="shared" si="135"/>
        <v>69000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563" t="s">
        <v>51</v>
      </c>
      <c r="C584" s="530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29000</v>
      </c>
      <c r="H584" s="122"/>
      <c r="I584" s="126">
        <f>IF(C588&gt;=C587,$K$2,C586+C588)</f>
        <v>30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3"/>
        <v>11</v>
      </c>
      <c r="S584" s="92"/>
      <c r="T584" s="111" t="s">
        <v>69</v>
      </c>
      <c r="U584" s="117"/>
      <c r="V584" s="113"/>
      <c r="W584" s="117" t="str">
        <f t="shared" si="134"/>
        <v/>
      </c>
      <c r="X584" s="113"/>
      <c r="Y584" s="117" t="str">
        <f t="shared" si="135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50000</v>
      </c>
      <c r="H585" s="122"/>
      <c r="I585" s="126">
        <v>156</v>
      </c>
      <c r="J585" s="127" t="s">
        <v>70</v>
      </c>
      <c r="K585" s="125">
        <f>K580/$K$2/8*I585</f>
        <v>26000</v>
      </c>
      <c r="L585" s="131"/>
      <c r="M585" s="93"/>
      <c r="N585" s="110"/>
      <c r="O585" s="111" t="s">
        <v>47</v>
      </c>
      <c r="P585" s="111"/>
      <c r="Q585" s="111"/>
      <c r="R585" s="111">
        <f t="shared" si="133"/>
        <v>11</v>
      </c>
      <c r="S585" s="92"/>
      <c r="T585" s="111" t="s">
        <v>47</v>
      </c>
      <c r="U585" s="117"/>
      <c r="V585" s="113"/>
      <c r="W585" s="117" t="str">
        <f t="shared" si="134"/>
        <v/>
      </c>
      <c r="X585" s="113"/>
      <c r="Y585" s="117" t="str">
        <f t="shared" si="135"/>
        <v/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85"/>
      <c r="E586" s="85"/>
      <c r="F586" s="124" t="s">
        <v>71</v>
      </c>
      <c r="G586" s="12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79000</v>
      </c>
      <c r="H586" s="122"/>
      <c r="I586" s="564" t="s">
        <v>72</v>
      </c>
      <c r="J586" s="530"/>
      <c r="K586" s="125">
        <f>K584+K585</f>
        <v>66000</v>
      </c>
      <c r="L586" s="131"/>
      <c r="M586" s="93"/>
      <c r="N586" s="110"/>
      <c r="O586" s="111" t="s">
        <v>73</v>
      </c>
      <c r="P586" s="111"/>
      <c r="Q586" s="111"/>
      <c r="R586" s="111">
        <f t="shared" si="133"/>
        <v>11</v>
      </c>
      <c r="S586" s="92"/>
      <c r="T586" s="111" t="s">
        <v>73</v>
      </c>
      <c r="U586" s="117"/>
      <c r="V586" s="113"/>
      <c r="W586" s="117" t="str">
        <f t="shared" si="134"/>
        <v/>
      </c>
      <c r="X586" s="113"/>
      <c r="Y586" s="117" t="str">
        <f t="shared" si="135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10000</v>
      </c>
      <c r="H587" s="122"/>
      <c r="I587" s="564" t="s">
        <v>74</v>
      </c>
      <c r="J587" s="530"/>
      <c r="K587" s="125">
        <f>G587</f>
        <v>10000</v>
      </c>
      <c r="L587" s="131"/>
      <c r="M587" s="93"/>
      <c r="N587" s="110"/>
      <c r="O587" s="111" t="s">
        <v>75</v>
      </c>
      <c r="P587" s="111"/>
      <c r="Q587" s="111"/>
      <c r="R587" s="111">
        <f t="shared" si="133"/>
        <v>11</v>
      </c>
      <c r="S587" s="92"/>
      <c r="T587" s="111" t="s">
        <v>75</v>
      </c>
      <c r="U587" s="117"/>
      <c r="V587" s="113"/>
      <c r="W587" s="117" t="str">
        <f t="shared" si="134"/>
        <v/>
      </c>
      <c r="X587" s="113"/>
      <c r="Y587" s="117" t="str">
        <f t="shared" si="135"/>
        <v/>
      </c>
      <c r="Z587" s="118"/>
      <c r="AA587" s="93"/>
      <c r="AB587" s="93"/>
      <c r="AC587" s="93"/>
    </row>
    <row r="588" spans="1:29" ht="18.75" customHeight="1" x14ac:dyDescent="0.2">
      <c r="A588" s="405"/>
      <c r="B588" s="426" t="s">
        <v>76</v>
      </c>
      <c r="C588" s="424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11</v>
      </c>
      <c r="D588" s="353"/>
      <c r="E588" s="353"/>
      <c r="F588" s="426" t="s">
        <v>58</v>
      </c>
      <c r="G588" s="427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69000</v>
      </c>
      <c r="H588" s="353"/>
      <c r="I588" s="553" t="s">
        <v>13</v>
      </c>
      <c r="J588" s="554"/>
      <c r="K588" s="430">
        <f>K586-K587</f>
        <v>56000</v>
      </c>
      <c r="L588" s="412"/>
      <c r="M588" s="93"/>
      <c r="N588" s="110"/>
      <c r="O588" s="111" t="s">
        <v>78</v>
      </c>
      <c r="P588" s="111"/>
      <c r="Q588" s="111"/>
      <c r="R588" s="111">
        <f t="shared" si="133"/>
        <v>11</v>
      </c>
      <c r="S588" s="92"/>
      <c r="T588" s="111" t="s">
        <v>78</v>
      </c>
      <c r="U588" s="117"/>
      <c r="V588" s="113"/>
      <c r="W588" s="117" t="str">
        <f t="shared" si="134"/>
        <v/>
      </c>
      <c r="X588" s="113"/>
      <c r="Y588" s="117" t="str">
        <f t="shared" si="135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55"/>
      <c r="J589" s="556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3"/>
        <v>11</v>
      </c>
      <c r="S589" s="92"/>
      <c r="T589" s="111" t="s">
        <v>79</v>
      </c>
      <c r="U589" s="117"/>
      <c r="V589" s="113"/>
      <c r="W589" s="117" t="str">
        <f t="shared" si="134"/>
        <v/>
      </c>
      <c r="X589" s="113"/>
      <c r="Y589" s="117" t="str">
        <f t="shared" si="135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143"/>
      <c r="G590" s="83"/>
      <c r="H590" s="83"/>
      <c r="I590" s="555"/>
      <c r="J590" s="556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3"/>
        <v>11</v>
      </c>
      <c r="S590" s="92"/>
      <c r="T590" s="111" t="s">
        <v>80</v>
      </c>
      <c r="U590" s="117"/>
      <c r="V590" s="113"/>
      <c r="W590" s="117" t="str">
        <f t="shared" si="134"/>
        <v/>
      </c>
      <c r="X590" s="113"/>
      <c r="Y590" s="117" t="str">
        <f t="shared" si="135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3"/>
        <v>11</v>
      </c>
      <c r="S591" s="92"/>
      <c r="T591" s="111" t="s">
        <v>81</v>
      </c>
      <c r="U591" s="117"/>
      <c r="V591" s="113"/>
      <c r="W591" s="117" t="str">
        <f t="shared" si="134"/>
        <v/>
      </c>
      <c r="X591" s="113"/>
      <c r="Y591" s="117" t="str">
        <f t="shared" si="135"/>
        <v/>
      </c>
      <c r="Z591" s="118"/>
      <c r="AA591" s="93"/>
      <c r="AB591" s="93"/>
      <c r="AC591" s="93"/>
    </row>
    <row r="592" spans="1:29" ht="20.100000000000001" customHeight="1" thickBot="1" x14ac:dyDescent="0.55000000000000004">
      <c r="A592" s="557" t="s">
        <v>50</v>
      </c>
      <c r="B592" s="558"/>
      <c r="C592" s="558"/>
      <c r="D592" s="558"/>
      <c r="E592" s="558"/>
      <c r="F592" s="558"/>
      <c r="G592" s="558"/>
      <c r="H592" s="558"/>
      <c r="I592" s="558"/>
      <c r="J592" s="558"/>
      <c r="K592" s="558"/>
      <c r="L592" s="559"/>
      <c r="M592" s="94"/>
      <c r="N592" s="95"/>
      <c r="O592" s="560" t="s">
        <v>51</v>
      </c>
      <c r="P592" s="561"/>
      <c r="Q592" s="561"/>
      <c r="R592" s="562"/>
      <c r="S592" s="96"/>
      <c r="T592" s="560" t="s">
        <v>52</v>
      </c>
      <c r="U592" s="561"/>
      <c r="V592" s="561"/>
      <c r="W592" s="561"/>
      <c r="X592" s="561"/>
      <c r="Y592" s="562"/>
      <c r="Z592" s="97"/>
      <c r="AA592" s="93"/>
      <c r="AB592" s="93"/>
      <c r="AC592" s="93"/>
    </row>
    <row r="593" spans="1:29" ht="20.100000000000001" customHeight="1" thickBot="1" x14ac:dyDescent="0.25">
      <c r="A593" s="436"/>
      <c r="B593" s="437"/>
      <c r="C593" s="572" t="s">
        <v>237</v>
      </c>
      <c r="D593" s="566"/>
      <c r="E593" s="566"/>
      <c r="F593" s="566"/>
      <c r="G593" s="437" t="str">
        <f>$J$1</f>
        <v>April</v>
      </c>
      <c r="H593" s="565">
        <f>$K$1</f>
        <v>2025</v>
      </c>
      <c r="I593" s="566"/>
      <c r="J593" s="437"/>
      <c r="K593" s="438"/>
      <c r="L593" s="439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93"/>
      <c r="AB593" s="93"/>
      <c r="AC593" s="93"/>
    </row>
    <row r="594" spans="1:29" ht="20.100000000000001" customHeight="1" x14ac:dyDescent="0.2">
      <c r="A594" s="405"/>
      <c r="B594" s="353"/>
      <c r="C594" s="353"/>
      <c r="D594" s="406"/>
      <c r="E594" s="406"/>
      <c r="F594" s="406"/>
      <c r="G594" s="406"/>
      <c r="H594" s="406"/>
      <c r="I594" s="353"/>
      <c r="J594" s="407" t="s">
        <v>59</v>
      </c>
      <c r="K594" s="408">
        <f>45000+5000+10000</f>
        <v>60000</v>
      </c>
      <c r="L594" s="409"/>
      <c r="M594" s="93"/>
      <c r="N594" s="110"/>
      <c r="O594" s="111" t="s">
        <v>60</v>
      </c>
      <c r="P594" s="111">
        <v>29</v>
      </c>
      <c r="Q594" s="111">
        <v>2</v>
      </c>
      <c r="R594" s="111">
        <f>15-Q594</f>
        <v>13</v>
      </c>
      <c r="S594" s="112"/>
      <c r="T594" s="111" t="s">
        <v>60</v>
      </c>
      <c r="U594" s="113">
        <v>52500</v>
      </c>
      <c r="V594" s="113"/>
      <c r="W594" s="113">
        <f>V594+U594</f>
        <v>52500</v>
      </c>
      <c r="X594" s="113">
        <v>5000</v>
      </c>
      <c r="Y594" s="113">
        <f>W594-X594</f>
        <v>47500</v>
      </c>
      <c r="Z594" s="106"/>
      <c r="AA594" s="93"/>
      <c r="AB594" s="93"/>
      <c r="AC594" s="93"/>
    </row>
    <row r="595" spans="1:29" ht="20.100000000000001" customHeight="1" thickBot="1" x14ac:dyDescent="0.25">
      <c r="A595" s="405"/>
      <c r="B595" s="353" t="s">
        <v>61</v>
      </c>
      <c r="C595" s="410" t="s">
        <v>115</v>
      </c>
      <c r="D595" s="353"/>
      <c r="E595" s="353"/>
      <c r="F595" s="353"/>
      <c r="G595" s="353"/>
      <c r="H595" s="411"/>
      <c r="I595" s="406"/>
      <c r="J595" s="353"/>
      <c r="K595" s="353"/>
      <c r="L595" s="412"/>
      <c r="M595" s="94"/>
      <c r="N595" s="116"/>
      <c r="O595" s="111" t="s">
        <v>62</v>
      </c>
      <c r="P595" s="111">
        <v>27</v>
      </c>
      <c r="Q595" s="111">
        <v>1</v>
      </c>
      <c r="R595" s="111">
        <f t="shared" ref="R595:R605" si="136">R594-Q595</f>
        <v>12</v>
      </c>
      <c r="S595" s="92"/>
      <c r="T595" s="111" t="s">
        <v>62</v>
      </c>
      <c r="U595" s="117">
        <f>Y594</f>
        <v>47500</v>
      </c>
      <c r="V595" s="113"/>
      <c r="W595" s="117">
        <f t="shared" ref="W595:W605" si="137">IF(U595="","",U595+V595)</f>
        <v>47500</v>
      </c>
      <c r="X595" s="113">
        <v>5000</v>
      </c>
      <c r="Y595" s="117">
        <f t="shared" ref="Y595:Y605" si="138">IF(W595="","",W595-X595)</f>
        <v>42500</v>
      </c>
      <c r="Z595" s="118"/>
      <c r="AA595" s="93"/>
      <c r="AB595" s="93"/>
      <c r="AC595" s="93"/>
    </row>
    <row r="596" spans="1:29" ht="20.100000000000001" customHeight="1" thickBot="1" x14ac:dyDescent="0.25">
      <c r="A596" s="405"/>
      <c r="B596" s="413" t="s">
        <v>63</v>
      </c>
      <c r="C596" s="414"/>
      <c r="D596" s="353"/>
      <c r="E596" s="353"/>
      <c r="F596" s="569" t="s">
        <v>52</v>
      </c>
      <c r="G596" s="570"/>
      <c r="H596" s="353"/>
      <c r="I596" s="569" t="s">
        <v>64</v>
      </c>
      <c r="J596" s="571"/>
      <c r="K596" s="570"/>
      <c r="L596" s="415"/>
      <c r="M596" s="93"/>
      <c r="N596" s="110"/>
      <c r="O596" s="111" t="s">
        <v>65</v>
      </c>
      <c r="P596" s="111">
        <v>30</v>
      </c>
      <c r="Q596" s="111">
        <v>1</v>
      </c>
      <c r="R596" s="111">
        <f t="shared" si="136"/>
        <v>11</v>
      </c>
      <c r="S596" s="92"/>
      <c r="T596" s="111" t="s">
        <v>65</v>
      </c>
      <c r="U596" s="117">
        <f>Y595</f>
        <v>42500</v>
      </c>
      <c r="V596" s="113"/>
      <c r="W596" s="117">
        <f t="shared" si="137"/>
        <v>42500</v>
      </c>
      <c r="X596" s="113">
        <v>5000</v>
      </c>
      <c r="Y596" s="117">
        <f t="shared" si="138"/>
        <v>37500</v>
      </c>
      <c r="Z596" s="118"/>
      <c r="AA596" s="93"/>
      <c r="AB596" s="93"/>
      <c r="AC596" s="93"/>
    </row>
    <row r="597" spans="1:29" ht="20.100000000000001" customHeight="1" x14ac:dyDescent="0.2">
      <c r="A597" s="405"/>
      <c r="B597" s="353"/>
      <c r="C597" s="353"/>
      <c r="D597" s="353"/>
      <c r="E597" s="353"/>
      <c r="F597" s="353"/>
      <c r="G597" s="353"/>
      <c r="H597" s="416"/>
      <c r="I597" s="353"/>
      <c r="J597" s="353"/>
      <c r="K597" s="353"/>
      <c r="L597" s="417"/>
      <c r="M597" s="93"/>
      <c r="N597" s="110"/>
      <c r="O597" s="111" t="s">
        <v>66</v>
      </c>
      <c r="P597" s="111">
        <v>25</v>
      </c>
      <c r="Q597" s="111">
        <v>5</v>
      </c>
      <c r="R597" s="111">
        <f t="shared" si="136"/>
        <v>6</v>
      </c>
      <c r="S597" s="92"/>
      <c r="T597" s="111" t="s">
        <v>66</v>
      </c>
      <c r="U597" s="117">
        <f>Y596</f>
        <v>37500</v>
      </c>
      <c r="V597" s="113">
        <f>15000+5000</f>
        <v>20000</v>
      </c>
      <c r="W597" s="117">
        <f t="shared" si="137"/>
        <v>57500</v>
      </c>
      <c r="X597" s="113">
        <v>5000</v>
      </c>
      <c r="Y597" s="117">
        <f t="shared" si="138"/>
        <v>52500</v>
      </c>
      <c r="Z597" s="118"/>
      <c r="AA597" s="93"/>
      <c r="AB597" s="93"/>
      <c r="AC597" s="93"/>
    </row>
    <row r="598" spans="1:29" ht="20.100000000000001" customHeight="1" x14ac:dyDescent="0.2">
      <c r="A598" s="405"/>
      <c r="B598" s="551" t="s">
        <v>51</v>
      </c>
      <c r="C598" s="530"/>
      <c r="D598" s="353"/>
      <c r="E598" s="353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37500</v>
      </c>
      <c r="H598" s="416"/>
      <c r="I598" s="419">
        <f>IF(C602&gt;0,$K$2,C600)</f>
        <v>30</v>
      </c>
      <c r="J598" s="127" t="s">
        <v>68</v>
      </c>
      <c r="K598" s="128">
        <f>K594/$K$2*I598</f>
        <v>60000</v>
      </c>
      <c r="L598" s="418"/>
      <c r="M598" s="93"/>
      <c r="N598" s="110"/>
      <c r="O598" s="111" t="s">
        <v>69</v>
      </c>
      <c r="P598" s="111"/>
      <c r="Q598" s="111"/>
      <c r="R598" s="111">
        <f t="shared" si="136"/>
        <v>6</v>
      </c>
      <c r="S598" s="92"/>
      <c r="T598" s="111" t="s">
        <v>69</v>
      </c>
      <c r="U598" s="117"/>
      <c r="V598" s="113"/>
      <c r="W598" s="117" t="str">
        <f t="shared" si="137"/>
        <v/>
      </c>
      <c r="X598" s="113"/>
      <c r="Y598" s="117" t="str">
        <f t="shared" si="138"/>
        <v/>
      </c>
      <c r="Z598" s="118"/>
      <c r="AA598" s="93"/>
      <c r="AB598" s="93"/>
      <c r="AC598" s="93"/>
    </row>
    <row r="599" spans="1:29" ht="20.100000000000001" customHeight="1" x14ac:dyDescent="0.2">
      <c r="A599" s="405"/>
      <c r="B599" s="130"/>
      <c r="C599" s="130"/>
      <c r="D599" s="353"/>
      <c r="E599" s="353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20000</v>
      </c>
      <c r="H599" s="416"/>
      <c r="I599" s="446">
        <v>32</v>
      </c>
      <c r="J599" s="127" t="s">
        <v>70</v>
      </c>
      <c r="K599" s="125">
        <f>K594/$K$2/8*I599</f>
        <v>8000</v>
      </c>
      <c r="L599" s="420"/>
      <c r="M599" s="93"/>
      <c r="N599" s="110"/>
      <c r="O599" s="111" t="s">
        <v>47</v>
      </c>
      <c r="P599" s="111"/>
      <c r="Q599" s="111"/>
      <c r="R599" s="111">
        <f t="shared" si="136"/>
        <v>6</v>
      </c>
      <c r="S599" s="92"/>
      <c r="T599" s="111" t="s">
        <v>47</v>
      </c>
      <c r="U599" s="117"/>
      <c r="V599" s="113"/>
      <c r="W599" s="117" t="str">
        <f t="shared" si="137"/>
        <v/>
      </c>
      <c r="X599" s="113"/>
      <c r="Y599" s="117" t="str">
        <f t="shared" si="138"/>
        <v/>
      </c>
      <c r="Z599" s="118"/>
      <c r="AA599" s="93"/>
      <c r="AB599" s="93"/>
      <c r="AC599" s="93"/>
    </row>
    <row r="600" spans="1:29" ht="20.100000000000001" customHeight="1" x14ac:dyDescent="0.2">
      <c r="A600" s="405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25</v>
      </c>
      <c r="D600" s="353"/>
      <c r="E600" s="353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57500</v>
      </c>
      <c r="H600" s="416"/>
      <c r="I600" s="552" t="s">
        <v>72</v>
      </c>
      <c r="J600" s="530"/>
      <c r="K600" s="125">
        <f>K598+K599</f>
        <v>68000</v>
      </c>
      <c r="L600" s="420"/>
      <c r="M600" s="93"/>
      <c r="N600" s="110"/>
      <c r="O600" s="111" t="s">
        <v>73</v>
      </c>
      <c r="P600" s="111"/>
      <c r="Q600" s="111"/>
      <c r="R600" s="111">
        <f t="shared" si="136"/>
        <v>6</v>
      </c>
      <c r="S600" s="92"/>
      <c r="T600" s="111" t="s">
        <v>73</v>
      </c>
      <c r="U600" s="117"/>
      <c r="V600" s="113"/>
      <c r="W600" s="117" t="str">
        <f t="shared" si="137"/>
        <v/>
      </c>
      <c r="X600" s="181"/>
      <c r="Y600" s="117" t="str">
        <f t="shared" si="138"/>
        <v/>
      </c>
      <c r="Z600" s="118"/>
      <c r="AA600" s="93"/>
      <c r="AB600" s="93"/>
      <c r="AC600" s="93"/>
    </row>
    <row r="601" spans="1:29" ht="20.100000000000001" customHeight="1" x14ac:dyDescent="0.2">
      <c r="A601" s="405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5</v>
      </c>
      <c r="D601" s="353"/>
      <c r="E601" s="353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5000</v>
      </c>
      <c r="H601" s="416"/>
      <c r="I601" s="552" t="s">
        <v>74</v>
      </c>
      <c r="J601" s="530"/>
      <c r="K601" s="125">
        <f>G601</f>
        <v>5000</v>
      </c>
      <c r="L601" s="420"/>
      <c r="M601" s="93"/>
      <c r="N601" s="110"/>
      <c r="O601" s="111" t="s">
        <v>75</v>
      </c>
      <c r="P601" s="111"/>
      <c r="Q601" s="111"/>
      <c r="R601" s="111">
        <f t="shared" si="136"/>
        <v>6</v>
      </c>
      <c r="S601" s="92"/>
      <c r="T601" s="111" t="s">
        <v>75</v>
      </c>
      <c r="U601" s="117"/>
      <c r="V601" s="113"/>
      <c r="W601" s="117" t="str">
        <f t="shared" si="137"/>
        <v/>
      </c>
      <c r="X601" s="153"/>
      <c r="Y601" s="117" t="str">
        <f t="shared" si="138"/>
        <v/>
      </c>
      <c r="Z601" s="118"/>
      <c r="AA601" s="93"/>
      <c r="AB601" s="93"/>
      <c r="AC601" s="93"/>
    </row>
    <row r="602" spans="1:29" ht="18.75" customHeight="1" x14ac:dyDescent="0.2">
      <c r="A602" s="405"/>
      <c r="B602" s="426" t="s">
        <v>76</v>
      </c>
      <c r="C602" s="424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6</v>
      </c>
      <c r="D602" s="353"/>
      <c r="E602" s="353"/>
      <c r="F602" s="426" t="s">
        <v>58</v>
      </c>
      <c r="G602" s="427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52500</v>
      </c>
      <c r="H602" s="353"/>
      <c r="I602" s="553" t="s">
        <v>13</v>
      </c>
      <c r="J602" s="554"/>
      <c r="K602" s="430">
        <f>K600-K601</f>
        <v>63000</v>
      </c>
      <c r="L602" s="412"/>
      <c r="M602" s="93"/>
      <c r="N602" s="110"/>
      <c r="O602" s="111" t="s">
        <v>78</v>
      </c>
      <c r="P602" s="111"/>
      <c r="Q602" s="111"/>
      <c r="R602" s="111">
        <f t="shared" si="136"/>
        <v>6</v>
      </c>
      <c r="S602" s="92"/>
      <c r="T602" s="111" t="s">
        <v>78</v>
      </c>
      <c r="U602" s="117"/>
      <c r="V602" s="113"/>
      <c r="W602" s="117" t="str">
        <f t="shared" si="137"/>
        <v/>
      </c>
      <c r="X602" s="113"/>
      <c r="Y602" s="117" t="str">
        <f t="shared" si="138"/>
        <v/>
      </c>
      <c r="Z602" s="118"/>
      <c r="AA602" s="93"/>
      <c r="AB602" s="93"/>
      <c r="AC602" s="93"/>
    </row>
    <row r="603" spans="1:29" ht="20.100000000000001" customHeight="1" x14ac:dyDescent="0.2">
      <c r="A603" s="405"/>
      <c r="B603" s="353"/>
      <c r="C603" s="353"/>
      <c r="D603" s="353"/>
      <c r="E603" s="353"/>
      <c r="F603" s="353"/>
      <c r="G603" s="353"/>
      <c r="H603" s="353"/>
      <c r="I603" s="567"/>
      <c r="J603" s="568"/>
      <c r="K603" s="408"/>
      <c r="L603" s="415"/>
      <c r="M603" s="93"/>
      <c r="N603" s="110"/>
      <c r="O603" s="111" t="s">
        <v>79</v>
      </c>
      <c r="P603" s="111"/>
      <c r="Q603" s="111"/>
      <c r="R603" s="111">
        <f t="shared" si="136"/>
        <v>6</v>
      </c>
      <c r="S603" s="92"/>
      <c r="T603" s="111" t="s">
        <v>79</v>
      </c>
      <c r="U603" s="117"/>
      <c r="V603" s="113"/>
      <c r="W603" s="117" t="str">
        <f t="shared" si="137"/>
        <v/>
      </c>
      <c r="X603" s="153"/>
      <c r="Y603" s="117" t="str">
        <f t="shared" si="138"/>
        <v/>
      </c>
      <c r="Z603" s="118"/>
      <c r="AA603" s="93"/>
      <c r="AB603" s="93"/>
      <c r="AC603" s="93"/>
    </row>
    <row r="604" spans="1:29" ht="20.100000000000001" customHeight="1" x14ac:dyDescent="0.3">
      <c r="A604" s="405"/>
      <c r="B604" s="444"/>
      <c r="C604" s="444"/>
      <c r="D604" s="444"/>
      <c r="E604" s="444"/>
      <c r="F604" s="444"/>
      <c r="G604" s="444"/>
      <c r="H604" s="444"/>
      <c r="I604" s="567"/>
      <c r="J604" s="568"/>
      <c r="K604" s="408"/>
      <c r="L604" s="415"/>
      <c r="M604" s="93"/>
      <c r="N604" s="110"/>
      <c r="O604" s="111" t="s">
        <v>80</v>
      </c>
      <c r="P604" s="111"/>
      <c r="Q604" s="111"/>
      <c r="R604" s="111">
        <f t="shared" si="136"/>
        <v>6</v>
      </c>
      <c r="S604" s="92"/>
      <c r="T604" s="111" t="s">
        <v>80</v>
      </c>
      <c r="U604" s="117"/>
      <c r="V604" s="113"/>
      <c r="W604" s="117" t="str">
        <f t="shared" si="137"/>
        <v/>
      </c>
      <c r="X604" s="153"/>
      <c r="Y604" s="117" t="str">
        <f t="shared" si="138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421"/>
      <c r="B605" s="447"/>
      <c r="C605" s="447"/>
      <c r="D605" s="447"/>
      <c r="E605" s="447"/>
      <c r="F605" s="447"/>
      <c r="G605" s="447"/>
      <c r="H605" s="447"/>
      <c r="I605" s="447"/>
      <c r="J605" s="447"/>
      <c r="K605" s="447"/>
      <c r="L605" s="423"/>
      <c r="M605" s="93"/>
      <c r="N605" s="110"/>
      <c r="O605" s="111" t="s">
        <v>81</v>
      </c>
      <c r="P605" s="111"/>
      <c r="Q605" s="111"/>
      <c r="R605" s="111">
        <f t="shared" si="136"/>
        <v>6</v>
      </c>
      <c r="S605" s="92"/>
      <c r="T605" s="111" t="s">
        <v>81</v>
      </c>
      <c r="U605" s="117"/>
      <c r="V605" s="113"/>
      <c r="W605" s="117" t="str">
        <f t="shared" si="137"/>
        <v/>
      </c>
      <c r="X605" s="153"/>
      <c r="Y605" s="117" t="str">
        <f t="shared" si="138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3"/>
      <c r="B606" s="353"/>
      <c r="C606" s="353"/>
      <c r="D606" s="353"/>
      <c r="E606" s="353"/>
      <c r="F606" s="353"/>
      <c r="G606" s="353"/>
      <c r="H606" s="353"/>
      <c r="I606" s="353"/>
      <c r="J606" s="353"/>
      <c r="K606" s="353"/>
      <c r="L606" s="353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57" t="s">
        <v>50</v>
      </c>
      <c r="B607" s="558"/>
      <c r="C607" s="558"/>
      <c r="D607" s="558"/>
      <c r="E607" s="558"/>
      <c r="F607" s="558"/>
      <c r="G607" s="558"/>
      <c r="H607" s="558"/>
      <c r="I607" s="558"/>
      <c r="J607" s="558"/>
      <c r="K607" s="558"/>
      <c r="L607" s="559"/>
      <c r="M607" s="94"/>
      <c r="N607" s="95"/>
      <c r="O607" s="560" t="s">
        <v>51</v>
      </c>
      <c r="P607" s="561"/>
      <c r="Q607" s="561"/>
      <c r="R607" s="562"/>
      <c r="S607" s="96"/>
      <c r="T607" s="560" t="s">
        <v>52</v>
      </c>
      <c r="U607" s="561"/>
      <c r="V607" s="561"/>
      <c r="W607" s="561"/>
      <c r="X607" s="561"/>
      <c r="Y607" s="562"/>
      <c r="Z607" s="97"/>
      <c r="AA607" s="94"/>
      <c r="AB607" s="93"/>
      <c r="AC607" s="93"/>
    </row>
    <row r="608" spans="1:29" ht="20.100000000000001" customHeight="1" thickBot="1" x14ac:dyDescent="0.25">
      <c r="A608" s="436"/>
      <c r="B608" s="437"/>
      <c r="C608" s="572" t="s">
        <v>237</v>
      </c>
      <c r="D608" s="566"/>
      <c r="E608" s="566"/>
      <c r="F608" s="566"/>
      <c r="G608" s="437" t="str">
        <f>$J$1</f>
        <v>April</v>
      </c>
      <c r="H608" s="565">
        <f>$K$1</f>
        <v>2025</v>
      </c>
      <c r="I608" s="566"/>
      <c r="J608" s="437"/>
      <c r="K608" s="438"/>
      <c r="L608" s="439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170000+17000</f>
        <v>187000</v>
      </c>
      <c r="L609" s="109"/>
      <c r="M609" s="93"/>
      <c r="N609" s="110"/>
      <c r="O609" s="111" t="s">
        <v>60</v>
      </c>
      <c r="P609" s="111">
        <v>31</v>
      </c>
      <c r="Q609" s="111">
        <v>0</v>
      </c>
      <c r="R609" s="111">
        <f>15-Q609</f>
        <v>15</v>
      </c>
      <c r="S609" s="112"/>
      <c r="T609" s="111" t="s">
        <v>60</v>
      </c>
      <c r="U609" s="113"/>
      <c r="V609" s="113"/>
      <c r="W609" s="113">
        <f>V609+U609</f>
        <v>0</v>
      </c>
      <c r="X609" s="113"/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117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>
        <v>28</v>
      </c>
      <c r="Q610" s="111">
        <v>0</v>
      </c>
      <c r="R610" s="111">
        <f t="shared" ref="R610:R620" si="139">R609-Q610</f>
        <v>15</v>
      </c>
      <c r="S610" s="92"/>
      <c r="T610" s="111" t="s">
        <v>62</v>
      </c>
      <c r="U610" s="117">
        <f>Y609</f>
        <v>0</v>
      </c>
      <c r="V610" s="113"/>
      <c r="W610" s="117">
        <f t="shared" ref="W610:W620" si="140">IF(U610="","",U610+V610)</f>
        <v>0</v>
      </c>
      <c r="X610" s="113"/>
      <c r="Y610" s="117">
        <f t="shared" ref="Y610:Y620" si="141">IF(W610="","",W610-X610)</f>
        <v>0</v>
      </c>
      <c r="Z610" s="118"/>
      <c r="AA610" s="94"/>
      <c r="AB610" s="93"/>
      <c r="AC610" s="93"/>
    </row>
    <row r="611" spans="1:29" ht="20.100000000000001" customHeight="1" thickBot="1" x14ac:dyDescent="0.25">
      <c r="A611" s="405"/>
      <c r="B611" s="413" t="s">
        <v>63</v>
      </c>
      <c r="C611" s="414">
        <v>45208</v>
      </c>
      <c r="D611" s="353"/>
      <c r="E611" s="353"/>
      <c r="F611" s="569" t="s">
        <v>52</v>
      </c>
      <c r="G611" s="570"/>
      <c r="H611" s="353"/>
      <c r="I611" s="569" t="s">
        <v>64</v>
      </c>
      <c r="J611" s="571"/>
      <c r="K611" s="570"/>
      <c r="L611" s="415"/>
      <c r="M611" s="93"/>
      <c r="N611" s="110"/>
      <c r="O611" s="111" t="s">
        <v>65</v>
      </c>
      <c r="P611" s="111"/>
      <c r="Q611" s="111"/>
      <c r="R611" s="111">
        <f t="shared" si="139"/>
        <v>15</v>
      </c>
      <c r="S611" s="92"/>
      <c r="T611" s="111" t="s">
        <v>65</v>
      </c>
      <c r="U611" s="117">
        <f t="shared" ref="U611:U612" si="142">IF($J$1="April",Y610,Y610)</f>
        <v>0</v>
      </c>
      <c r="V611" s="113"/>
      <c r="W611" s="117">
        <f t="shared" si="140"/>
        <v>0</v>
      </c>
      <c r="X611" s="113"/>
      <c r="Y611" s="117">
        <f t="shared" si="141"/>
        <v>0</v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>
        <v>30</v>
      </c>
      <c r="Q612" s="111">
        <v>0</v>
      </c>
      <c r="R612" s="111">
        <f t="shared" si="139"/>
        <v>15</v>
      </c>
      <c r="S612" s="92"/>
      <c r="T612" s="111" t="s">
        <v>66</v>
      </c>
      <c r="U612" s="117">
        <f t="shared" si="142"/>
        <v>0</v>
      </c>
      <c r="V612" s="113"/>
      <c r="W612" s="117">
        <f t="shared" si="140"/>
        <v>0</v>
      </c>
      <c r="X612" s="113"/>
      <c r="Y612" s="117">
        <f t="shared" si="141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563" t="s">
        <v>51</v>
      </c>
      <c r="C613" s="530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IF(C617&gt;0,$K$2,C615)</f>
        <v>30</v>
      </c>
      <c r="J613" s="127" t="s">
        <v>68</v>
      </c>
      <c r="K613" s="128">
        <f>K609/$K$2*I613</f>
        <v>187000</v>
      </c>
      <c r="L613" s="129"/>
      <c r="M613" s="93"/>
      <c r="N613" s="110"/>
      <c r="O613" s="111" t="s">
        <v>69</v>
      </c>
      <c r="P613" s="111"/>
      <c r="Q613" s="111"/>
      <c r="R613" s="111">
        <f t="shared" si="139"/>
        <v>15</v>
      </c>
      <c r="S613" s="92"/>
      <c r="T613" s="111" t="s">
        <v>69</v>
      </c>
      <c r="U613" s="117">
        <f t="shared" ref="U613:U614" si="143">IF($J$1="May",Y612,Y612)</f>
        <v>0</v>
      </c>
      <c r="V613" s="113"/>
      <c r="W613" s="117">
        <f t="shared" si="140"/>
        <v>0</v>
      </c>
      <c r="X613" s="113"/>
      <c r="Y613" s="117">
        <f t="shared" si="141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/>
      <c r="J614" s="127" t="s">
        <v>70</v>
      </c>
      <c r="K614" s="125">
        <f>K609/$K$2/8*I614</f>
        <v>0</v>
      </c>
      <c r="L614" s="131"/>
      <c r="M614" s="93"/>
      <c r="N614" s="110"/>
      <c r="O614" s="111" t="s">
        <v>47</v>
      </c>
      <c r="P614" s="111"/>
      <c r="Q614" s="111"/>
      <c r="R614" s="111">
        <f t="shared" si="139"/>
        <v>15</v>
      </c>
      <c r="S614" s="92"/>
      <c r="T614" s="111" t="s">
        <v>47</v>
      </c>
      <c r="U614" s="117">
        <f t="shared" si="143"/>
        <v>0</v>
      </c>
      <c r="V614" s="113"/>
      <c r="W614" s="117">
        <f t="shared" si="140"/>
        <v>0</v>
      </c>
      <c r="X614" s="113"/>
      <c r="Y614" s="117">
        <f t="shared" si="141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30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0</v>
      </c>
      <c r="H615" s="122"/>
      <c r="I615" s="564" t="s">
        <v>72</v>
      </c>
      <c r="J615" s="530"/>
      <c r="K615" s="125">
        <f>K613+K614</f>
        <v>187000</v>
      </c>
      <c r="L615" s="131"/>
      <c r="M615" s="93"/>
      <c r="N615" s="110"/>
      <c r="O615" s="111" t="s">
        <v>73</v>
      </c>
      <c r="P615" s="111"/>
      <c r="Q615" s="111"/>
      <c r="R615" s="111">
        <f t="shared" si="139"/>
        <v>15</v>
      </c>
      <c r="S615" s="92"/>
      <c r="T615" s="111" t="s">
        <v>73</v>
      </c>
      <c r="U615" s="117">
        <f t="shared" ref="U615:U616" si="144">Y614</f>
        <v>0</v>
      </c>
      <c r="V615" s="113"/>
      <c r="W615" s="117">
        <f t="shared" si="140"/>
        <v>0</v>
      </c>
      <c r="X615" s="113"/>
      <c r="Y615" s="117">
        <f t="shared" si="141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0</v>
      </c>
      <c r="H616" s="122"/>
      <c r="I616" s="564" t="s">
        <v>74</v>
      </c>
      <c r="J616" s="530"/>
      <c r="K616" s="125">
        <f>G616</f>
        <v>0</v>
      </c>
      <c r="L616" s="131"/>
      <c r="M616" s="93"/>
      <c r="N616" s="110"/>
      <c r="O616" s="111" t="s">
        <v>75</v>
      </c>
      <c r="P616" s="111"/>
      <c r="Q616" s="111"/>
      <c r="R616" s="111">
        <f t="shared" si="139"/>
        <v>15</v>
      </c>
      <c r="S616" s="92"/>
      <c r="T616" s="111" t="s">
        <v>75</v>
      </c>
      <c r="U616" s="117">
        <f t="shared" si="144"/>
        <v>0</v>
      </c>
      <c r="V616" s="113"/>
      <c r="W616" s="117">
        <f t="shared" si="140"/>
        <v>0</v>
      </c>
      <c r="X616" s="113"/>
      <c r="Y616" s="117">
        <f t="shared" si="141"/>
        <v>0</v>
      </c>
      <c r="Z616" s="118"/>
      <c r="AA616" s="93"/>
      <c r="AB616" s="93"/>
      <c r="AC616" s="93"/>
    </row>
    <row r="617" spans="1:29" ht="18.75" customHeight="1" x14ac:dyDescent="0.2">
      <c r="A617" s="405"/>
      <c r="B617" s="426" t="s">
        <v>76</v>
      </c>
      <c r="C617" s="424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15</v>
      </c>
      <c r="D617" s="353"/>
      <c r="E617" s="353"/>
      <c r="F617" s="426" t="s">
        <v>58</v>
      </c>
      <c r="G617" s="427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3"/>
      <c r="I617" s="553" t="s">
        <v>13</v>
      </c>
      <c r="J617" s="554"/>
      <c r="K617" s="430">
        <f>K615-K616</f>
        <v>187000</v>
      </c>
      <c r="L617" s="412"/>
      <c r="M617" s="93"/>
      <c r="N617" s="110"/>
      <c r="O617" s="111" t="s">
        <v>78</v>
      </c>
      <c r="P617" s="111"/>
      <c r="Q617" s="111"/>
      <c r="R617" s="111">
        <f t="shared" si="139"/>
        <v>15</v>
      </c>
      <c r="S617" s="92"/>
      <c r="T617" s="111" t="s">
        <v>78</v>
      </c>
      <c r="U617" s="117" t="str">
        <f>IF($J$1="September",Y616,"")</f>
        <v/>
      </c>
      <c r="V617" s="113"/>
      <c r="W617" s="117" t="str">
        <f t="shared" si="140"/>
        <v/>
      </c>
      <c r="X617" s="113"/>
      <c r="Y617" s="117" t="str">
        <f t="shared" si="141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55"/>
      <c r="J618" s="556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9"/>
        <v>15</v>
      </c>
      <c r="S618" s="92"/>
      <c r="T618" s="111" t="s">
        <v>79</v>
      </c>
      <c r="U618" s="117" t="str">
        <f>IF($J$1="October",Y617,"")</f>
        <v/>
      </c>
      <c r="V618" s="113"/>
      <c r="W618" s="117" t="str">
        <f t="shared" si="140"/>
        <v/>
      </c>
      <c r="X618" s="113"/>
      <c r="Y618" s="117" t="str">
        <f t="shared" si="141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107"/>
      <c r="G619" s="83"/>
      <c r="H619" s="83"/>
      <c r="I619" s="555"/>
      <c r="J619" s="556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9"/>
        <v>15</v>
      </c>
      <c r="S619" s="92"/>
      <c r="T619" s="111" t="s">
        <v>80</v>
      </c>
      <c r="U619" s="117"/>
      <c r="V619" s="113"/>
      <c r="W619" s="117" t="str">
        <f t="shared" si="140"/>
        <v/>
      </c>
      <c r="X619" s="113"/>
      <c r="Y619" s="117" t="str">
        <f t="shared" si="141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9"/>
        <v>15</v>
      </c>
      <c r="S620" s="92"/>
      <c r="T620" s="111" t="s">
        <v>81</v>
      </c>
      <c r="U620" s="117"/>
      <c r="V620" s="113"/>
      <c r="W620" s="117" t="str">
        <f t="shared" si="140"/>
        <v/>
      </c>
      <c r="X620" s="113"/>
      <c r="Y620" s="117" t="str">
        <f t="shared" si="141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3"/>
      <c r="B621" s="353"/>
      <c r="C621" s="353"/>
      <c r="D621" s="353"/>
      <c r="E621" s="353"/>
      <c r="F621" s="353"/>
      <c r="G621" s="353"/>
      <c r="H621" s="353"/>
      <c r="I621" s="353"/>
      <c r="J621" s="353"/>
      <c r="K621" s="353"/>
      <c r="L621" s="353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57" t="s">
        <v>50</v>
      </c>
      <c r="B622" s="558"/>
      <c r="C622" s="558"/>
      <c r="D622" s="558"/>
      <c r="E622" s="558"/>
      <c r="F622" s="558"/>
      <c r="G622" s="558"/>
      <c r="H622" s="558"/>
      <c r="I622" s="558"/>
      <c r="J622" s="558"/>
      <c r="K622" s="558"/>
      <c r="L622" s="559"/>
      <c r="M622" s="94"/>
      <c r="N622" s="95"/>
      <c r="O622" s="560" t="s">
        <v>51</v>
      </c>
      <c r="P622" s="561"/>
      <c r="Q622" s="561"/>
      <c r="R622" s="562"/>
      <c r="S622" s="96"/>
      <c r="T622" s="560" t="s">
        <v>52</v>
      </c>
      <c r="U622" s="561"/>
      <c r="V622" s="561"/>
      <c r="W622" s="561"/>
      <c r="X622" s="561"/>
      <c r="Y622" s="562"/>
      <c r="Z622" s="97"/>
      <c r="AA622" s="86"/>
      <c r="AB622" s="86"/>
      <c r="AC622" s="86"/>
    </row>
    <row r="623" spans="1:29" ht="20.100000000000001" customHeight="1" thickBot="1" x14ac:dyDescent="0.3">
      <c r="A623" s="436"/>
      <c r="B623" s="437"/>
      <c r="C623" s="572" t="s">
        <v>237</v>
      </c>
      <c r="D623" s="566"/>
      <c r="E623" s="566"/>
      <c r="F623" s="566"/>
      <c r="G623" s="437" t="str">
        <f>$J$1</f>
        <v>April</v>
      </c>
      <c r="H623" s="565">
        <f>$K$1</f>
        <v>2025</v>
      </c>
      <c r="I623" s="566"/>
      <c r="J623" s="437"/>
      <c r="K623" s="438"/>
      <c r="L623" s="439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106"/>
      <c r="AA623" s="86"/>
      <c r="AB623" s="86"/>
      <c r="AC623" s="86"/>
    </row>
    <row r="624" spans="1:29" ht="20.100000000000001" customHeight="1" x14ac:dyDescent="0.25">
      <c r="A624" s="405"/>
      <c r="B624" s="353"/>
      <c r="C624" s="353"/>
      <c r="D624" s="406"/>
      <c r="E624" s="406"/>
      <c r="F624" s="406"/>
      <c r="G624" s="406"/>
      <c r="H624" s="406"/>
      <c r="I624" s="353"/>
      <c r="J624" s="407" t="s">
        <v>59</v>
      </c>
      <c r="K624" s="408">
        <f>52000+5000</f>
        <v>57000</v>
      </c>
      <c r="L624" s="409"/>
      <c r="M624" s="93"/>
      <c r="N624" s="110"/>
      <c r="O624" s="111" t="s">
        <v>60</v>
      </c>
      <c r="P624" s="111">
        <v>29</v>
      </c>
      <c r="Q624" s="111">
        <v>2</v>
      </c>
      <c r="R624" s="111">
        <v>0</v>
      </c>
      <c r="S624" s="112"/>
      <c r="T624" s="111" t="s">
        <v>60</v>
      </c>
      <c r="U624" s="113">
        <v>30000</v>
      </c>
      <c r="V624" s="113"/>
      <c r="W624" s="113">
        <f>V624+U624</f>
        <v>30000</v>
      </c>
      <c r="X624" s="113">
        <v>5000</v>
      </c>
      <c r="Y624" s="113">
        <f>W624-X624</f>
        <v>25000</v>
      </c>
      <c r="Z624" s="106"/>
      <c r="AA624" s="86"/>
      <c r="AB624" s="86"/>
      <c r="AC624" s="86"/>
    </row>
    <row r="625" spans="1:29" ht="20.100000000000001" customHeight="1" thickBot="1" x14ac:dyDescent="0.3">
      <c r="A625" s="405"/>
      <c r="B625" s="353" t="s">
        <v>61</v>
      </c>
      <c r="C625" s="410" t="s">
        <v>185</v>
      </c>
      <c r="D625" s="353"/>
      <c r="E625" s="353"/>
      <c r="F625" s="353"/>
      <c r="G625" s="353"/>
      <c r="H625" s="411"/>
      <c r="I625" s="406"/>
      <c r="J625" s="353"/>
      <c r="K625" s="353"/>
      <c r="L625" s="412"/>
      <c r="M625" s="94"/>
      <c r="N625" s="116"/>
      <c r="O625" s="111" t="s">
        <v>62</v>
      </c>
      <c r="P625" s="111">
        <v>27</v>
      </c>
      <c r="Q625" s="111">
        <v>1</v>
      </c>
      <c r="R625" s="111">
        <f>15-Q625</f>
        <v>14</v>
      </c>
      <c r="S625" s="92"/>
      <c r="T625" s="111" t="s">
        <v>62</v>
      </c>
      <c r="U625" s="117">
        <f>Y624</f>
        <v>25000</v>
      </c>
      <c r="V625" s="113"/>
      <c r="W625" s="117">
        <f t="shared" ref="W625:W628" si="145">IF(U625="","",U625+V625)</f>
        <v>25000</v>
      </c>
      <c r="X625" s="113">
        <v>5000</v>
      </c>
      <c r="Y625" s="117">
        <f t="shared" ref="Y625:Y628" si="146">IF(W625="","",W625-X625)</f>
        <v>20000</v>
      </c>
      <c r="Z625" s="118"/>
      <c r="AA625" s="86"/>
      <c r="AB625" s="86"/>
      <c r="AC625" s="86"/>
    </row>
    <row r="626" spans="1:29" ht="20.100000000000001" customHeight="1" thickBot="1" x14ac:dyDescent="0.3">
      <c r="A626" s="405"/>
      <c r="B626" s="413" t="s">
        <v>63</v>
      </c>
      <c r="C626" s="445"/>
      <c r="D626" s="353"/>
      <c r="E626" s="353"/>
      <c r="F626" s="569" t="s">
        <v>52</v>
      </c>
      <c r="G626" s="570"/>
      <c r="H626" s="353"/>
      <c r="I626" s="569" t="s">
        <v>64</v>
      </c>
      <c r="J626" s="571"/>
      <c r="K626" s="570"/>
      <c r="L626" s="415"/>
      <c r="M626" s="93"/>
      <c r="N626" s="110"/>
      <c r="O626" s="111" t="s">
        <v>65</v>
      </c>
      <c r="P626" s="111">
        <v>29</v>
      </c>
      <c r="Q626" s="111">
        <v>2</v>
      </c>
      <c r="R626" s="111">
        <f>R625-Q626</f>
        <v>12</v>
      </c>
      <c r="S626" s="92"/>
      <c r="T626" s="111" t="s">
        <v>65</v>
      </c>
      <c r="U626" s="117">
        <f>Y625</f>
        <v>20000</v>
      </c>
      <c r="V626" s="113"/>
      <c r="W626" s="117">
        <f t="shared" si="145"/>
        <v>20000</v>
      </c>
      <c r="X626" s="113">
        <v>5000</v>
      </c>
      <c r="Y626" s="117">
        <f t="shared" si="146"/>
        <v>15000</v>
      </c>
      <c r="Z626" s="118"/>
      <c r="AA626" s="86"/>
      <c r="AB626" s="86"/>
      <c r="AC626" s="86"/>
    </row>
    <row r="627" spans="1:29" ht="20.100000000000001" customHeight="1" x14ac:dyDescent="0.25">
      <c r="A627" s="405"/>
      <c r="B627" s="353"/>
      <c r="C627" s="353"/>
      <c r="D627" s="353"/>
      <c r="E627" s="353"/>
      <c r="F627" s="353"/>
      <c r="G627" s="353"/>
      <c r="H627" s="416"/>
      <c r="I627" s="353"/>
      <c r="J627" s="353"/>
      <c r="K627" s="353"/>
      <c r="L627" s="417"/>
      <c r="M627" s="93"/>
      <c r="N627" s="110"/>
      <c r="O627" s="111" t="s">
        <v>66</v>
      </c>
      <c r="P627" s="111">
        <v>26</v>
      </c>
      <c r="Q627" s="111">
        <v>4</v>
      </c>
      <c r="R627" s="111">
        <f>R626-Q627</f>
        <v>8</v>
      </c>
      <c r="S627" s="92"/>
      <c r="T627" s="111" t="s">
        <v>66</v>
      </c>
      <c r="U627" s="117">
        <f>Y626</f>
        <v>15000</v>
      </c>
      <c r="V627" s="113"/>
      <c r="W627" s="117">
        <f t="shared" si="145"/>
        <v>15000</v>
      </c>
      <c r="X627" s="113">
        <v>5000</v>
      </c>
      <c r="Y627" s="117">
        <f t="shared" si="146"/>
        <v>10000</v>
      </c>
      <c r="Z627" s="118"/>
      <c r="AA627" s="86"/>
      <c r="AB627" s="86"/>
      <c r="AC627" s="86"/>
    </row>
    <row r="628" spans="1:29" ht="20.100000000000001" customHeight="1" x14ac:dyDescent="0.25">
      <c r="A628" s="405"/>
      <c r="B628" s="551" t="s">
        <v>51</v>
      </c>
      <c r="C628" s="530"/>
      <c r="D628" s="353"/>
      <c r="E628" s="353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15000</v>
      </c>
      <c r="H628" s="416"/>
      <c r="I628" s="404">
        <f>IF(C632&gt;=C631,$K$2,C630+C632)</f>
        <v>30</v>
      </c>
      <c r="J628" s="127" t="s">
        <v>68</v>
      </c>
      <c r="K628" s="128">
        <f>K624/$K$2*I628</f>
        <v>57000</v>
      </c>
      <c r="L628" s="418"/>
      <c r="M628" s="93"/>
      <c r="N628" s="110"/>
      <c r="O628" s="111" t="s">
        <v>69</v>
      </c>
      <c r="P628" s="111"/>
      <c r="Q628" s="111"/>
      <c r="R628" s="111">
        <v>0</v>
      </c>
      <c r="S628" s="92"/>
      <c r="T628" s="111" t="s">
        <v>69</v>
      </c>
      <c r="U628" s="117"/>
      <c r="V628" s="113"/>
      <c r="W628" s="117" t="str">
        <f t="shared" si="145"/>
        <v/>
      </c>
      <c r="X628" s="113"/>
      <c r="Y628" s="117" t="str">
        <f t="shared" si="146"/>
        <v/>
      </c>
      <c r="Z628" s="118"/>
      <c r="AA628" s="86"/>
      <c r="AB628" s="86"/>
      <c r="AC628" s="86"/>
    </row>
    <row r="629" spans="1:29" ht="20.100000000000001" customHeight="1" x14ac:dyDescent="0.25">
      <c r="A629" s="405"/>
      <c r="B629" s="130"/>
      <c r="C629" s="130"/>
      <c r="D629" s="353"/>
      <c r="E629" s="353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6"/>
      <c r="I629" s="446"/>
      <c r="J629" s="127" t="s">
        <v>70</v>
      </c>
      <c r="K629" s="125">
        <f>K624/$K$2/8*I629</f>
        <v>0</v>
      </c>
      <c r="L629" s="420"/>
      <c r="M629" s="93"/>
      <c r="N629" s="110"/>
      <c r="O629" s="111" t="s">
        <v>47</v>
      </c>
      <c r="P629" s="111"/>
      <c r="Q629" s="111"/>
      <c r="R629" s="111">
        <v>0</v>
      </c>
      <c r="S629" s="92"/>
      <c r="T629" s="111" t="s">
        <v>47</v>
      </c>
      <c r="U629" s="117"/>
      <c r="V629" s="113"/>
      <c r="W629" s="117" t="str">
        <f t="shared" ref="W629:W635" si="147">IF(U629="","",U629+V629)</f>
        <v/>
      </c>
      <c r="X629" s="113"/>
      <c r="Y629" s="117" t="str">
        <f t="shared" ref="Y629:Y635" si="148">IF(W629="","",W629-X629)</f>
        <v/>
      </c>
      <c r="Z629" s="118"/>
      <c r="AA629" s="86"/>
      <c r="AB629" s="86"/>
      <c r="AC629" s="86"/>
    </row>
    <row r="630" spans="1:29" ht="20.100000000000001" customHeight="1" x14ac:dyDescent="0.25">
      <c r="A630" s="405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26</v>
      </c>
      <c r="D630" s="353"/>
      <c r="E630" s="353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15000</v>
      </c>
      <c r="H630" s="416"/>
      <c r="I630" s="552" t="s">
        <v>72</v>
      </c>
      <c r="J630" s="530"/>
      <c r="K630" s="125">
        <f>K628+K629</f>
        <v>57000</v>
      </c>
      <c r="L630" s="420"/>
      <c r="M630" s="93"/>
      <c r="N630" s="110"/>
      <c r="O630" s="111" t="s">
        <v>73</v>
      </c>
      <c r="P630" s="111"/>
      <c r="Q630" s="111"/>
      <c r="R630" s="111">
        <v>0</v>
      </c>
      <c r="S630" s="92"/>
      <c r="T630" s="111" t="s">
        <v>73</v>
      </c>
      <c r="U630" s="117"/>
      <c r="V630" s="113"/>
      <c r="W630" s="117" t="str">
        <f t="shared" si="147"/>
        <v/>
      </c>
      <c r="X630" s="113"/>
      <c r="Y630" s="117" t="str">
        <f t="shared" si="148"/>
        <v/>
      </c>
      <c r="Z630" s="118"/>
      <c r="AA630" s="86"/>
      <c r="AB630" s="86"/>
      <c r="AC630" s="86"/>
    </row>
    <row r="631" spans="1:29" ht="20.100000000000001" customHeight="1" x14ac:dyDescent="0.25">
      <c r="A631" s="405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4</v>
      </c>
      <c r="D631" s="353"/>
      <c r="E631" s="353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416"/>
      <c r="I631" s="552" t="s">
        <v>74</v>
      </c>
      <c r="J631" s="530"/>
      <c r="K631" s="125">
        <f>G631</f>
        <v>5000</v>
      </c>
      <c r="L631" s="420"/>
      <c r="M631" s="93"/>
      <c r="N631" s="110"/>
      <c r="O631" s="111" t="s">
        <v>75</v>
      </c>
      <c r="P631" s="111"/>
      <c r="Q631" s="111"/>
      <c r="R631" s="111">
        <v>0</v>
      </c>
      <c r="S631" s="92"/>
      <c r="T631" s="111" t="s">
        <v>75</v>
      </c>
      <c r="U631" s="117"/>
      <c r="V631" s="113"/>
      <c r="W631" s="117" t="str">
        <f t="shared" si="147"/>
        <v/>
      </c>
      <c r="X631" s="113"/>
      <c r="Y631" s="117" t="str">
        <f t="shared" si="148"/>
        <v/>
      </c>
      <c r="Z631" s="118"/>
      <c r="AA631" s="86"/>
      <c r="AB631" s="86"/>
      <c r="AC631" s="86"/>
    </row>
    <row r="632" spans="1:29" ht="18.75" customHeight="1" x14ac:dyDescent="0.2">
      <c r="A632" s="405"/>
      <c r="B632" s="426" t="s">
        <v>76</v>
      </c>
      <c r="C632" s="424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8</v>
      </c>
      <c r="D632" s="353"/>
      <c r="E632" s="353"/>
      <c r="F632" s="426" t="s">
        <v>58</v>
      </c>
      <c r="G632" s="427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10000</v>
      </c>
      <c r="H632" s="353"/>
      <c r="I632" s="553" t="s">
        <v>13</v>
      </c>
      <c r="J632" s="554"/>
      <c r="K632" s="430">
        <f>K630-K631</f>
        <v>52000</v>
      </c>
      <c r="L632" s="412"/>
      <c r="M632" s="93"/>
      <c r="N632" s="110"/>
      <c r="O632" s="111" t="s">
        <v>78</v>
      </c>
      <c r="P632" s="111"/>
      <c r="Q632" s="111"/>
      <c r="R632" s="111">
        <v>0</v>
      </c>
      <c r="S632" s="92"/>
      <c r="T632" s="111" t="s">
        <v>78</v>
      </c>
      <c r="U632" s="117"/>
      <c r="V632" s="113"/>
      <c r="W632" s="117" t="str">
        <f t="shared" si="147"/>
        <v/>
      </c>
      <c r="X632" s="113"/>
      <c r="Y632" s="117" t="str">
        <f t="shared" si="148"/>
        <v/>
      </c>
      <c r="Z632" s="118"/>
      <c r="AA632" s="93"/>
      <c r="AB632" s="93"/>
      <c r="AC632" s="93"/>
    </row>
    <row r="633" spans="1:29" ht="20.100000000000001" customHeight="1" x14ac:dyDescent="0.25">
      <c r="A633" s="405"/>
      <c r="B633" s="353"/>
      <c r="C633" s="353"/>
      <c r="D633" s="353"/>
      <c r="E633" s="353"/>
      <c r="F633" s="353"/>
      <c r="G633" s="353"/>
      <c r="H633" s="353"/>
      <c r="I633" s="567"/>
      <c r="J633" s="568"/>
      <c r="K633" s="408"/>
      <c r="L633" s="415"/>
      <c r="M633" s="93"/>
      <c r="N633" s="110"/>
      <c r="O633" s="111" t="s">
        <v>79</v>
      </c>
      <c r="P633" s="111"/>
      <c r="Q633" s="111"/>
      <c r="R633" s="111">
        <v>0</v>
      </c>
      <c r="S633" s="92"/>
      <c r="T633" s="111" t="s">
        <v>79</v>
      </c>
      <c r="U633" s="117"/>
      <c r="V633" s="113"/>
      <c r="W633" s="117" t="str">
        <f t="shared" si="147"/>
        <v/>
      </c>
      <c r="X633" s="113"/>
      <c r="Y633" s="117" t="str">
        <f t="shared" si="148"/>
        <v/>
      </c>
      <c r="Z633" s="118"/>
      <c r="AA633" s="86"/>
      <c r="AB633" s="86"/>
      <c r="AC633" s="86"/>
    </row>
    <row r="634" spans="1:29" ht="20.100000000000001" customHeight="1" x14ac:dyDescent="0.3">
      <c r="A634" s="405"/>
      <c r="B634" s="444"/>
      <c r="C634" s="444"/>
      <c r="D634" s="444"/>
      <c r="E634" s="444"/>
      <c r="F634" s="444"/>
      <c r="G634" s="444"/>
      <c r="H634" s="444"/>
      <c r="I634" s="567"/>
      <c r="J634" s="568"/>
      <c r="K634" s="408"/>
      <c r="L634" s="415"/>
      <c r="M634" s="93"/>
      <c r="N634" s="110"/>
      <c r="O634" s="111" t="s">
        <v>80</v>
      </c>
      <c r="P634" s="111"/>
      <c r="Q634" s="111"/>
      <c r="R634" s="111">
        <v>0</v>
      </c>
      <c r="S634" s="92"/>
      <c r="T634" s="111" t="s">
        <v>80</v>
      </c>
      <c r="U634" s="117"/>
      <c r="V634" s="113"/>
      <c r="W634" s="117" t="str">
        <f t="shared" si="147"/>
        <v/>
      </c>
      <c r="X634" s="113"/>
      <c r="Y634" s="117" t="str">
        <f t="shared" si="148"/>
        <v/>
      </c>
      <c r="Z634" s="118"/>
      <c r="AA634" s="86"/>
      <c r="AB634" s="86"/>
      <c r="AC634" s="86"/>
    </row>
    <row r="635" spans="1:29" ht="20.100000000000001" customHeight="1" thickBot="1" x14ac:dyDescent="0.35">
      <c r="A635" s="421"/>
      <c r="B635" s="447"/>
      <c r="C635" s="447"/>
      <c r="D635" s="447"/>
      <c r="E635" s="447"/>
      <c r="F635" s="447"/>
      <c r="G635" s="447"/>
      <c r="H635" s="447"/>
      <c r="I635" s="447"/>
      <c r="J635" s="447"/>
      <c r="K635" s="447"/>
      <c r="L635" s="423"/>
      <c r="M635" s="93"/>
      <c r="N635" s="110"/>
      <c r="O635" s="111" t="s">
        <v>81</v>
      </c>
      <c r="P635" s="111"/>
      <c r="Q635" s="111"/>
      <c r="R635" s="111">
        <v>0</v>
      </c>
      <c r="S635" s="92"/>
      <c r="T635" s="111" t="s">
        <v>81</v>
      </c>
      <c r="U635" s="117"/>
      <c r="V635" s="113"/>
      <c r="W635" s="117" t="str">
        <f t="shared" si="147"/>
        <v/>
      </c>
      <c r="X635" s="113"/>
      <c r="Y635" s="117" t="str">
        <f t="shared" si="148"/>
        <v/>
      </c>
      <c r="Z635" s="118"/>
      <c r="AA635" s="86"/>
      <c r="AB635" s="86"/>
      <c r="AC635" s="86"/>
    </row>
    <row r="636" spans="1:29" ht="20.100000000000001" customHeight="1" thickBot="1" x14ac:dyDescent="0.3">
      <c r="M636" s="86"/>
      <c r="N636" s="110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</row>
    <row r="637" spans="1:29" ht="20.100000000000001" customHeight="1" thickBot="1" x14ac:dyDescent="0.55000000000000004">
      <c r="A637" s="557" t="s">
        <v>50</v>
      </c>
      <c r="B637" s="558"/>
      <c r="C637" s="558"/>
      <c r="D637" s="558"/>
      <c r="E637" s="558"/>
      <c r="F637" s="558"/>
      <c r="G637" s="558"/>
      <c r="H637" s="558"/>
      <c r="I637" s="558"/>
      <c r="J637" s="558"/>
      <c r="K637" s="558"/>
      <c r="L637" s="559"/>
      <c r="M637" s="94"/>
      <c r="N637" s="95"/>
      <c r="O637" s="560" t="s">
        <v>51</v>
      </c>
      <c r="P637" s="561"/>
      <c r="Q637" s="561"/>
      <c r="R637" s="562"/>
      <c r="S637" s="96"/>
      <c r="T637" s="560" t="s">
        <v>52</v>
      </c>
      <c r="U637" s="561"/>
      <c r="V637" s="561"/>
      <c r="W637" s="561"/>
      <c r="X637" s="561"/>
      <c r="Y637" s="562"/>
      <c r="Z637" s="97"/>
      <c r="AA637" s="86"/>
      <c r="AB637" s="86"/>
      <c r="AC637" s="86"/>
    </row>
    <row r="638" spans="1:29" ht="20.100000000000001" customHeight="1" thickBot="1" x14ac:dyDescent="0.3">
      <c r="A638" s="436"/>
      <c r="B638" s="437"/>
      <c r="C638" s="572" t="s">
        <v>237</v>
      </c>
      <c r="D638" s="566"/>
      <c r="E638" s="566"/>
      <c r="F638" s="566"/>
      <c r="G638" s="437" t="str">
        <f>$J$1</f>
        <v>April</v>
      </c>
      <c r="H638" s="565">
        <f>$K$1</f>
        <v>2025</v>
      </c>
      <c r="I638" s="566"/>
      <c r="J638" s="437"/>
      <c r="K638" s="438"/>
      <c r="L638" s="439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86"/>
      <c r="AB638" s="86"/>
      <c r="AC638" s="86"/>
    </row>
    <row r="639" spans="1:29" ht="20.100000000000001" customHeight="1" x14ac:dyDescent="0.25">
      <c r="A639" s="405"/>
      <c r="B639" s="353"/>
      <c r="C639" s="353"/>
      <c r="D639" s="406"/>
      <c r="E639" s="406"/>
      <c r="F639" s="406"/>
      <c r="G639" s="406"/>
      <c r="H639" s="406"/>
      <c r="I639" s="353"/>
      <c r="J639" s="407" t="s">
        <v>59</v>
      </c>
      <c r="K639" s="408">
        <f>35000+3000</f>
        <v>38000</v>
      </c>
      <c r="L639" s="409"/>
      <c r="M639" s="93"/>
      <c r="N639" s="110"/>
      <c r="O639" s="111" t="s">
        <v>60</v>
      </c>
      <c r="P639" s="111">
        <v>31</v>
      </c>
      <c r="Q639" s="111">
        <v>0</v>
      </c>
      <c r="R639" s="111">
        <v>0</v>
      </c>
      <c r="S639" s="112"/>
      <c r="T639" s="111" t="s">
        <v>60</v>
      </c>
      <c r="U639" s="113"/>
      <c r="V639" s="113">
        <v>15000</v>
      </c>
      <c r="W639" s="113">
        <f>V639+U639</f>
        <v>15000</v>
      </c>
      <c r="X639" s="113">
        <v>5000</v>
      </c>
      <c r="Y639" s="113">
        <f>W639-X639</f>
        <v>10000</v>
      </c>
      <c r="Z639" s="106"/>
      <c r="AA639" s="86"/>
      <c r="AB639" s="86"/>
      <c r="AC639" s="86"/>
    </row>
    <row r="640" spans="1:29" ht="20.100000000000001" customHeight="1" thickBot="1" x14ac:dyDescent="0.3">
      <c r="A640" s="405"/>
      <c r="B640" s="353" t="s">
        <v>61</v>
      </c>
      <c r="C640" s="180" t="s">
        <v>190</v>
      </c>
      <c r="D640" s="353"/>
      <c r="E640" s="353"/>
      <c r="F640" s="353"/>
      <c r="G640" s="353"/>
      <c r="H640" s="411"/>
      <c r="I640" s="406"/>
      <c r="J640" s="353"/>
      <c r="K640" s="353"/>
      <c r="L640" s="412"/>
      <c r="M640" s="94"/>
      <c r="N640" s="116"/>
      <c r="O640" s="111" t="s">
        <v>62</v>
      </c>
      <c r="P640" s="111">
        <v>28</v>
      </c>
      <c r="Q640" s="111">
        <v>1</v>
      </c>
      <c r="R640" s="111">
        <v>0</v>
      </c>
      <c r="S640" s="92"/>
      <c r="T640" s="111" t="s">
        <v>62</v>
      </c>
      <c r="U640" s="117">
        <f>Y639</f>
        <v>10000</v>
      </c>
      <c r="V640" s="113"/>
      <c r="W640" s="117">
        <f t="shared" ref="W640:W650" si="149">IF(U640="","",U640+V640)</f>
        <v>10000</v>
      </c>
      <c r="X640" s="113">
        <v>5000</v>
      </c>
      <c r="Y640" s="117">
        <f t="shared" ref="Y640:Y650" si="150">IF(W640="","",W640-X640)</f>
        <v>5000</v>
      </c>
      <c r="Z640" s="118"/>
      <c r="AA640" s="86"/>
      <c r="AB640" s="86"/>
      <c r="AC640" s="86"/>
    </row>
    <row r="641" spans="1:29" ht="20.100000000000001" customHeight="1" thickBot="1" x14ac:dyDescent="0.25">
      <c r="A641" s="405"/>
      <c r="B641" s="413" t="s">
        <v>63</v>
      </c>
      <c r="C641" s="414">
        <v>45474</v>
      </c>
      <c r="D641" s="353"/>
      <c r="E641" s="353"/>
      <c r="F641" s="569" t="s">
        <v>52</v>
      </c>
      <c r="G641" s="570"/>
      <c r="H641" s="353"/>
      <c r="I641" s="569" t="s">
        <v>64</v>
      </c>
      <c r="J641" s="571"/>
      <c r="K641" s="570"/>
      <c r="L641" s="415"/>
      <c r="M641" s="93"/>
      <c r="N641" s="110"/>
      <c r="O641" s="111" t="s">
        <v>65</v>
      </c>
      <c r="P641" s="111">
        <v>31</v>
      </c>
      <c r="Q641" s="111">
        <v>0</v>
      </c>
      <c r="R641" s="111">
        <v>0</v>
      </c>
      <c r="S641" s="92"/>
      <c r="T641" s="111" t="s">
        <v>65</v>
      </c>
      <c r="U641" s="117">
        <f>Y640</f>
        <v>5000</v>
      </c>
      <c r="V641" s="113"/>
      <c r="W641" s="117">
        <f t="shared" si="149"/>
        <v>5000</v>
      </c>
      <c r="X641" s="113"/>
      <c r="Y641" s="117">
        <f t="shared" si="150"/>
        <v>5000</v>
      </c>
      <c r="Z641" s="118"/>
      <c r="AA641" s="93"/>
      <c r="AB641" s="93"/>
      <c r="AC641" s="93"/>
    </row>
    <row r="642" spans="1:29" ht="20.100000000000001" customHeight="1" x14ac:dyDescent="0.25">
      <c r="A642" s="405"/>
      <c r="B642" s="353"/>
      <c r="C642" s="353"/>
      <c r="D642" s="353"/>
      <c r="E642" s="353"/>
      <c r="F642" s="353"/>
      <c r="G642" s="353"/>
      <c r="H642" s="416"/>
      <c r="I642" s="353"/>
      <c r="J642" s="353"/>
      <c r="K642" s="353"/>
      <c r="L642" s="417"/>
      <c r="M642" s="93"/>
      <c r="N642" s="110"/>
      <c r="O642" s="111" t="s">
        <v>66</v>
      </c>
      <c r="P642" s="111">
        <v>30</v>
      </c>
      <c r="Q642" s="111">
        <v>0</v>
      </c>
      <c r="R642" s="111">
        <v>0</v>
      </c>
      <c r="S642" s="92"/>
      <c r="T642" s="111" t="s">
        <v>66</v>
      </c>
      <c r="U642" s="117">
        <f>Y641</f>
        <v>5000</v>
      </c>
      <c r="V642" s="113"/>
      <c r="W642" s="117">
        <f t="shared" si="149"/>
        <v>5000</v>
      </c>
      <c r="X642" s="113">
        <v>5000</v>
      </c>
      <c r="Y642" s="117">
        <f t="shared" si="150"/>
        <v>0</v>
      </c>
      <c r="Z642" s="118"/>
      <c r="AA642" s="86"/>
      <c r="AB642" s="86"/>
      <c r="AC642" s="86"/>
    </row>
    <row r="643" spans="1:29" ht="20.100000000000001" customHeight="1" x14ac:dyDescent="0.25">
      <c r="A643" s="405"/>
      <c r="B643" s="551" t="s">
        <v>51</v>
      </c>
      <c r="C643" s="530"/>
      <c r="D643" s="353"/>
      <c r="E643" s="353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5000</v>
      </c>
      <c r="H643" s="416"/>
      <c r="I643" s="126">
        <f>IF(C647&gt;=C646,$K$2,C645+C647)</f>
        <v>30</v>
      </c>
      <c r="J643" s="127" t="s">
        <v>68</v>
      </c>
      <c r="K643" s="128">
        <f>K639/$K$2*I643</f>
        <v>38000</v>
      </c>
      <c r="L643" s="418"/>
      <c r="M643" s="93"/>
      <c r="N643" s="110"/>
      <c r="O643" s="111" t="s">
        <v>69</v>
      </c>
      <c r="P643" s="111"/>
      <c r="Q643" s="111"/>
      <c r="R643" s="111">
        <v>0</v>
      </c>
      <c r="S643" s="92"/>
      <c r="T643" s="111" t="s">
        <v>69</v>
      </c>
      <c r="U643" s="117"/>
      <c r="V643" s="113"/>
      <c r="W643" s="117" t="str">
        <f t="shared" si="149"/>
        <v/>
      </c>
      <c r="X643" s="113"/>
      <c r="Y643" s="117" t="str">
        <f t="shared" si="150"/>
        <v/>
      </c>
      <c r="Z643" s="118"/>
      <c r="AA643" s="86"/>
      <c r="AB643" s="86"/>
      <c r="AC643" s="86"/>
    </row>
    <row r="644" spans="1:29" ht="20.100000000000001" customHeight="1" x14ac:dyDescent="0.25">
      <c r="A644" s="405"/>
      <c r="B644" s="130"/>
      <c r="C644" s="130"/>
      <c r="D644" s="353"/>
      <c r="E644" s="353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6"/>
      <c r="I644" s="446">
        <v>8</v>
      </c>
      <c r="J644" s="127" t="s">
        <v>70</v>
      </c>
      <c r="K644" s="125">
        <f>K639/$K$2/8*I644</f>
        <v>1266.6666666666667</v>
      </c>
      <c r="L644" s="420"/>
      <c r="M644" s="93"/>
      <c r="N644" s="110"/>
      <c r="O644" s="111" t="s">
        <v>47</v>
      </c>
      <c r="P644" s="111"/>
      <c r="Q644" s="111"/>
      <c r="R644" s="111">
        <v>0</v>
      </c>
      <c r="S644" s="92"/>
      <c r="T644" s="111" t="s">
        <v>47</v>
      </c>
      <c r="U644" s="117" t="str">
        <f t="shared" ref="U644:U645" si="151">IF($J$1="May",Y643,Y643)</f>
        <v/>
      </c>
      <c r="V644" s="113"/>
      <c r="W644" s="117" t="str">
        <f t="shared" si="149"/>
        <v/>
      </c>
      <c r="X644" s="113"/>
      <c r="Y644" s="117" t="str">
        <f t="shared" si="150"/>
        <v/>
      </c>
      <c r="Z644" s="118"/>
      <c r="AA644" s="86"/>
      <c r="AB644" s="86"/>
      <c r="AC644" s="86"/>
    </row>
    <row r="645" spans="1:29" ht="20.100000000000001" customHeight="1" x14ac:dyDescent="0.25">
      <c r="A645" s="405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30</v>
      </c>
      <c r="D645" s="353"/>
      <c r="E645" s="353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5000</v>
      </c>
      <c r="H645" s="416"/>
      <c r="I645" s="552" t="s">
        <v>72</v>
      </c>
      <c r="J645" s="530"/>
      <c r="K645" s="125">
        <f>K643+K644</f>
        <v>39266.666666666664</v>
      </c>
      <c r="L645" s="420"/>
      <c r="M645" s="93"/>
      <c r="N645" s="110"/>
      <c r="O645" s="111" t="s">
        <v>73</v>
      </c>
      <c r="P645" s="111"/>
      <c r="Q645" s="111"/>
      <c r="R645" s="111">
        <v>0</v>
      </c>
      <c r="S645" s="92"/>
      <c r="T645" s="111" t="s">
        <v>73</v>
      </c>
      <c r="U645" s="117" t="str">
        <f t="shared" si="151"/>
        <v/>
      </c>
      <c r="V645" s="113"/>
      <c r="W645" s="117" t="str">
        <f t="shared" si="149"/>
        <v/>
      </c>
      <c r="X645" s="113"/>
      <c r="Y645" s="117" t="str">
        <f t="shared" si="150"/>
        <v/>
      </c>
      <c r="Z645" s="118"/>
      <c r="AA645" s="86"/>
      <c r="AB645" s="86"/>
      <c r="AC645" s="86"/>
    </row>
    <row r="646" spans="1:29" ht="20.100000000000001" customHeight="1" x14ac:dyDescent="0.25">
      <c r="A646" s="405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3"/>
      <c r="E646" s="353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5000</v>
      </c>
      <c r="H646" s="416"/>
      <c r="I646" s="552" t="s">
        <v>74</v>
      </c>
      <c r="J646" s="530"/>
      <c r="K646" s="125">
        <f>G646</f>
        <v>5000</v>
      </c>
      <c r="L646" s="420"/>
      <c r="M646" s="93"/>
      <c r="N646" s="110"/>
      <c r="O646" s="111" t="s">
        <v>75</v>
      </c>
      <c r="P646" s="111"/>
      <c r="Q646" s="111"/>
      <c r="R646" s="111">
        <v>0</v>
      </c>
      <c r="S646" s="92"/>
      <c r="T646" s="111" t="s">
        <v>75</v>
      </c>
      <c r="U646" s="117" t="str">
        <f t="shared" ref="U646:U647" si="152">IF($J$1="September",Y645,"")</f>
        <v/>
      </c>
      <c r="V646" s="113"/>
      <c r="W646" s="117" t="str">
        <f t="shared" si="149"/>
        <v/>
      </c>
      <c r="X646" s="113"/>
      <c r="Y646" s="117" t="str">
        <f t="shared" si="150"/>
        <v/>
      </c>
      <c r="Z646" s="118"/>
      <c r="AA646" s="86"/>
      <c r="AB646" s="86"/>
      <c r="AC646" s="86"/>
    </row>
    <row r="647" spans="1:29" ht="18.75" customHeight="1" x14ac:dyDescent="0.2">
      <c r="A647" s="405"/>
      <c r="B647" s="426" t="s">
        <v>76</v>
      </c>
      <c r="C647" s="424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D647" s="353"/>
      <c r="E647" s="353"/>
      <c r="F647" s="426" t="s">
        <v>58</v>
      </c>
      <c r="G647" s="427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H647" s="353"/>
      <c r="I647" s="553" t="s">
        <v>13</v>
      </c>
      <c r="J647" s="554"/>
      <c r="K647" s="430">
        <f>K645-K646</f>
        <v>34266.666666666664</v>
      </c>
      <c r="L647" s="412"/>
      <c r="M647" s="93"/>
      <c r="N647" s="110"/>
      <c r="O647" s="111" t="s">
        <v>78</v>
      </c>
      <c r="P647" s="111"/>
      <c r="Q647" s="111"/>
      <c r="R647" s="111">
        <v>0</v>
      </c>
      <c r="S647" s="92"/>
      <c r="T647" s="111" t="s">
        <v>78</v>
      </c>
      <c r="U647" s="117" t="str">
        <f t="shared" si="152"/>
        <v/>
      </c>
      <c r="V647" s="113"/>
      <c r="W647" s="117" t="str">
        <f t="shared" si="149"/>
        <v/>
      </c>
      <c r="X647" s="113"/>
      <c r="Y647" s="117" t="str">
        <f t="shared" si="150"/>
        <v/>
      </c>
      <c r="Z647" s="118"/>
      <c r="AA647" s="93"/>
      <c r="AB647" s="93"/>
      <c r="AC647" s="93"/>
    </row>
    <row r="648" spans="1:29" ht="20.100000000000001" customHeight="1" x14ac:dyDescent="0.25">
      <c r="A648" s="405"/>
      <c r="B648" s="353"/>
      <c r="C648" s="353"/>
      <c r="D648" s="353"/>
      <c r="E648" s="353"/>
      <c r="F648" s="353"/>
      <c r="G648" s="353"/>
      <c r="H648" s="353"/>
      <c r="I648" s="567"/>
      <c r="J648" s="568"/>
      <c r="K648" s="408"/>
      <c r="L648" s="415"/>
      <c r="M648" s="93"/>
      <c r="N648" s="110"/>
      <c r="O648" s="111" t="s">
        <v>79</v>
      </c>
      <c r="P648" s="111"/>
      <c r="Q648" s="111"/>
      <c r="R648" s="111">
        <v>0</v>
      </c>
      <c r="S648" s="92"/>
      <c r="T648" s="111" t="s">
        <v>79</v>
      </c>
      <c r="U648" s="117" t="str">
        <f>IF($J$1="October",Y647,"")</f>
        <v/>
      </c>
      <c r="V648" s="113"/>
      <c r="W648" s="117" t="str">
        <f t="shared" si="149"/>
        <v/>
      </c>
      <c r="X648" s="113"/>
      <c r="Y648" s="117" t="str">
        <f t="shared" si="150"/>
        <v/>
      </c>
      <c r="Z648" s="118"/>
      <c r="AA648" s="86"/>
      <c r="AB648" s="86"/>
      <c r="AC648" s="86"/>
    </row>
    <row r="649" spans="1:29" ht="20.100000000000001" customHeight="1" x14ac:dyDescent="0.3">
      <c r="A649" s="405"/>
      <c r="B649" s="444"/>
      <c r="C649" s="444"/>
      <c r="D649" s="444"/>
      <c r="E649" s="444"/>
      <c r="F649" s="444"/>
      <c r="G649" s="444"/>
      <c r="H649" s="444"/>
      <c r="I649" s="567"/>
      <c r="J649" s="568"/>
      <c r="K649" s="408"/>
      <c r="L649" s="415"/>
      <c r="M649" s="93"/>
      <c r="N649" s="110"/>
      <c r="O649" s="111" t="s">
        <v>80</v>
      </c>
      <c r="P649" s="111"/>
      <c r="Q649" s="111"/>
      <c r="R649" s="111">
        <v>0</v>
      </c>
      <c r="S649" s="92"/>
      <c r="T649" s="111" t="s">
        <v>80</v>
      </c>
      <c r="U649" s="117" t="str">
        <f>IF($J$1="November",Y648,"")</f>
        <v/>
      </c>
      <c r="V649" s="113"/>
      <c r="W649" s="117" t="str">
        <f t="shared" si="149"/>
        <v/>
      </c>
      <c r="X649" s="113"/>
      <c r="Y649" s="117" t="str">
        <f t="shared" si="150"/>
        <v/>
      </c>
      <c r="Z649" s="118"/>
      <c r="AA649" s="86"/>
      <c r="AB649" s="86"/>
      <c r="AC649" s="86"/>
    </row>
    <row r="650" spans="1:29" ht="20.100000000000001" customHeight="1" thickBot="1" x14ac:dyDescent="0.35">
      <c r="A650" s="421"/>
      <c r="B650" s="447"/>
      <c r="C650" s="447"/>
      <c r="D650" s="447"/>
      <c r="E650" s="447"/>
      <c r="F650" s="447"/>
      <c r="G650" s="447"/>
      <c r="H650" s="447"/>
      <c r="I650" s="447"/>
      <c r="J650" s="447"/>
      <c r="K650" s="447"/>
      <c r="L650" s="423"/>
      <c r="M650" s="93"/>
      <c r="N650" s="110"/>
      <c r="O650" s="111" t="s">
        <v>81</v>
      </c>
      <c r="P650" s="111"/>
      <c r="Q650" s="111"/>
      <c r="R650" s="111">
        <v>0</v>
      </c>
      <c r="S650" s="92"/>
      <c r="T650" s="111" t="s">
        <v>81</v>
      </c>
      <c r="U650" s="117" t="str">
        <f>IF($J$1="Dec",Y649,"")</f>
        <v/>
      </c>
      <c r="V650" s="113"/>
      <c r="W650" s="117" t="str">
        <f t="shared" si="149"/>
        <v/>
      </c>
      <c r="X650" s="113"/>
      <c r="Y650" s="117" t="str">
        <f t="shared" si="150"/>
        <v/>
      </c>
      <c r="Z650" s="118"/>
      <c r="AA650" s="86"/>
      <c r="AB650" s="86"/>
      <c r="AC650" s="86"/>
    </row>
    <row r="651" spans="1:29" ht="20.100000000000001" customHeight="1" thickBot="1" x14ac:dyDescent="0.25">
      <c r="A651" s="353"/>
      <c r="B651" s="353"/>
      <c r="C651" s="353"/>
      <c r="D651" s="353"/>
      <c r="E651" s="353"/>
      <c r="F651" s="353"/>
      <c r="G651" s="353"/>
      <c r="H651" s="353"/>
      <c r="I651" s="353"/>
      <c r="J651" s="353"/>
      <c r="K651" s="353"/>
      <c r="L651" s="353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s="500" customFormat="1" ht="20.100000000000001" customHeight="1" thickBot="1" x14ac:dyDescent="0.55000000000000004">
      <c r="A652" s="557" t="s">
        <v>50</v>
      </c>
      <c r="B652" s="558"/>
      <c r="C652" s="558"/>
      <c r="D652" s="558"/>
      <c r="E652" s="558"/>
      <c r="F652" s="558"/>
      <c r="G652" s="558"/>
      <c r="H652" s="558"/>
      <c r="I652" s="558"/>
      <c r="J652" s="558"/>
      <c r="K652" s="558"/>
      <c r="L652" s="559"/>
      <c r="M652" s="94"/>
      <c r="N652" s="95"/>
      <c r="O652" s="560" t="s">
        <v>51</v>
      </c>
      <c r="P652" s="561"/>
      <c r="Q652" s="561"/>
      <c r="R652" s="562"/>
      <c r="S652" s="96"/>
      <c r="T652" s="560" t="s">
        <v>52</v>
      </c>
      <c r="U652" s="561"/>
      <c r="V652" s="561"/>
      <c r="W652" s="561"/>
      <c r="X652" s="561"/>
      <c r="Y652" s="562"/>
      <c r="Z652" s="97"/>
      <c r="AA652" s="86"/>
      <c r="AB652" s="86"/>
      <c r="AC652" s="86"/>
    </row>
    <row r="653" spans="1:29" s="500" customFormat="1" ht="20.100000000000001" customHeight="1" thickBot="1" x14ac:dyDescent="0.3">
      <c r="A653" s="436"/>
      <c r="B653" s="437"/>
      <c r="C653" s="572" t="s">
        <v>237</v>
      </c>
      <c r="D653" s="566"/>
      <c r="E653" s="566"/>
      <c r="F653" s="566"/>
      <c r="G653" s="437" t="str">
        <f>$J$1</f>
        <v>April</v>
      </c>
      <c r="H653" s="565">
        <f>$K$1</f>
        <v>2025</v>
      </c>
      <c r="I653" s="566"/>
      <c r="J653" s="437"/>
      <c r="K653" s="438"/>
      <c r="L653" s="439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86"/>
      <c r="AB653" s="86"/>
      <c r="AC653" s="86"/>
    </row>
    <row r="654" spans="1:29" s="500" customFormat="1" ht="20.100000000000001" customHeight="1" x14ac:dyDescent="0.25">
      <c r="A654" s="405"/>
      <c r="B654" s="353"/>
      <c r="C654" s="353"/>
      <c r="D654" s="406"/>
      <c r="E654" s="406"/>
      <c r="F654" s="406"/>
      <c r="G654" s="406"/>
      <c r="H654" s="406"/>
      <c r="I654" s="353"/>
      <c r="J654" s="407" t="s">
        <v>59</v>
      </c>
      <c r="K654" s="408">
        <v>30000</v>
      </c>
      <c r="L654" s="409"/>
      <c r="M654" s="93"/>
      <c r="N654" s="110"/>
      <c r="O654" s="111" t="s">
        <v>60</v>
      </c>
      <c r="P654" s="111">
        <v>30</v>
      </c>
      <c r="Q654" s="111">
        <v>1</v>
      </c>
      <c r="R654" s="111">
        <v>0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86"/>
      <c r="AB654" s="86"/>
      <c r="AC654" s="86"/>
    </row>
    <row r="655" spans="1:29" s="500" customFormat="1" ht="20.100000000000001" customHeight="1" thickBot="1" x14ac:dyDescent="0.3">
      <c r="A655" s="405"/>
      <c r="B655" s="353" t="s">
        <v>61</v>
      </c>
      <c r="C655" s="410" t="s">
        <v>222</v>
      </c>
      <c r="D655" s="353"/>
      <c r="E655" s="353"/>
      <c r="F655" s="353"/>
      <c r="G655" s="353"/>
      <c r="H655" s="499"/>
      <c r="I655" s="406"/>
      <c r="J655" s="353"/>
      <c r="K655" s="353"/>
      <c r="L655" s="412"/>
      <c r="M655" s="94"/>
      <c r="N655" s="116"/>
      <c r="O655" s="111" t="s">
        <v>62</v>
      </c>
      <c r="P655" s="111">
        <v>27</v>
      </c>
      <c r="Q655" s="111">
        <v>1</v>
      </c>
      <c r="R655" s="111">
        <v>0</v>
      </c>
      <c r="S655" s="92"/>
      <c r="T655" s="111" t="s">
        <v>62</v>
      </c>
      <c r="U655" s="117">
        <f>Y654</f>
        <v>0</v>
      </c>
      <c r="V655" s="113"/>
      <c r="W655" s="117">
        <f t="shared" ref="W655:W665" si="153">IF(U655="","",U655+V655)</f>
        <v>0</v>
      </c>
      <c r="X655" s="113"/>
      <c r="Y655" s="117">
        <f t="shared" ref="Y655:Y665" si="154">IF(W655="","",W655-X655)</f>
        <v>0</v>
      </c>
      <c r="Z655" s="118"/>
      <c r="AA655" s="86"/>
      <c r="AB655" s="86"/>
      <c r="AC655" s="86"/>
    </row>
    <row r="656" spans="1:29" s="500" customFormat="1" ht="20.100000000000001" customHeight="1" thickBot="1" x14ac:dyDescent="0.25">
      <c r="A656" s="405"/>
      <c r="B656" s="413" t="s">
        <v>63</v>
      </c>
      <c r="C656" s="414"/>
      <c r="D656" s="353"/>
      <c r="E656" s="353"/>
      <c r="F656" s="569" t="s">
        <v>52</v>
      </c>
      <c r="G656" s="570"/>
      <c r="H656" s="353"/>
      <c r="I656" s="569" t="s">
        <v>64</v>
      </c>
      <c r="J656" s="571"/>
      <c r="K656" s="570"/>
      <c r="L656" s="415"/>
      <c r="M656" s="93"/>
      <c r="N656" s="110"/>
      <c r="O656" s="111" t="s">
        <v>65</v>
      </c>
      <c r="P656" s="111">
        <v>28</v>
      </c>
      <c r="Q656" s="111">
        <v>3</v>
      </c>
      <c r="R656" s="111">
        <v>0</v>
      </c>
      <c r="S656" s="92"/>
      <c r="T656" s="111" t="s">
        <v>65</v>
      </c>
      <c r="U656" s="117">
        <f t="shared" ref="U656:U657" si="155">IF($J$1="April",Y655,Y655)</f>
        <v>0</v>
      </c>
      <c r="V656" s="113"/>
      <c r="W656" s="117">
        <f t="shared" si="153"/>
        <v>0</v>
      </c>
      <c r="X656" s="113"/>
      <c r="Y656" s="117">
        <f t="shared" si="154"/>
        <v>0</v>
      </c>
      <c r="Z656" s="118"/>
      <c r="AA656" s="93"/>
      <c r="AB656" s="93"/>
      <c r="AC656" s="93"/>
    </row>
    <row r="657" spans="1:29" s="500" customFormat="1" ht="20.100000000000001" customHeight="1" x14ac:dyDescent="0.25">
      <c r="A657" s="405"/>
      <c r="B657" s="353"/>
      <c r="C657" s="353"/>
      <c r="D657" s="353"/>
      <c r="E657" s="353"/>
      <c r="F657" s="353"/>
      <c r="G657" s="353"/>
      <c r="H657" s="416"/>
      <c r="I657" s="353"/>
      <c r="J657" s="353"/>
      <c r="K657" s="353"/>
      <c r="L657" s="417"/>
      <c r="M657" s="93"/>
      <c r="N657" s="110"/>
      <c r="O657" s="111" t="s">
        <v>66</v>
      </c>
      <c r="P657" s="111"/>
      <c r="Q657" s="111"/>
      <c r="R657" s="111">
        <v>0</v>
      </c>
      <c r="S657" s="92"/>
      <c r="T657" s="111" t="s">
        <v>66</v>
      </c>
      <c r="U657" s="117">
        <f t="shared" si="155"/>
        <v>0</v>
      </c>
      <c r="V657" s="113">
        <v>5000</v>
      </c>
      <c r="W657" s="117">
        <f t="shared" si="153"/>
        <v>5000</v>
      </c>
      <c r="X657" s="113"/>
      <c r="Y657" s="117">
        <f t="shared" si="154"/>
        <v>5000</v>
      </c>
      <c r="Z657" s="118"/>
      <c r="AA657" s="86"/>
      <c r="AB657" s="86"/>
      <c r="AC657" s="86"/>
    </row>
    <row r="658" spans="1:29" s="500" customFormat="1" ht="20.100000000000001" customHeight="1" x14ac:dyDescent="0.25">
      <c r="A658" s="405"/>
      <c r="B658" s="551" t="s">
        <v>51</v>
      </c>
      <c r="C658" s="530"/>
      <c r="D658" s="353"/>
      <c r="E658" s="353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0</v>
      </c>
      <c r="H658" s="416"/>
      <c r="I658" s="126">
        <f>IF(C662&gt;=C661,$K$2,C660+C662)</f>
        <v>30</v>
      </c>
      <c r="J658" s="127" t="s">
        <v>68</v>
      </c>
      <c r="K658" s="128">
        <f>K654/$K$2*I658</f>
        <v>30000</v>
      </c>
      <c r="L658" s="418"/>
      <c r="M658" s="93"/>
      <c r="N658" s="110"/>
      <c r="O658" s="111" t="s">
        <v>69</v>
      </c>
      <c r="P658" s="111"/>
      <c r="Q658" s="111"/>
      <c r="R658" s="111">
        <v>0</v>
      </c>
      <c r="S658" s="92"/>
      <c r="T658" s="111" t="s">
        <v>69</v>
      </c>
      <c r="U658" s="117"/>
      <c r="V658" s="113"/>
      <c r="W658" s="117" t="str">
        <f t="shared" si="153"/>
        <v/>
      </c>
      <c r="X658" s="113"/>
      <c r="Y658" s="117" t="str">
        <f t="shared" si="154"/>
        <v/>
      </c>
      <c r="Z658" s="118"/>
      <c r="AA658" s="86"/>
      <c r="AB658" s="86"/>
      <c r="AC658" s="86"/>
    </row>
    <row r="659" spans="1:29" s="500" customFormat="1" ht="20.100000000000001" customHeight="1" x14ac:dyDescent="0.25">
      <c r="A659" s="405"/>
      <c r="B659" s="130"/>
      <c r="C659" s="130"/>
      <c r="D659" s="353"/>
      <c r="E659" s="353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5000</v>
      </c>
      <c r="H659" s="416"/>
      <c r="I659" s="446">
        <v>14</v>
      </c>
      <c r="J659" s="127" t="s">
        <v>70</v>
      </c>
      <c r="K659" s="125">
        <f>K654/$K$2/8*I659</f>
        <v>1750</v>
      </c>
      <c r="L659" s="420"/>
      <c r="M659" s="93"/>
      <c r="N659" s="110"/>
      <c r="O659" s="111" t="s">
        <v>47</v>
      </c>
      <c r="P659" s="111"/>
      <c r="Q659" s="111"/>
      <c r="R659" s="111">
        <v>0</v>
      </c>
      <c r="S659" s="92"/>
      <c r="T659" s="111" t="s">
        <v>47</v>
      </c>
      <c r="U659" s="117" t="str">
        <f t="shared" ref="U659" si="156">IF($J$1="May",Y658,Y658)</f>
        <v/>
      </c>
      <c r="V659" s="113"/>
      <c r="W659" s="117" t="str">
        <f t="shared" si="153"/>
        <v/>
      </c>
      <c r="X659" s="113"/>
      <c r="Y659" s="117" t="str">
        <f t="shared" si="154"/>
        <v/>
      </c>
      <c r="Z659" s="118"/>
      <c r="AA659" s="86"/>
      <c r="AB659" s="86"/>
      <c r="AC659" s="86"/>
    </row>
    <row r="660" spans="1:29" s="500" customFormat="1" ht="20.100000000000001" customHeight="1" x14ac:dyDescent="0.25">
      <c r="A660" s="405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0</v>
      </c>
      <c r="D660" s="353"/>
      <c r="E660" s="353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5000</v>
      </c>
      <c r="H660" s="416"/>
      <c r="I660" s="552" t="s">
        <v>72</v>
      </c>
      <c r="J660" s="530"/>
      <c r="K660" s="125">
        <f>K658+K659</f>
        <v>31750</v>
      </c>
      <c r="L660" s="420"/>
      <c r="M660" s="93"/>
      <c r="N660" s="110"/>
      <c r="O660" s="111" t="s">
        <v>73</v>
      </c>
      <c r="P660" s="111"/>
      <c r="Q660" s="111"/>
      <c r="R660" s="111">
        <v>0</v>
      </c>
      <c r="S660" s="92"/>
      <c r="T660" s="111" t="s">
        <v>73</v>
      </c>
      <c r="U660" s="117" t="str">
        <f>Y659</f>
        <v/>
      </c>
      <c r="V660" s="113"/>
      <c r="W660" s="117" t="str">
        <f t="shared" si="153"/>
        <v/>
      </c>
      <c r="X660" s="113"/>
      <c r="Y660" s="117" t="str">
        <f t="shared" si="154"/>
        <v/>
      </c>
      <c r="Z660" s="118"/>
      <c r="AA660" s="86"/>
      <c r="AB660" s="86"/>
      <c r="AC660" s="86"/>
    </row>
    <row r="661" spans="1:29" s="500" customFormat="1" ht="20.100000000000001" customHeight="1" x14ac:dyDescent="0.25">
      <c r="A661" s="405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353"/>
      <c r="E661" s="353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0</v>
      </c>
      <c r="H661" s="416"/>
      <c r="I661" s="552" t="s">
        <v>74</v>
      </c>
      <c r="J661" s="530"/>
      <c r="K661" s="125">
        <f>G661</f>
        <v>0</v>
      </c>
      <c r="L661" s="420"/>
      <c r="M661" s="93"/>
      <c r="N661" s="110"/>
      <c r="O661" s="111" t="s">
        <v>75</v>
      </c>
      <c r="P661" s="111"/>
      <c r="Q661" s="111"/>
      <c r="R661" s="111">
        <v>0</v>
      </c>
      <c r="S661" s="92"/>
      <c r="T661" s="111" t="s">
        <v>75</v>
      </c>
      <c r="U661" s="117" t="str">
        <f t="shared" ref="U661:U662" si="157">IF($J$1="September",Y660,"")</f>
        <v/>
      </c>
      <c r="V661" s="113"/>
      <c r="W661" s="117" t="str">
        <f t="shared" si="153"/>
        <v/>
      </c>
      <c r="X661" s="113"/>
      <c r="Y661" s="117" t="str">
        <f t="shared" si="154"/>
        <v/>
      </c>
      <c r="Z661" s="118"/>
      <c r="AA661" s="86"/>
      <c r="AB661" s="86"/>
      <c r="AC661" s="86"/>
    </row>
    <row r="662" spans="1:29" s="500" customFormat="1" ht="18.75" customHeight="1" x14ac:dyDescent="0.2">
      <c r="A662" s="405"/>
      <c r="B662" s="426" t="s">
        <v>76</v>
      </c>
      <c r="C662" s="424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0</v>
      </c>
      <c r="D662" s="353"/>
      <c r="E662" s="353"/>
      <c r="F662" s="426" t="s">
        <v>58</v>
      </c>
      <c r="G662" s="427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5000</v>
      </c>
      <c r="H662" s="353"/>
      <c r="I662" s="553" t="s">
        <v>13</v>
      </c>
      <c r="J662" s="554"/>
      <c r="K662" s="430">
        <f>K660-K661</f>
        <v>31750</v>
      </c>
      <c r="L662" s="412"/>
      <c r="M662" s="93"/>
      <c r="N662" s="110"/>
      <c r="O662" s="111" t="s">
        <v>78</v>
      </c>
      <c r="P662" s="111"/>
      <c r="Q662" s="111"/>
      <c r="R662" s="111">
        <v>0</v>
      </c>
      <c r="S662" s="92"/>
      <c r="T662" s="111" t="s">
        <v>78</v>
      </c>
      <c r="U662" s="117" t="str">
        <f t="shared" si="157"/>
        <v/>
      </c>
      <c r="V662" s="113"/>
      <c r="W662" s="117" t="str">
        <f t="shared" si="153"/>
        <v/>
      </c>
      <c r="X662" s="113"/>
      <c r="Y662" s="117" t="str">
        <f t="shared" si="154"/>
        <v/>
      </c>
      <c r="Z662" s="118"/>
      <c r="AA662" s="93"/>
      <c r="AB662" s="93"/>
      <c r="AC662" s="93"/>
    </row>
    <row r="663" spans="1:29" s="500" customFormat="1" ht="20.100000000000001" customHeight="1" x14ac:dyDescent="0.25">
      <c r="A663" s="405"/>
      <c r="B663" s="353"/>
      <c r="C663" s="353"/>
      <c r="D663" s="353"/>
      <c r="E663" s="353"/>
      <c r="F663" s="353"/>
      <c r="G663" s="353"/>
      <c r="H663" s="353"/>
      <c r="I663" s="567"/>
      <c r="J663" s="568"/>
      <c r="K663" s="408"/>
      <c r="L663" s="415"/>
      <c r="M663" s="93"/>
      <c r="N663" s="110"/>
      <c r="O663" s="111" t="s">
        <v>79</v>
      </c>
      <c r="P663" s="111"/>
      <c r="Q663" s="111"/>
      <c r="R663" s="111">
        <v>0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53"/>
        <v/>
      </c>
      <c r="X663" s="113"/>
      <c r="Y663" s="117" t="str">
        <f t="shared" si="154"/>
        <v/>
      </c>
      <c r="Z663" s="118"/>
      <c r="AA663" s="86"/>
      <c r="AB663" s="86"/>
      <c r="AC663" s="86"/>
    </row>
    <row r="664" spans="1:29" s="500" customFormat="1" ht="20.100000000000001" customHeight="1" x14ac:dyDescent="0.3">
      <c r="A664" s="405"/>
      <c r="B664" s="444"/>
      <c r="C664" s="444"/>
      <c r="D664" s="444"/>
      <c r="E664" s="444"/>
      <c r="F664" s="444"/>
      <c r="G664" s="444"/>
      <c r="H664" s="444"/>
      <c r="I664" s="567"/>
      <c r="J664" s="568"/>
      <c r="K664" s="408"/>
      <c r="L664" s="415"/>
      <c r="M664" s="93"/>
      <c r="N664" s="110"/>
      <c r="O664" s="111" t="s">
        <v>80</v>
      </c>
      <c r="P664" s="111"/>
      <c r="Q664" s="111"/>
      <c r="R664" s="111">
        <v>0</v>
      </c>
      <c r="S664" s="92"/>
      <c r="T664" s="111" t="s">
        <v>80</v>
      </c>
      <c r="U664" s="117" t="str">
        <f>IF($J$1="November",Y663,"")</f>
        <v/>
      </c>
      <c r="V664" s="113"/>
      <c r="W664" s="117" t="str">
        <f t="shared" si="153"/>
        <v/>
      </c>
      <c r="X664" s="113"/>
      <c r="Y664" s="117" t="str">
        <f t="shared" si="154"/>
        <v/>
      </c>
      <c r="Z664" s="118"/>
      <c r="AA664" s="86"/>
      <c r="AB664" s="86"/>
      <c r="AC664" s="86"/>
    </row>
    <row r="665" spans="1:29" s="500" customFormat="1" ht="20.100000000000001" customHeight="1" thickBot="1" x14ac:dyDescent="0.35">
      <c r="A665" s="421"/>
      <c r="B665" s="447"/>
      <c r="C665" s="447"/>
      <c r="D665" s="447"/>
      <c r="E665" s="447"/>
      <c r="F665" s="447"/>
      <c r="G665" s="447"/>
      <c r="H665" s="447"/>
      <c r="I665" s="447"/>
      <c r="J665" s="447"/>
      <c r="K665" s="447"/>
      <c r="L665" s="423"/>
      <c r="M665" s="93"/>
      <c r="N665" s="110"/>
      <c r="O665" s="111" t="s">
        <v>81</v>
      </c>
      <c r="P665" s="111"/>
      <c r="Q665" s="111"/>
      <c r="R665" s="111" t="str">
        <f t="shared" ref="R665" si="158">IF(Q665="","",R664-Q665)</f>
        <v/>
      </c>
      <c r="S665" s="92"/>
      <c r="T665" s="111" t="s">
        <v>81</v>
      </c>
      <c r="U665" s="117" t="str">
        <f>IF($J$1="Dec",Y664,"")</f>
        <v/>
      </c>
      <c r="V665" s="113"/>
      <c r="W665" s="117" t="str">
        <f t="shared" si="153"/>
        <v/>
      </c>
      <c r="X665" s="113"/>
      <c r="Y665" s="117" t="str">
        <f t="shared" si="154"/>
        <v/>
      </c>
      <c r="Z665" s="118"/>
      <c r="AA665" s="86"/>
      <c r="AB665" s="86"/>
      <c r="AC665" s="86"/>
    </row>
    <row r="666" spans="1:29" ht="20.100000000000001" customHeight="1" thickBot="1" x14ac:dyDescent="0.55000000000000004">
      <c r="A666" s="557" t="s">
        <v>50</v>
      </c>
      <c r="B666" s="558"/>
      <c r="C666" s="558"/>
      <c r="D666" s="558"/>
      <c r="E666" s="558"/>
      <c r="F666" s="558"/>
      <c r="G666" s="558"/>
      <c r="H666" s="558"/>
      <c r="I666" s="558"/>
      <c r="J666" s="558"/>
      <c r="K666" s="558"/>
      <c r="L666" s="559"/>
      <c r="M666" s="94"/>
      <c r="N666" s="95"/>
      <c r="O666" s="560" t="s">
        <v>51</v>
      </c>
      <c r="P666" s="561"/>
      <c r="Q666" s="561"/>
      <c r="R666" s="562"/>
      <c r="S666" s="96"/>
      <c r="T666" s="560" t="s">
        <v>52</v>
      </c>
      <c r="U666" s="561"/>
      <c r="V666" s="561"/>
      <c r="W666" s="561"/>
      <c r="X666" s="561"/>
      <c r="Y666" s="562"/>
      <c r="Z666" s="97"/>
      <c r="AA666" s="86"/>
      <c r="AB666" s="86"/>
      <c r="AC666" s="86"/>
    </row>
    <row r="667" spans="1:29" ht="20.100000000000001" customHeight="1" thickBot="1" x14ac:dyDescent="0.3">
      <c r="A667" s="436"/>
      <c r="B667" s="437"/>
      <c r="C667" s="572" t="s">
        <v>237</v>
      </c>
      <c r="D667" s="566"/>
      <c r="E667" s="566"/>
      <c r="F667" s="566"/>
      <c r="G667" s="437" t="str">
        <f>$J$1</f>
        <v>April</v>
      </c>
      <c r="H667" s="565">
        <f>$K$1</f>
        <v>2025</v>
      </c>
      <c r="I667" s="566"/>
      <c r="J667" s="437"/>
      <c r="K667" s="438"/>
      <c r="L667" s="439"/>
      <c r="M667" s="102"/>
      <c r="N667" s="103"/>
      <c r="O667" s="104" t="s">
        <v>53</v>
      </c>
      <c r="P667" s="104" t="s">
        <v>54</v>
      </c>
      <c r="Q667" s="104" t="s">
        <v>55</v>
      </c>
      <c r="R667" s="104" t="s">
        <v>56</v>
      </c>
      <c r="S667" s="105"/>
      <c r="T667" s="104" t="s">
        <v>53</v>
      </c>
      <c r="U667" s="104" t="s">
        <v>57</v>
      </c>
      <c r="V667" s="104" t="s">
        <v>9</v>
      </c>
      <c r="W667" s="104" t="s">
        <v>10</v>
      </c>
      <c r="X667" s="104" t="s">
        <v>11</v>
      </c>
      <c r="Y667" s="104" t="s">
        <v>58</v>
      </c>
      <c r="Z667" s="106"/>
      <c r="AA667" s="86"/>
      <c r="AB667" s="86"/>
      <c r="AC667" s="86"/>
    </row>
    <row r="668" spans="1:29" ht="20.100000000000001" customHeight="1" x14ac:dyDescent="0.25">
      <c r="A668" s="405"/>
      <c r="B668" s="353"/>
      <c r="C668" s="353"/>
      <c r="D668" s="406"/>
      <c r="E668" s="406"/>
      <c r="F668" s="406"/>
      <c r="G668" s="406"/>
      <c r="H668" s="406"/>
      <c r="I668" s="353"/>
      <c r="J668" s="407" t="s">
        <v>59</v>
      </c>
      <c r="K668" s="408">
        <f>35000+5000</f>
        <v>40000</v>
      </c>
      <c r="L668" s="409"/>
      <c r="M668" s="93"/>
      <c r="N668" s="110"/>
      <c r="O668" s="111" t="s">
        <v>60</v>
      </c>
      <c r="P668" s="111">
        <v>31</v>
      </c>
      <c r="Q668" s="111">
        <v>0</v>
      </c>
      <c r="R668" s="111">
        <v>0</v>
      </c>
      <c r="S668" s="112"/>
      <c r="T668" s="111" t="s">
        <v>60</v>
      </c>
      <c r="U668" s="113"/>
      <c r="V668" s="113"/>
      <c r="W668" s="113">
        <f>V668+U668</f>
        <v>0</v>
      </c>
      <c r="X668" s="113"/>
      <c r="Y668" s="113">
        <f>W668-X668</f>
        <v>0</v>
      </c>
      <c r="Z668" s="106"/>
      <c r="AA668" s="86"/>
      <c r="AB668" s="86"/>
      <c r="AC668" s="86"/>
    </row>
    <row r="669" spans="1:29" ht="20.100000000000001" customHeight="1" thickBot="1" x14ac:dyDescent="0.3">
      <c r="A669" s="405"/>
      <c r="B669" s="353" t="s">
        <v>61</v>
      </c>
      <c r="C669" s="509" t="s">
        <v>284</v>
      </c>
      <c r="D669" s="353"/>
      <c r="E669" s="353"/>
      <c r="F669" s="353"/>
      <c r="G669" s="353"/>
      <c r="H669" s="411"/>
      <c r="I669" s="406"/>
      <c r="J669" s="353"/>
      <c r="K669" s="353"/>
      <c r="L669" s="412"/>
      <c r="M669" s="94"/>
      <c r="N669" s="116"/>
      <c r="O669" s="111" t="s">
        <v>62</v>
      </c>
      <c r="P669" s="111">
        <v>27</v>
      </c>
      <c r="Q669" s="111">
        <v>1</v>
      </c>
      <c r="R669" s="111">
        <v>0</v>
      </c>
      <c r="S669" s="92"/>
      <c r="T669" s="111" t="s">
        <v>62</v>
      </c>
      <c r="U669" s="117">
        <f>Y668</f>
        <v>0</v>
      </c>
      <c r="V669" s="113"/>
      <c r="W669" s="117">
        <f t="shared" ref="W669:W679" si="159">IF(U669="","",U669+V669)</f>
        <v>0</v>
      </c>
      <c r="X669" s="113"/>
      <c r="Y669" s="117">
        <f t="shared" ref="Y669:Y679" si="160">IF(W669="","",W669-X669)</f>
        <v>0</v>
      </c>
      <c r="Z669" s="118"/>
      <c r="AA669" s="86"/>
      <c r="AB669" s="86"/>
      <c r="AC669" s="86"/>
    </row>
    <row r="670" spans="1:29" ht="20.100000000000001" customHeight="1" thickBot="1" x14ac:dyDescent="0.3">
      <c r="A670" s="405"/>
      <c r="B670" s="413" t="s">
        <v>63</v>
      </c>
      <c r="C670" s="445">
        <v>45474</v>
      </c>
      <c r="D670" s="353"/>
      <c r="E670" s="353"/>
      <c r="F670" s="569" t="s">
        <v>52</v>
      </c>
      <c r="G670" s="570"/>
      <c r="H670" s="353"/>
      <c r="I670" s="569" t="s">
        <v>64</v>
      </c>
      <c r="J670" s="571"/>
      <c r="K670" s="570"/>
      <c r="L670" s="415"/>
      <c r="M670" s="93"/>
      <c r="N670" s="110"/>
      <c r="O670" s="111" t="s">
        <v>65</v>
      </c>
      <c r="P670" s="111">
        <v>31</v>
      </c>
      <c r="Q670" s="111">
        <v>0</v>
      </c>
      <c r="R670" s="111">
        <v>0</v>
      </c>
      <c r="S670" s="92"/>
      <c r="T670" s="111" t="s">
        <v>65</v>
      </c>
      <c r="U670" s="117">
        <f t="shared" ref="U670:U671" si="161">IF($J$1="April",Y669,Y669)</f>
        <v>0</v>
      </c>
      <c r="V670" s="113"/>
      <c r="W670" s="117">
        <f t="shared" si="159"/>
        <v>0</v>
      </c>
      <c r="X670" s="113"/>
      <c r="Y670" s="117">
        <f t="shared" si="160"/>
        <v>0</v>
      </c>
      <c r="Z670" s="118"/>
      <c r="AA670" s="86"/>
      <c r="AB670" s="86"/>
      <c r="AC670" s="86"/>
    </row>
    <row r="671" spans="1:29" ht="20.100000000000001" customHeight="1" x14ac:dyDescent="0.25">
      <c r="A671" s="405"/>
      <c r="B671" s="353"/>
      <c r="C671" s="353"/>
      <c r="D671" s="353"/>
      <c r="E671" s="353"/>
      <c r="F671" s="353"/>
      <c r="G671" s="353"/>
      <c r="H671" s="416"/>
      <c r="I671" s="353"/>
      <c r="J671" s="353"/>
      <c r="K671" s="353"/>
      <c r="L671" s="417"/>
      <c r="M671" s="93"/>
      <c r="N671" s="110"/>
      <c r="O671" s="111" t="s">
        <v>66</v>
      </c>
      <c r="P671" s="111">
        <v>26</v>
      </c>
      <c r="Q671" s="111">
        <v>4</v>
      </c>
      <c r="R671" s="111">
        <v>0</v>
      </c>
      <c r="S671" s="92"/>
      <c r="T671" s="111" t="s">
        <v>66</v>
      </c>
      <c r="U671" s="117">
        <f t="shared" si="161"/>
        <v>0</v>
      </c>
      <c r="V671" s="113"/>
      <c r="W671" s="117">
        <f t="shared" si="159"/>
        <v>0</v>
      </c>
      <c r="X671" s="113"/>
      <c r="Y671" s="117">
        <f t="shared" si="160"/>
        <v>0</v>
      </c>
      <c r="Z671" s="118"/>
      <c r="AA671" s="86"/>
      <c r="AB671" s="86"/>
      <c r="AC671" s="86"/>
    </row>
    <row r="672" spans="1:29" ht="20.100000000000001" customHeight="1" x14ac:dyDescent="0.25">
      <c r="A672" s="405"/>
      <c r="B672" s="551" t="s">
        <v>51</v>
      </c>
      <c r="C672" s="530"/>
      <c r="D672" s="353"/>
      <c r="E672" s="353"/>
      <c r="F672" s="124" t="s">
        <v>67</v>
      </c>
      <c r="G672" s="125">
        <f>IF($J$1="January",U668,IF($J$1="February",U669,IF($J$1="March",U670,IF($J$1="April",U671,IF($J$1="May",U672,IF($J$1="June",U673,IF($J$1="July",U674,IF($J$1="August",U675,IF($J$1="August",U675,IF($J$1="September",U676,IF($J$1="October",U677,IF($J$1="November",U678,IF($J$1="December",U679)))))))))))))</f>
        <v>0</v>
      </c>
      <c r="H672" s="416"/>
      <c r="I672" s="126">
        <f>IF(C676&gt;=C675,$K$2,C674+C676)</f>
        <v>26</v>
      </c>
      <c r="J672" s="127" t="s">
        <v>68</v>
      </c>
      <c r="K672" s="128">
        <f>K668/$K$2*I672</f>
        <v>34666.666666666664</v>
      </c>
      <c r="L672" s="418"/>
      <c r="M672" s="93"/>
      <c r="N672" s="110"/>
      <c r="O672" s="111" t="s">
        <v>69</v>
      </c>
      <c r="P672" s="111"/>
      <c r="Q672" s="111"/>
      <c r="R672" s="111">
        <v>0</v>
      </c>
      <c r="S672" s="92"/>
      <c r="T672" s="111" t="s">
        <v>69</v>
      </c>
      <c r="U672" s="117">
        <f t="shared" ref="U672:U674" si="162">IF($J$1="May",Y671,Y671)</f>
        <v>0</v>
      </c>
      <c r="V672" s="113"/>
      <c r="W672" s="117">
        <f t="shared" si="159"/>
        <v>0</v>
      </c>
      <c r="X672" s="113"/>
      <c r="Y672" s="117">
        <f t="shared" si="160"/>
        <v>0</v>
      </c>
      <c r="Z672" s="118"/>
      <c r="AA672" s="86"/>
      <c r="AB672" s="86"/>
      <c r="AC672" s="86"/>
    </row>
    <row r="673" spans="1:29" ht="20.100000000000001" customHeight="1" x14ac:dyDescent="0.25">
      <c r="A673" s="405"/>
      <c r="B673" s="130"/>
      <c r="C673" s="130"/>
      <c r="D673" s="353"/>
      <c r="E673" s="353"/>
      <c r="F673" s="124" t="s">
        <v>9</v>
      </c>
      <c r="G673" s="125">
        <f>IF($J$1="January",V668,IF($J$1="February",V669,IF($J$1="March",V670,IF($J$1="April",V671,IF($J$1="May",V672,IF($J$1="June",V673,IF($J$1="July",V674,IF($J$1="August",V675,IF($J$1="August",V675,IF($J$1="September",V676,IF($J$1="October",V677,IF($J$1="November",V678,IF($J$1="December",V679)))))))))))))</f>
        <v>0</v>
      </c>
      <c r="H673" s="416"/>
      <c r="I673" s="446">
        <v>24</v>
      </c>
      <c r="J673" s="127" t="s">
        <v>70</v>
      </c>
      <c r="K673" s="125">
        <f>K668/$K$2/8*I673</f>
        <v>4000</v>
      </c>
      <c r="L673" s="420"/>
      <c r="M673" s="93"/>
      <c r="N673" s="110"/>
      <c r="O673" s="111" t="s">
        <v>47</v>
      </c>
      <c r="P673" s="111"/>
      <c r="Q673" s="111"/>
      <c r="R673" s="111">
        <v>0</v>
      </c>
      <c r="S673" s="92"/>
      <c r="T673" s="111" t="s">
        <v>47</v>
      </c>
      <c r="U673" s="117">
        <f t="shared" si="162"/>
        <v>0</v>
      </c>
      <c r="V673" s="113"/>
      <c r="W673" s="117">
        <f t="shared" si="159"/>
        <v>0</v>
      </c>
      <c r="X673" s="113"/>
      <c r="Y673" s="117">
        <f t="shared" si="160"/>
        <v>0</v>
      </c>
      <c r="Z673" s="118"/>
      <c r="AA673" s="86"/>
      <c r="AB673" s="86"/>
      <c r="AC673" s="86"/>
    </row>
    <row r="674" spans="1:29" ht="20.100000000000001" customHeight="1" x14ac:dyDescent="0.25">
      <c r="A674" s="405"/>
      <c r="B674" s="124" t="s">
        <v>54</v>
      </c>
      <c r="C674" s="130">
        <f>IF($J$1="January",P668,IF($J$1="February",P669,IF($J$1="March",P670,IF($J$1="April",P671,IF($J$1="May",P672,IF($J$1="June",P673,IF($J$1="July",P674,IF($J$1="August",P675,IF($J$1="August",P675,IF($J$1="September",P676,IF($J$1="October",P677,IF($J$1="November",P678,IF($J$1="December",P679)))))))))))))</f>
        <v>26</v>
      </c>
      <c r="D674" s="353"/>
      <c r="E674" s="353"/>
      <c r="F674" s="124" t="s">
        <v>71</v>
      </c>
      <c r="G674" s="125">
        <f>IF($J$1="January",W668,IF($J$1="February",W669,IF($J$1="March",W670,IF($J$1="April",W671,IF($J$1="May",W672,IF($J$1="June",W673,IF($J$1="July",W674,IF($J$1="August",W675,IF($J$1="August",W675,IF($J$1="September",W676,IF($J$1="October",W677,IF($J$1="November",W678,IF($J$1="December",W679)))))))))))))</f>
        <v>0</v>
      </c>
      <c r="H674" s="416"/>
      <c r="I674" s="552" t="s">
        <v>72</v>
      </c>
      <c r="J674" s="530"/>
      <c r="K674" s="125">
        <f>K672+K673</f>
        <v>38666.666666666664</v>
      </c>
      <c r="L674" s="420"/>
      <c r="M674" s="93"/>
      <c r="N674" s="110"/>
      <c r="O674" s="111" t="s">
        <v>73</v>
      </c>
      <c r="P674" s="111"/>
      <c r="Q674" s="111"/>
      <c r="R674" s="111">
        <v>0</v>
      </c>
      <c r="S674" s="92"/>
      <c r="T674" s="111" t="s">
        <v>73</v>
      </c>
      <c r="U674" s="117">
        <f t="shared" si="162"/>
        <v>0</v>
      </c>
      <c r="V674" s="113"/>
      <c r="W674" s="117">
        <f t="shared" si="159"/>
        <v>0</v>
      </c>
      <c r="X674" s="113"/>
      <c r="Y674" s="117">
        <f t="shared" si="160"/>
        <v>0</v>
      </c>
      <c r="Z674" s="118"/>
      <c r="AA674" s="86"/>
      <c r="AB674" s="86"/>
      <c r="AC674" s="86"/>
    </row>
    <row r="675" spans="1:29" ht="20.100000000000001" customHeight="1" x14ac:dyDescent="0.25">
      <c r="A675" s="405"/>
      <c r="B675" s="124" t="s">
        <v>55</v>
      </c>
      <c r="C675" s="130">
        <f>IF($J$1="January",Q668,IF($J$1="February",Q669,IF($J$1="March",Q670,IF($J$1="April",Q671,IF($J$1="May",Q672,IF($J$1="June",Q673,IF($J$1="July",Q674,IF($J$1="August",Q675,IF($J$1="August",Q675,IF($J$1="September",Q676,IF($J$1="October",Q677,IF($J$1="November",Q678,IF($J$1="December",Q679)))))))))))))</f>
        <v>4</v>
      </c>
      <c r="D675" s="353"/>
      <c r="E675" s="353"/>
      <c r="F675" s="124" t="s">
        <v>11</v>
      </c>
      <c r="G675" s="125">
        <f>IF($J$1="January",X668,IF($J$1="February",X669,IF($J$1="March",X670,IF($J$1="April",X671,IF($J$1="May",X672,IF($J$1="June",X673,IF($J$1="July",X674,IF($J$1="August",X675,IF($J$1="August",X675,IF($J$1="September",X676,IF($J$1="October",X677,IF($J$1="November",X678,IF($J$1="December",X679)))))))))))))</f>
        <v>0</v>
      </c>
      <c r="H675" s="416"/>
      <c r="I675" s="552" t="s">
        <v>74</v>
      </c>
      <c r="J675" s="530"/>
      <c r="K675" s="125">
        <f>G675</f>
        <v>0</v>
      </c>
      <c r="L675" s="420"/>
      <c r="M675" s="93"/>
      <c r="N675" s="110"/>
      <c r="O675" s="111" t="s">
        <v>75</v>
      </c>
      <c r="P675" s="111"/>
      <c r="Q675" s="111"/>
      <c r="R675" s="111">
        <v>0</v>
      </c>
      <c r="S675" s="92"/>
      <c r="T675" s="111" t="s">
        <v>75</v>
      </c>
      <c r="U675" s="117" t="str">
        <f t="shared" ref="U675:U676" si="163">IF($J$1="September",Y674,"")</f>
        <v/>
      </c>
      <c r="V675" s="113"/>
      <c r="W675" s="117" t="str">
        <f t="shared" si="159"/>
        <v/>
      </c>
      <c r="X675" s="113"/>
      <c r="Y675" s="117" t="str">
        <f t="shared" si="160"/>
        <v/>
      </c>
      <c r="Z675" s="118"/>
      <c r="AA675" s="86"/>
      <c r="AB675" s="86"/>
      <c r="AC675" s="86"/>
    </row>
    <row r="676" spans="1:29" ht="18.75" customHeight="1" x14ac:dyDescent="0.2">
      <c r="A676" s="405"/>
      <c r="B676" s="426" t="s">
        <v>76</v>
      </c>
      <c r="C676" s="424">
        <f>IF($J$1="January",R668,IF($J$1="February",R669,IF($J$1="March",R670,IF($J$1="April",R671,IF($J$1="May",R672,IF($J$1="June",R673,IF($J$1="July",R674,IF($J$1="August",R675,IF($J$1="August",R675,IF($J$1="September",R676,IF($J$1="October",R677,IF($J$1="November",R678,IF($J$1="December",R679)))))))))))))</f>
        <v>0</v>
      </c>
      <c r="D676" s="353"/>
      <c r="E676" s="353"/>
      <c r="F676" s="426" t="s">
        <v>58</v>
      </c>
      <c r="G676" s="427">
        <f>IF($J$1="January",Y668,IF($J$1="February",Y669,IF($J$1="March",Y670,IF($J$1="April",Y671,IF($J$1="May",Y672,IF($J$1="June",Y673,IF($J$1="July",Y674,IF($J$1="August",Y675,IF($J$1="August",Y675,IF($J$1="September",Y676,IF($J$1="October",Y677,IF($J$1="November",Y678,IF($J$1="December",Y679)))))))))))))</f>
        <v>0</v>
      </c>
      <c r="H676" s="353"/>
      <c r="I676" s="553" t="s">
        <v>13</v>
      </c>
      <c r="J676" s="554"/>
      <c r="K676" s="430">
        <f>K674-K675</f>
        <v>38666.666666666664</v>
      </c>
      <c r="L676" s="412"/>
      <c r="M676" s="93"/>
      <c r="N676" s="110"/>
      <c r="O676" s="111" t="s">
        <v>78</v>
      </c>
      <c r="P676" s="111"/>
      <c r="Q676" s="111"/>
      <c r="R676" s="111">
        <v>0</v>
      </c>
      <c r="S676" s="92"/>
      <c r="T676" s="111" t="s">
        <v>78</v>
      </c>
      <c r="U676" s="117" t="str">
        <f t="shared" si="163"/>
        <v/>
      </c>
      <c r="V676" s="113"/>
      <c r="W676" s="117" t="str">
        <f t="shared" si="159"/>
        <v/>
      </c>
      <c r="X676" s="113"/>
      <c r="Y676" s="117" t="str">
        <f t="shared" si="160"/>
        <v/>
      </c>
      <c r="Z676" s="118"/>
      <c r="AA676" s="93"/>
      <c r="AB676" s="93"/>
      <c r="AC676" s="93"/>
    </row>
    <row r="677" spans="1:29" ht="20.100000000000001" customHeight="1" x14ac:dyDescent="0.25">
      <c r="A677" s="405"/>
      <c r="B677" s="353"/>
      <c r="C677" s="353"/>
      <c r="D677" s="353"/>
      <c r="E677" s="353"/>
      <c r="F677" s="353"/>
      <c r="G677" s="353"/>
      <c r="H677" s="353"/>
      <c r="I677" s="567"/>
      <c r="J677" s="568"/>
      <c r="K677" s="408"/>
      <c r="L677" s="415"/>
      <c r="M677" s="93"/>
      <c r="N677" s="110"/>
      <c r="O677" s="111" t="s">
        <v>79</v>
      </c>
      <c r="P677" s="111"/>
      <c r="Q677" s="111"/>
      <c r="R677" s="111">
        <v>0</v>
      </c>
      <c r="S677" s="92"/>
      <c r="T677" s="111" t="s">
        <v>79</v>
      </c>
      <c r="U677" s="117" t="str">
        <f>IF($J$1="October",Y676,"")</f>
        <v/>
      </c>
      <c r="V677" s="113"/>
      <c r="W677" s="117" t="str">
        <f t="shared" si="159"/>
        <v/>
      </c>
      <c r="X677" s="113"/>
      <c r="Y677" s="117" t="str">
        <f t="shared" si="160"/>
        <v/>
      </c>
      <c r="Z677" s="118"/>
      <c r="AA677" s="86"/>
      <c r="AB677" s="86"/>
      <c r="AC677" s="86"/>
    </row>
    <row r="678" spans="1:29" ht="20.100000000000001" customHeight="1" x14ac:dyDescent="0.3">
      <c r="A678" s="405"/>
      <c r="B678" s="444"/>
      <c r="C678" s="444"/>
      <c r="D678" s="444"/>
      <c r="E678" s="444"/>
      <c r="F678" s="444"/>
      <c r="G678" s="444"/>
      <c r="H678" s="444"/>
      <c r="I678" s="567"/>
      <c r="J678" s="568"/>
      <c r="K678" s="408"/>
      <c r="L678" s="415"/>
      <c r="M678" s="93"/>
      <c r="N678" s="110"/>
      <c r="O678" s="111" t="s">
        <v>80</v>
      </c>
      <c r="P678" s="111"/>
      <c r="Q678" s="111"/>
      <c r="R678" s="111">
        <v>0</v>
      </c>
      <c r="S678" s="92"/>
      <c r="T678" s="111" t="s">
        <v>80</v>
      </c>
      <c r="U678" s="117" t="str">
        <f>IF($J$1="November",Y677,"")</f>
        <v/>
      </c>
      <c r="V678" s="113"/>
      <c r="W678" s="117" t="str">
        <f t="shared" si="159"/>
        <v/>
      </c>
      <c r="X678" s="113"/>
      <c r="Y678" s="117" t="str">
        <f t="shared" si="160"/>
        <v/>
      </c>
      <c r="Z678" s="118"/>
      <c r="AA678" s="86"/>
      <c r="AB678" s="86"/>
      <c r="AC678" s="86"/>
    </row>
    <row r="679" spans="1:29" ht="20.100000000000001" customHeight="1" thickBot="1" x14ac:dyDescent="0.35">
      <c r="A679" s="421"/>
      <c r="B679" s="447"/>
      <c r="C679" s="447"/>
      <c r="D679" s="447"/>
      <c r="E679" s="447"/>
      <c r="F679" s="447"/>
      <c r="G679" s="447"/>
      <c r="H679" s="447"/>
      <c r="I679" s="447"/>
      <c r="J679" s="447"/>
      <c r="K679" s="450"/>
      <c r="L679" s="423"/>
      <c r="M679" s="93"/>
      <c r="N679" s="110"/>
      <c r="O679" s="111" t="s">
        <v>81</v>
      </c>
      <c r="P679" s="111"/>
      <c r="Q679" s="111"/>
      <c r="R679" s="111" t="str">
        <f t="shared" ref="R679" si="164">IF(Q679="","",R678-Q679)</f>
        <v/>
      </c>
      <c r="S679" s="92"/>
      <c r="T679" s="111" t="s">
        <v>81</v>
      </c>
      <c r="U679" s="117" t="str">
        <f>IF($J$1="Dec",Y678,"")</f>
        <v/>
      </c>
      <c r="V679" s="113"/>
      <c r="W679" s="117" t="str">
        <f t="shared" si="159"/>
        <v/>
      </c>
      <c r="X679" s="113"/>
      <c r="Y679" s="117" t="str">
        <f t="shared" si="160"/>
        <v/>
      </c>
      <c r="Z679" s="118"/>
      <c r="AA679" s="86"/>
      <c r="AB679" s="86"/>
      <c r="AC679" s="86"/>
    </row>
    <row r="680" spans="1:29" ht="20.100000000000001" customHeight="1" thickBot="1" x14ac:dyDescent="0.25">
      <c r="A680" s="353"/>
      <c r="B680" s="353"/>
      <c r="C680" s="353"/>
      <c r="D680" s="353"/>
      <c r="E680" s="353"/>
      <c r="F680" s="353"/>
      <c r="G680" s="353"/>
      <c r="H680" s="353"/>
      <c r="I680" s="353"/>
      <c r="J680" s="353"/>
      <c r="K680" s="353"/>
      <c r="L680" s="353"/>
      <c r="M680" s="136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6"/>
      <c r="AB680" s="136"/>
      <c r="AC680" s="136"/>
    </row>
    <row r="681" spans="1:29" ht="20.100000000000001" customHeight="1" thickBot="1" x14ac:dyDescent="0.55000000000000004">
      <c r="A681" s="557" t="s">
        <v>50</v>
      </c>
      <c r="B681" s="558"/>
      <c r="C681" s="558"/>
      <c r="D681" s="558"/>
      <c r="E681" s="558"/>
      <c r="F681" s="558"/>
      <c r="G681" s="558"/>
      <c r="H681" s="558"/>
      <c r="I681" s="558"/>
      <c r="J681" s="558"/>
      <c r="K681" s="558"/>
      <c r="L681" s="559"/>
      <c r="M681" s="94"/>
      <c r="N681" s="95"/>
      <c r="O681" s="560" t="s">
        <v>51</v>
      </c>
      <c r="P681" s="561"/>
      <c r="Q681" s="561"/>
      <c r="R681" s="562"/>
      <c r="S681" s="96"/>
      <c r="T681" s="560" t="s">
        <v>52</v>
      </c>
      <c r="U681" s="561"/>
      <c r="V681" s="561"/>
      <c r="W681" s="561"/>
      <c r="X681" s="561"/>
      <c r="Y681" s="562"/>
      <c r="Z681" s="97"/>
      <c r="AA681" s="94"/>
      <c r="AB681" s="93"/>
      <c r="AC681" s="93"/>
    </row>
    <row r="682" spans="1:29" ht="20.100000000000001" customHeight="1" thickBot="1" x14ac:dyDescent="0.25">
      <c r="A682" s="436"/>
      <c r="B682" s="437"/>
      <c r="C682" s="572" t="s">
        <v>237</v>
      </c>
      <c r="D682" s="566"/>
      <c r="E682" s="566"/>
      <c r="F682" s="566"/>
      <c r="G682" s="437" t="str">
        <f>$J$1</f>
        <v>April</v>
      </c>
      <c r="H682" s="565">
        <f>$K$1</f>
        <v>2025</v>
      </c>
      <c r="I682" s="566"/>
      <c r="J682" s="437"/>
      <c r="K682" s="438"/>
      <c r="L682" s="439"/>
      <c r="M682" s="102"/>
      <c r="N682" s="103"/>
      <c r="O682" s="104" t="s">
        <v>53</v>
      </c>
      <c r="P682" s="104" t="s">
        <v>54</v>
      </c>
      <c r="Q682" s="104" t="s">
        <v>55</v>
      </c>
      <c r="R682" s="104" t="s">
        <v>56</v>
      </c>
      <c r="S682" s="105"/>
      <c r="T682" s="104" t="s">
        <v>53</v>
      </c>
      <c r="U682" s="104" t="s">
        <v>57</v>
      </c>
      <c r="V682" s="104" t="s">
        <v>9</v>
      </c>
      <c r="W682" s="104" t="s">
        <v>10</v>
      </c>
      <c r="X682" s="104" t="s">
        <v>11</v>
      </c>
      <c r="Y682" s="104" t="s">
        <v>58</v>
      </c>
      <c r="Z682" s="106"/>
      <c r="AA682" s="102"/>
      <c r="AB682" s="93"/>
      <c r="AC682" s="93"/>
    </row>
    <row r="683" spans="1:29" ht="20.100000000000001" customHeight="1" x14ac:dyDescent="0.2">
      <c r="A683" s="98"/>
      <c r="B683" s="85"/>
      <c r="C683" s="85"/>
      <c r="D683" s="107"/>
      <c r="E683" s="107"/>
      <c r="F683" s="107"/>
      <c r="G683" s="107"/>
      <c r="H683" s="107"/>
      <c r="I683" s="85"/>
      <c r="J683" s="108" t="s">
        <v>59</v>
      </c>
      <c r="K683" s="87">
        <v>70000</v>
      </c>
      <c r="L683" s="109"/>
      <c r="M683" s="93"/>
      <c r="N683" s="110"/>
      <c r="O683" s="111" t="s">
        <v>60</v>
      </c>
      <c r="P683" s="111"/>
      <c r="Q683" s="111"/>
      <c r="R683" s="111">
        <f>15-Q683</f>
        <v>15</v>
      </c>
      <c r="S683" s="112"/>
      <c r="T683" s="111" t="s">
        <v>60</v>
      </c>
      <c r="U683" s="113"/>
      <c r="V683" s="113"/>
      <c r="W683" s="113">
        <f>V683+U683</f>
        <v>0</v>
      </c>
      <c r="X683" s="113"/>
      <c r="Y683" s="113">
        <f>W683-X683</f>
        <v>0</v>
      </c>
      <c r="Z683" s="106"/>
      <c r="AA683" s="93"/>
      <c r="AB683" s="93"/>
      <c r="AC683" s="93"/>
    </row>
    <row r="684" spans="1:29" ht="20.100000000000001" customHeight="1" thickBot="1" x14ac:dyDescent="0.25">
      <c r="A684" s="98"/>
      <c r="B684" s="85" t="s">
        <v>61</v>
      </c>
      <c r="C684" s="84" t="s">
        <v>118</v>
      </c>
      <c r="D684" s="85"/>
      <c r="E684" s="85"/>
      <c r="F684" s="85"/>
      <c r="G684" s="85"/>
      <c r="H684" s="114"/>
      <c r="I684" s="107"/>
      <c r="J684" s="85"/>
      <c r="K684" s="85"/>
      <c r="L684" s="115"/>
      <c r="M684" s="94"/>
      <c r="N684" s="116"/>
      <c r="O684" s="111" t="s">
        <v>62</v>
      </c>
      <c r="P684" s="111">
        <v>28</v>
      </c>
      <c r="Q684" s="111">
        <v>0</v>
      </c>
      <c r="R684" s="111">
        <f t="shared" ref="R684:R694" si="165">R683-Q684</f>
        <v>15</v>
      </c>
      <c r="S684" s="92"/>
      <c r="T684" s="111" t="s">
        <v>62</v>
      </c>
      <c r="U684" s="117"/>
      <c r="V684" s="113"/>
      <c r="W684" s="117" t="str">
        <f t="shared" ref="W684:W694" si="166">IF(U684="","",U684+V684)</f>
        <v/>
      </c>
      <c r="X684" s="113"/>
      <c r="Y684" s="117" t="str">
        <f t="shared" ref="Y684:Y694" si="167">IF(W684="","",W684-X684)</f>
        <v/>
      </c>
      <c r="Z684" s="118"/>
      <c r="AA684" s="94"/>
      <c r="AB684" s="93"/>
      <c r="AC684" s="93"/>
    </row>
    <row r="685" spans="1:29" ht="20.100000000000001" customHeight="1" thickBot="1" x14ac:dyDescent="0.25">
      <c r="A685" s="405"/>
      <c r="B685" s="413" t="s">
        <v>63</v>
      </c>
      <c r="C685" s="414"/>
      <c r="D685" s="353"/>
      <c r="E685" s="353"/>
      <c r="F685" s="569" t="s">
        <v>52</v>
      </c>
      <c r="G685" s="570"/>
      <c r="H685" s="353"/>
      <c r="I685" s="569" t="s">
        <v>64</v>
      </c>
      <c r="J685" s="571"/>
      <c r="K685" s="570"/>
      <c r="L685" s="415"/>
      <c r="M685" s="93"/>
      <c r="N685" s="110"/>
      <c r="O685" s="111" t="s">
        <v>65</v>
      </c>
      <c r="P685" s="111">
        <v>31</v>
      </c>
      <c r="Q685" s="111">
        <v>0</v>
      </c>
      <c r="R685" s="111">
        <f t="shared" si="165"/>
        <v>15</v>
      </c>
      <c r="S685" s="92"/>
      <c r="T685" s="111" t="s">
        <v>65</v>
      </c>
      <c r="U685" s="117"/>
      <c r="V685" s="113"/>
      <c r="W685" s="117" t="str">
        <f t="shared" si="166"/>
        <v/>
      </c>
      <c r="X685" s="113"/>
      <c r="Y685" s="117" t="str">
        <f t="shared" si="167"/>
        <v/>
      </c>
      <c r="Z685" s="118"/>
      <c r="AA685" s="93"/>
      <c r="AB685" s="93"/>
      <c r="AC685" s="93"/>
    </row>
    <row r="686" spans="1:29" ht="20.100000000000001" customHeight="1" x14ac:dyDescent="0.2">
      <c r="A686" s="98"/>
      <c r="B686" s="85"/>
      <c r="C686" s="85"/>
      <c r="D686" s="85"/>
      <c r="E686" s="85"/>
      <c r="F686" s="85"/>
      <c r="G686" s="85"/>
      <c r="H686" s="122"/>
      <c r="I686" s="85"/>
      <c r="J686" s="85"/>
      <c r="K686" s="85"/>
      <c r="L686" s="123"/>
      <c r="M686" s="93"/>
      <c r="N686" s="110"/>
      <c r="O686" s="111" t="s">
        <v>66</v>
      </c>
      <c r="P686" s="111">
        <v>30</v>
      </c>
      <c r="Q686" s="111">
        <v>0</v>
      </c>
      <c r="R686" s="111">
        <f t="shared" si="165"/>
        <v>15</v>
      </c>
      <c r="S686" s="92"/>
      <c r="T686" s="111" t="s">
        <v>66</v>
      </c>
      <c r="U686" s="117"/>
      <c r="V686" s="113"/>
      <c r="W686" s="117" t="str">
        <f t="shared" si="166"/>
        <v/>
      </c>
      <c r="X686" s="113"/>
      <c r="Y686" s="117" t="str">
        <f t="shared" si="167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563" t="s">
        <v>51</v>
      </c>
      <c r="C687" s="530"/>
      <c r="D687" s="85"/>
      <c r="E687" s="85"/>
      <c r="F687" s="124" t="s">
        <v>67</v>
      </c>
      <c r="G687" s="125">
        <f>IF($J$1="January",U683,IF($J$1="February",U684,IF($J$1="March",U685,IF($J$1="April",U686,IF($J$1="May",U687,IF($J$1="June",U688,IF($J$1="July",U689,IF($J$1="August",U690,IF($J$1="August",U690,IF($J$1="September",U691,IF($J$1="October",U692,IF($J$1="November",U693,IF($J$1="December",U694)))))))))))))</f>
        <v>0</v>
      </c>
      <c r="H687" s="122"/>
      <c r="I687" s="126">
        <f>IF(C691&gt;=C690,$K$2,C689+C691)</f>
        <v>30</v>
      </c>
      <c r="J687" s="127" t="s">
        <v>68</v>
      </c>
      <c r="K687" s="128">
        <f>K683/$K$2*I687</f>
        <v>70000</v>
      </c>
      <c r="L687" s="129"/>
      <c r="M687" s="93"/>
      <c r="N687" s="110"/>
      <c r="O687" s="111" t="s">
        <v>69</v>
      </c>
      <c r="P687" s="111"/>
      <c r="Q687" s="111"/>
      <c r="R687" s="111">
        <f t="shared" si="165"/>
        <v>15</v>
      </c>
      <c r="S687" s="92"/>
      <c r="T687" s="111" t="s">
        <v>69</v>
      </c>
      <c r="U687" s="117"/>
      <c r="V687" s="113"/>
      <c r="W687" s="117" t="str">
        <f t="shared" si="166"/>
        <v/>
      </c>
      <c r="X687" s="113"/>
      <c r="Y687" s="117" t="str">
        <f t="shared" si="167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130"/>
      <c r="C688" s="130"/>
      <c r="D688" s="85"/>
      <c r="E688" s="85"/>
      <c r="F688" s="124" t="s">
        <v>9</v>
      </c>
      <c r="G688" s="125">
        <f>IF($J$1="January",V683,IF($J$1="February",V684,IF($J$1="March",V685,IF($J$1="April",V686,IF($J$1="May",V687,IF($J$1="June",V688,IF($J$1="July",V689,IF($J$1="August",V690,IF($J$1="August",V690,IF($J$1="September",V691,IF($J$1="October",V692,IF($J$1="November",V693,IF($J$1="December",V694)))))))))))))</f>
        <v>0</v>
      </c>
      <c r="H688" s="122"/>
      <c r="I688" s="146"/>
      <c r="J688" s="127" t="s">
        <v>70</v>
      </c>
      <c r="K688" s="125">
        <f>K683/$K$2/8*I688</f>
        <v>0</v>
      </c>
      <c r="L688" s="131"/>
      <c r="M688" s="93"/>
      <c r="N688" s="110"/>
      <c r="O688" s="111" t="s">
        <v>47</v>
      </c>
      <c r="P688" s="111"/>
      <c r="Q688" s="111"/>
      <c r="R688" s="111">
        <f t="shared" si="165"/>
        <v>15</v>
      </c>
      <c r="S688" s="92"/>
      <c r="T688" s="111" t="s">
        <v>47</v>
      </c>
      <c r="U688" s="117">
        <v>0</v>
      </c>
      <c r="V688" s="113"/>
      <c r="W688" s="117">
        <f t="shared" si="166"/>
        <v>0</v>
      </c>
      <c r="X688" s="113"/>
      <c r="Y688" s="117">
        <f t="shared" si="167"/>
        <v>0</v>
      </c>
      <c r="Z688" s="118"/>
      <c r="AA688" s="93"/>
      <c r="AB688" s="93"/>
      <c r="AC688" s="93"/>
    </row>
    <row r="689" spans="1:29" ht="20.100000000000001" customHeight="1" x14ac:dyDescent="0.2">
      <c r="A689" s="98"/>
      <c r="B689" s="124" t="s">
        <v>54</v>
      </c>
      <c r="C689" s="130">
        <f>IF($J$1="January",P683,IF($J$1="February",P684,IF($J$1="March",P685,IF($J$1="April",P686,IF($J$1="May",P687,IF($J$1="June",P688,IF($J$1="July",P689,IF($J$1="August",P690,IF($J$1="August",P690,IF($J$1="September",P691,IF($J$1="October",P692,IF($J$1="November",P693,IF($J$1="December",P694)))))))))))))</f>
        <v>30</v>
      </c>
      <c r="D689" s="85"/>
      <c r="E689" s="85"/>
      <c r="F689" s="124" t="s">
        <v>71</v>
      </c>
      <c r="G689" s="125" t="str">
        <f>IF($J$1="January",W683,IF($J$1="February",W684,IF($J$1="March",W685,IF($J$1="April",W686,IF($J$1="May",W687,IF($J$1="June",W688,IF($J$1="July",W689,IF($J$1="August",W690,IF($J$1="August",W690,IF($J$1="September",W691,IF($J$1="October",W692,IF($J$1="November",W693,IF($J$1="December",W694)))))))))))))</f>
        <v/>
      </c>
      <c r="H689" s="122"/>
      <c r="I689" s="564" t="s">
        <v>72</v>
      </c>
      <c r="J689" s="530"/>
      <c r="K689" s="125">
        <f>K687+K688</f>
        <v>70000</v>
      </c>
      <c r="L689" s="131"/>
      <c r="M689" s="93"/>
      <c r="N689" s="110"/>
      <c r="O689" s="111" t="s">
        <v>73</v>
      </c>
      <c r="P689" s="111"/>
      <c r="Q689" s="111"/>
      <c r="R689" s="111">
        <f t="shared" si="165"/>
        <v>15</v>
      </c>
      <c r="S689" s="92"/>
      <c r="T689" s="111" t="s">
        <v>73</v>
      </c>
      <c r="U689" s="117">
        <f>IF($J$1="June","",Y688)</f>
        <v>0</v>
      </c>
      <c r="V689" s="113"/>
      <c r="W689" s="117">
        <f t="shared" si="166"/>
        <v>0</v>
      </c>
      <c r="X689" s="113"/>
      <c r="Y689" s="117">
        <f t="shared" si="167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55</v>
      </c>
      <c r="C690" s="130">
        <f>IF($J$1="January",Q683,IF($J$1="February",Q684,IF($J$1="March",Q685,IF($J$1="April",Q686,IF($J$1="May",Q687,IF($J$1="June",Q688,IF($J$1="July",Q689,IF($J$1="August",Q690,IF($J$1="August",Q690,IF($J$1="September",Q691,IF($J$1="October",Q692,IF($J$1="November",Q693,IF($J$1="December",Q694)))))))))))))</f>
        <v>0</v>
      </c>
      <c r="D690" s="85"/>
      <c r="E690" s="85"/>
      <c r="F690" s="124" t="s">
        <v>11</v>
      </c>
      <c r="G690" s="125">
        <f>IF($J$1="January",X683,IF($J$1="February",X684,IF($J$1="March",X685,IF($J$1="April",X686,IF($J$1="May",X687,IF($J$1="June",X688,IF($J$1="July",X689,IF($J$1="August",X690,IF($J$1="August",X690,IF($J$1="September",X691,IF($J$1="October",X692,IF($J$1="November",X693,IF($J$1="December",X694)))))))))))))</f>
        <v>0</v>
      </c>
      <c r="H690" s="122"/>
      <c r="I690" s="564" t="s">
        <v>74</v>
      </c>
      <c r="J690" s="530"/>
      <c r="K690" s="125">
        <f>G690</f>
        <v>0</v>
      </c>
      <c r="L690" s="131"/>
      <c r="M690" s="93"/>
      <c r="N690" s="110"/>
      <c r="O690" s="111" t="s">
        <v>75</v>
      </c>
      <c r="P690" s="111"/>
      <c r="Q690" s="111"/>
      <c r="R690" s="111">
        <f t="shared" si="165"/>
        <v>15</v>
      </c>
      <c r="S690" s="92"/>
      <c r="T690" s="111" t="s">
        <v>75</v>
      </c>
      <c r="U690" s="117">
        <f>IF($J$1="July","",Y689)</f>
        <v>0</v>
      </c>
      <c r="V690" s="113"/>
      <c r="W690" s="117">
        <f t="shared" si="166"/>
        <v>0</v>
      </c>
      <c r="X690" s="113"/>
      <c r="Y690" s="117">
        <f t="shared" si="167"/>
        <v>0</v>
      </c>
      <c r="Z690" s="118"/>
      <c r="AA690" s="93"/>
      <c r="AB690" s="93"/>
      <c r="AC690" s="93"/>
    </row>
    <row r="691" spans="1:29" ht="18.75" customHeight="1" x14ac:dyDescent="0.2">
      <c r="A691" s="405"/>
      <c r="B691" s="426" t="s">
        <v>76</v>
      </c>
      <c r="C691" s="424">
        <f>IF($J$1="January",R683,IF($J$1="February",R684,IF($J$1="March",R685,IF($J$1="April",R686,IF($J$1="May",R687,IF($J$1="June",R688,IF($J$1="July",R689,IF($J$1="August",R690,IF($J$1="August",R690,IF($J$1="September",R691,IF($J$1="October",R692,IF($J$1="November",R693,IF($J$1="December",R694)))))))))))))</f>
        <v>15</v>
      </c>
      <c r="D691" s="353"/>
      <c r="E691" s="353"/>
      <c r="F691" s="426" t="s">
        <v>58</v>
      </c>
      <c r="G691" s="427" t="str">
        <f>IF($J$1="January",Y683,IF($J$1="February",Y684,IF($J$1="March",Y685,IF($J$1="April",Y686,IF($J$1="May",Y687,IF($J$1="June",Y688,IF($J$1="July",Y689,IF($J$1="August",Y690,IF($J$1="August",Y690,IF($J$1="September",Y691,IF($J$1="October",Y692,IF($J$1="November",Y693,IF($J$1="December",Y694)))))))))))))</f>
        <v/>
      </c>
      <c r="H691" s="353"/>
      <c r="I691" s="553" t="s">
        <v>13</v>
      </c>
      <c r="J691" s="554"/>
      <c r="K691" s="430">
        <f>K689-K690</f>
        <v>70000</v>
      </c>
      <c r="L691" s="412"/>
      <c r="M691" s="93"/>
      <c r="N691" s="110"/>
      <c r="O691" s="111" t="s">
        <v>78</v>
      </c>
      <c r="P691" s="111"/>
      <c r="Q691" s="111"/>
      <c r="R691" s="111">
        <f t="shared" si="165"/>
        <v>15</v>
      </c>
      <c r="S691" s="92"/>
      <c r="T691" s="111" t="s">
        <v>78</v>
      </c>
      <c r="U691" s="117">
        <f t="shared" ref="U691:U694" si="168">Y690</f>
        <v>0</v>
      </c>
      <c r="V691" s="113"/>
      <c r="W691" s="117">
        <f t="shared" si="166"/>
        <v>0</v>
      </c>
      <c r="X691" s="113"/>
      <c r="Y691" s="117">
        <f t="shared" si="167"/>
        <v>0</v>
      </c>
      <c r="Z691" s="118"/>
      <c r="AA691" s="93"/>
      <c r="AB691" s="93"/>
      <c r="AC691" s="93"/>
    </row>
    <row r="692" spans="1:29" ht="20.100000000000001" customHeight="1" x14ac:dyDescent="0.2">
      <c r="A692" s="98"/>
      <c r="B692" s="85"/>
      <c r="C692" s="85"/>
      <c r="D692" s="85"/>
      <c r="E692" s="85"/>
      <c r="F692" s="85"/>
      <c r="G692" s="85"/>
      <c r="H692" s="85"/>
      <c r="I692" s="555"/>
      <c r="J692" s="556"/>
      <c r="K692" s="87"/>
      <c r="L692" s="121"/>
      <c r="M692" s="93"/>
      <c r="N692" s="110"/>
      <c r="O692" s="111" t="s">
        <v>79</v>
      </c>
      <c r="P692" s="111"/>
      <c r="Q692" s="111"/>
      <c r="R692" s="111">
        <f t="shared" si="165"/>
        <v>15</v>
      </c>
      <c r="S692" s="92"/>
      <c r="T692" s="111" t="s">
        <v>79</v>
      </c>
      <c r="U692" s="117">
        <f t="shared" si="168"/>
        <v>0</v>
      </c>
      <c r="V692" s="113"/>
      <c r="W692" s="117">
        <f t="shared" si="166"/>
        <v>0</v>
      </c>
      <c r="X692" s="113"/>
      <c r="Y692" s="117">
        <f t="shared" si="167"/>
        <v>0</v>
      </c>
      <c r="Z692" s="118"/>
      <c r="AA692" s="93"/>
      <c r="AB692" s="93"/>
      <c r="AC692" s="93"/>
    </row>
    <row r="693" spans="1:29" ht="20.100000000000001" customHeight="1" x14ac:dyDescent="0.3">
      <c r="A693" s="98"/>
      <c r="B693" s="83"/>
      <c r="C693" s="83"/>
      <c r="D693" s="83"/>
      <c r="E693" s="83"/>
      <c r="F693" s="83"/>
      <c r="G693" s="83"/>
      <c r="H693" s="83"/>
      <c r="I693" s="555"/>
      <c r="J693" s="556"/>
      <c r="K693" s="87"/>
      <c r="L693" s="121"/>
      <c r="M693" s="93"/>
      <c r="N693" s="110"/>
      <c r="O693" s="111" t="s">
        <v>80</v>
      </c>
      <c r="P693" s="111"/>
      <c r="Q693" s="111"/>
      <c r="R693" s="111">
        <f t="shared" si="165"/>
        <v>15</v>
      </c>
      <c r="S693" s="92"/>
      <c r="T693" s="111" t="s">
        <v>80</v>
      </c>
      <c r="U693" s="117">
        <f t="shared" si="168"/>
        <v>0</v>
      </c>
      <c r="V693" s="113"/>
      <c r="W693" s="117">
        <f t="shared" si="166"/>
        <v>0</v>
      </c>
      <c r="X693" s="113"/>
      <c r="Y693" s="117">
        <f t="shared" si="167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121"/>
      <c r="M694" s="93"/>
      <c r="N694" s="110"/>
      <c r="O694" s="111" t="s">
        <v>81</v>
      </c>
      <c r="P694" s="111"/>
      <c r="Q694" s="111"/>
      <c r="R694" s="111">
        <f t="shared" si="165"/>
        <v>15</v>
      </c>
      <c r="S694" s="92"/>
      <c r="T694" s="111" t="s">
        <v>81</v>
      </c>
      <c r="U694" s="117">
        <f t="shared" si="168"/>
        <v>0</v>
      </c>
      <c r="V694" s="113"/>
      <c r="W694" s="117">
        <f t="shared" si="166"/>
        <v>0</v>
      </c>
      <c r="X694" s="113"/>
      <c r="Y694" s="117">
        <f t="shared" si="167"/>
        <v>0</v>
      </c>
      <c r="Z694" s="118"/>
      <c r="AA694" s="93"/>
      <c r="AB694" s="93"/>
      <c r="AC694" s="93"/>
    </row>
    <row r="695" spans="1:29" ht="20.100000000000001" customHeight="1" thickBot="1" x14ac:dyDescent="0.25">
      <c r="A695" s="132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34"/>
      <c r="M695" s="93"/>
      <c r="N695" s="148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51"/>
      <c r="AA695" s="93"/>
      <c r="AB695" s="93"/>
      <c r="AC695" s="93"/>
    </row>
    <row r="696" spans="1:29" ht="20.100000000000001" customHeight="1" thickBot="1" x14ac:dyDescent="0.25">
      <c r="A696" s="353"/>
      <c r="B696" s="353"/>
      <c r="C696" s="353"/>
      <c r="D696" s="353"/>
      <c r="E696" s="353"/>
      <c r="F696" s="353"/>
      <c r="G696" s="353"/>
      <c r="H696" s="353"/>
      <c r="I696" s="353"/>
      <c r="J696" s="353"/>
      <c r="K696" s="353"/>
      <c r="L696" s="353"/>
      <c r="M696" s="136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6"/>
      <c r="AB696" s="136"/>
      <c r="AC696" s="136"/>
    </row>
    <row r="697" spans="1:29" ht="20.100000000000001" customHeight="1" thickBot="1" x14ac:dyDescent="0.55000000000000004">
      <c r="A697" s="557" t="s">
        <v>50</v>
      </c>
      <c r="B697" s="558"/>
      <c r="C697" s="558"/>
      <c r="D697" s="558"/>
      <c r="E697" s="558"/>
      <c r="F697" s="558"/>
      <c r="G697" s="558"/>
      <c r="H697" s="558"/>
      <c r="I697" s="558"/>
      <c r="J697" s="558"/>
      <c r="K697" s="558"/>
      <c r="L697" s="559"/>
      <c r="M697" s="94"/>
      <c r="N697" s="95"/>
      <c r="O697" s="560" t="s">
        <v>51</v>
      </c>
      <c r="P697" s="561"/>
      <c r="Q697" s="561"/>
      <c r="R697" s="562"/>
      <c r="S697" s="96"/>
      <c r="T697" s="560" t="s">
        <v>52</v>
      </c>
      <c r="U697" s="561"/>
      <c r="V697" s="561"/>
      <c r="W697" s="561"/>
      <c r="X697" s="561"/>
      <c r="Y697" s="562"/>
      <c r="Z697" s="97"/>
      <c r="AA697" s="94"/>
      <c r="AB697" s="93"/>
      <c r="AC697" s="93"/>
    </row>
    <row r="698" spans="1:29" ht="20.100000000000001" customHeight="1" thickBot="1" x14ac:dyDescent="0.25">
      <c r="A698" s="436"/>
      <c r="B698" s="437"/>
      <c r="C698" s="572" t="s">
        <v>237</v>
      </c>
      <c r="D698" s="566"/>
      <c r="E698" s="566"/>
      <c r="F698" s="566"/>
      <c r="G698" s="437" t="str">
        <f>$J$1</f>
        <v>April</v>
      </c>
      <c r="H698" s="565">
        <f>$K$1</f>
        <v>2025</v>
      </c>
      <c r="I698" s="566"/>
      <c r="J698" s="437"/>
      <c r="K698" s="438"/>
      <c r="L698" s="439"/>
      <c r="M698" s="102"/>
      <c r="N698" s="103"/>
      <c r="O698" s="104" t="s">
        <v>53</v>
      </c>
      <c r="P698" s="104" t="s">
        <v>54</v>
      </c>
      <c r="Q698" s="104" t="s">
        <v>55</v>
      </c>
      <c r="R698" s="104" t="s">
        <v>56</v>
      </c>
      <c r="S698" s="105"/>
      <c r="T698" s="104" t="s">
        <v>53</v>
      </c>
      <c r="U698" s="104" t="s">
        <v>57</v>
      </c>
      <c r="V698" s="104" t="s">
        <v>9</v>
      </c>
      <c r="W698" s="104" t="s">
        <v>10</v>
      </c>
      <c r="X698" s="104" t="s">
        <v>11</v>
      </c>
      <c r="Y698" s="104" t="s">
        <v>58</v>
      </c>
      <c r="Z698" s="106"/>
      <c r="AA698" s="102"/>
      <c r="AB698" s="93"/>
      <c r="AC698" s="93"/>
    </row>
    <row r="699" spans="1:29" ht="20.100000000000001" customHeight="1" x14ac:dyDescent="0.2">
      <c r="A699" s="405"/>
      <c r="B699" s="353"/>
      <c r="C699" s="353"/>
      <c r="D699" s="406"/>
      <c r="E699" s="406"/>
      <c r="F699" s="406"/>
      <c r="G699" s="406"/>
      <c r="H699" s="406"/>
      <c r="I699" s="353"/>
      <c r="J699" s="407" t="s">
        <v>59</v>
      </c>
      <c r="K699" s="408">
        <f>60000+10000+10000</f>
        <v>80000</v>
      </c>
      <c r="L699" s="409"/>
      <c r="M699" s="93"/>
      <c r="N699" s="110"/>
      <c r="O699" s="111" t="s">
        <v>60</v>
      </c>
      <c r="P699" s="111"/>
      <c r="Q699" s="111"/>
      <c r="R699" s="111">
        <f>15-Q699</f>
        <v>15</v>
      </c>
      <c r="S699" s="112"/>
      <c r="T699" s="111" t="s">
        <v>60</v>
      </c>
      <c r="U699" s="113">
        <v>20000</v>
      </c>
      <c r="V699" s="113"/>
      <c r="W699" s="113">
        <f>V699+U699</f>
        <v>20000</v>
      </c>
      <c r="X699" s="113">
        <v>2000</v>
      </c>
      <c r="Y699" s="113">
        <f>W699-X699</f>
        <v>18000</v>
      </c>
      <c r="Z699" s="106"/>
      <c r="AA699" s="93"/>
      <c r="AB699" s="93"/>
      <c r="AC699" s="93"/>
    </row>
    <row r="700" spans="1:29" ht="20.100000000000001" customHeight="1" thickBot="1" x14ac:dyDescent="0.25">
      <c r="A700" s="405"/>
      <c r="B700" s="353" t="s">
        <v>61</v>
      </c>
      <c r="C700" s="410" t="s">
        <v>121</v>
      </c>
      <c r="D700" s="353"/>
      <c r="E700" s="353"/>
      <c r="F700" s="353"/>
      <c r="G700" s="353"/>
      <c r="H700" s="411"/>
      <c r="I700" s="406"/>
      <c r="J700" s="353"/>
      <c r="K700" s="353"/>
      <c r="L700" s="412"/>
      <c r="M700" s="94"/>
      <c r="N700" s="116"/>
      <c r="O700" s="111" t="s">
        <v>62</v>
      </c>
      <c r="P700" s="111">
        <v>28</v>
      </c>
      <c r="Q700" s="111">
        <v>0</v>
      </c>
      <c r="R700" s="111">
        <f t="shared" ref="R700:R710" si="169">R699-Q700</f>
        <v>15</v>
      </c>
      <c r="S700" s="92"/>
      <c r="T700" s="111" t="s">
        <v>62</v>
      </c>
      <c r="U700" s="117">
        <f>Y699</f>
        <v>18000</v>
      </c>
      <c r="V700" s="113"/>
      <c r="W700" s="117">
        <f t="shared" ref="W700:W710" si="170">IF(U700="","",U700+V700)</f>
        <v>18000</v>
      </c>
      <c r="X700" s="113">
        <v>2000</v>
      </c>
      <c r="Y700" s="117">
        <f t="shared" ref="Y700:Y710" si="171">IF(W700="","",W700-X700)</f>
        <v>16000</v>
      </c>
      <c r="Z700" s="118"/>
      <c r="AA700" s="94"/>
      <c r="AB700" s="93"/>
      <c r="AC700" s="93"/>
    </row>
    <row r="701" spans="1:29" ht="20.100000000000001" customHeight="1" thickBot="1" x14ac:dyDescent="0.25">
      <c r="A701" s="405"/>
      <c r="B701" s="413" t="s">
        <v>63</v>
      </c>
      <c r="C701" s="414"/>
      <c r="D701" s="353"/>
      <c r="E701" s="353"/>
      <c r="F701" s="569" t="s">
        <v>52</v>
      </c>
      <c r="G701" s="570"/>
      <c r="H701" s="353"/>
      <c r="I701" s="569" t="s">
        <v>64</v>
      </c>
      <c r="J701" s="571"/>
      <c r="K701" s="570"/>
      <c r="L701" s="415"/>
      <c r="M701" s="93"/>
      <c r="N701" s="110"/>
      <c r="O701" s="111" t="s">
        <v>65</v>
      </c>
      <c r="P701" s="111">
        <v>31</v>
      </c>
      <c r="Q701" s="111">
        <v>0</v>
      </c>
      <c r="R701" s="111">
        <f t="shared" si="169"/>
        <v>15</v>
      </c>
      <c r="S701" s="92"/>
      <c r="T701" s="111" t="s">
        <v>65</v>
      </c>
      <c r="U701" s="117">
        <f>Y700</f>
        <v>16000</v>
      </c>
      <c r="V701" s="113"/>
      <c r="W701" s="117">
        <f t="shared" si="170"/>
        <v>16000</v>
      </c>
      <c r="X701" s="113">
        <v>2000</v>
      </c>
      <c r="Y701" s="117">
        <f t="shared" si="171"/>
        <v>14000</v>
      </c>
      <c r="Z701" s="118"/>
      <c r="AA701" s="93"/>
      <c r="AB701" s="93"/>
      <c r="AC701" s="93"/>
    </row>
    <row r="702" spans="1:29" ht="20.100000000000001" customHeight="1" x14ac:dyDescent="0.2">
      <c r="A702" s="405"/>
      <c r="B702" s="353"/>
      <c r="C702" s="353"/>
      <c r="D702" s="353"/>
      <c r="E702" s="353"/>
      <c r="F702" s="353"/>
      <c r="G702" s="353"/>
      <c r="H702" s="416"/>
      <c r="I702" s="353"/>
      <c r="J702" s="353"/>
      <c r="K702" s="353"/>
      <c r="L702" s="417"/>
      <c r="M702" s="93"/>
      <c r="N702" s="110"/>
      <c r="O702" s="111" t="s">
        <v>66</v>
      </c>
      <c r="P702" s="111">
        <v>30</v>
      </c>
      <c r="Q702" s="111">
        <v>0</v>
      </c>
      <c r="R702" s="111">
        <f t="shared" si="169"/>
        <v>15</v>
      </c>
      <c r="S702" s="92"/>
      <c r="T702" s="111" t="s">
        <v>66</v>
      </c>
      <c r="U702" s="117">
        <f>Y701</f>
        <v>14000</v>
      </c>
      <c r="V702" s="113"/>
      <c r="W702" s="117">
        <f t="shared" si="170"/>
        <v>14000</v>
      </c>
      <c r="X702" s="113">
        <v>2000</v>
      </c>
      <c r="Y702" s="117">
        <f t="shared" si="171"/>
        <v>12000</v>
      </c>
      <c r="Z702" s="118"/>
      <c r="AA702" s="93"/>
      <c r="AB702" s="93"/>
      <c r="AC702" s="93"/>
    </row>
    <row r="703" spans="1:29" ht="20.100000000000001" customHeight="1" x14ac:dyDescent="0.2">
      <c r="A703" s="405"/>
      <c r="B703" s="551" t="s">
        <v>51</v>
      </c>
      <c r="C703" s="530"/>
      <c r="D703" s="353"/>
      <c r="E703" s="353"/>
      <c r="F703" s="124" t="s">
        <v>67</v>
      </c>
      <c r="G703" s="125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>14000</v>
      </c>
      <c r="H703" s="416"/>
      <c r="I703" s="419">
        <f>IF(C707&gt;0,$K$2,C705)</f>
        <v>30</v>
      </c>
      <c r="J703" s="127" t="s">
        <v>68</v>
      </c>
      <c r="K703" s="128">
        <f>K699/$K$2*I703</f>
        <v>80000</v>
      </c>
      <c r="L703" s="418"/>
      <c r="M703" s="93"/>
      <c r="N703" s="110"/>
      <c r="O703" s="111" t="s">
        <v>69</v>
      </c>
      <c r="P703" s="111"/>
      <c r="Q703" s="111"/>
      <c r="R703" s="111">
        <f t="shared" si="169"/>
        <v>15</v>
      </c>
      <c r="S703" s="92"/>
      <c r="T703" s="111" t="s">
        <v>69</v>
      </c>
      <c r="U703" s="117"/>
      <c r="V703" s="113"/>
      <c r="W703" s="117" t="str">
        <f t="shared" si="170"/>
        <v/>
      </c>
      <c r="X703" s="113"/>
      <c r="Y703" s="117" t="str">
        <f t="shared" si="171"/>
        <v/>
      </c>
      <c r="Z703" s="118"/>
      <c r="AA703" s="93"/>
      <c r="AB703" s="93"/>
      <c r="AC703" s="93"/>
    </row>
    <row r="704" spans="1:29" ht="20.100000000000001" customHeight="1" x14ac:dyDescent="0.2">
      <c r="A704" s="405"/>
      <c r="B704" s="130"/>
      <c r="C704" s="130"/>
      <c r="D704" s="353"/>
      <c r="E704" s="353"/>
      <c r="F704" s="124" t="s">
        <v>9</v>
      </c>
      <c r="G704" s="125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16"/>
      <c r="I704" s="419">
        <v>70</v>
      </c>
      <c r="J704" s="127" t="s">
        <v>70</v>
      </c>
      <c r="K704" s="125">
        <f>K699/$K$2/8*I704</f>
        <v>23333.333333333332</v>
      </c>
      <c r="L704" s="420"/>
      <c r="M704" s="93"/>
      <c r="N704" s="110"/>
      <c r="O704" s="111" t="s">
        <v>47</v>
      </c>
      <c r="P704" s="111"/>
      <c r="Q704" s="111"/>
      <c r="R704" s="111">
        <f t="shared" si="169"/>
        <v>15</v>
      </c>
      <c r="S704" s="92"/>
      <c r="T704" s="111" t="s">
        <v>47</v>
      </c>
      <c r="U704" s="117"/>
      <c r="V704" s="113"/>
      <c r="W704" s="117" t="str">
        <f t="shared" si="170"/>
        <v/>
      </c>
      <c r="X704" s="113"/>
      <c r="Y704" s="117" t="str">
        <f t="shared" si="171"/>
        <v/>
      </c>
      <c r="Z704" s="118"/>
      <c r="AA704" s="93"/>
      <c r="AB704" s="93"/>
      <c r="AC704" s="93"/>
    </row>
    <row r="705" spans="1:29" ht="20.100000000000001" customHeight="1" x14ac:dyDescent="0.2">
      <c r="A705" s="405"/>
      <c r="B705" s="124" t="s">
        <v>54</v>
      </c>
      <c r="C705" s="13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30</v>
      </c>
      <c r="D705" s="353"/>
      <c r="E705" s="353"/>
      <c r="F705" s="124" t="s">
        <v>71</v>
      </c>
      <c r="G705" s="125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>14000</v>
      </c>
      <c r="H705" s="416"/>
      <c r="I705" s="552" t="s">
        <v>72</v>
      </c>
      <c r="J705" s="530"/>
      <c r="K705" s="125">
        <f>K703+K704</f>
        <v>103333.33333333333</v>
      </c>
      <c r="L705" s="420"/>
      <c r="M705" s="93"/>
      <c r="N705" s="110"/>
      <c r="O705" s="111" t="s">
        <v>73</v>
      </c>
      <c r="P705" s="111"/>
      <c r="Q705" s="111"/>
      <c r="R705" s="111">
        <f t="shared" si="169"/>
        <v>15</v>
      </c>
      <c r="S705" s="92"/>
      <c r="T705" s="111" t="s">
        <v>73</v>
      </c>
      <c r="U705" s="117"/>
      <c r="V705" s="113"/>
      <c r="W705" s="117" t="str">
        <f t="shared" si="170"/>
        <v/>
      </c>
      <c r="X705" s="183"/>
      <c r="Y705" s="117" t="str">
        <f t="shared" si="171"/>
        <v/>
      </c>
      <c r="Z705" s="118"/>
      <c r="AA705" s="93"/>
      <c r="AB705" s="93"/>
      <c r="AC705" s="93"/>
    </row>
    <row r="706" spans="1:29" ht="20.100000000000001" customHeight="1" x14ac:dyDescent="0.2">
      <c r="A706" s="405"/>
      <c r="B706" s="124" t="s">
        <v>55</v>
      </c>
      <c r="C706" s="13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0</v>
      </c>
      <c r="D706" s="353"/>
      <c r="E706" s="353"/>
      <c r="F706" s="124" t="s">
        <v>11</v>
      </c>
      <c r="G706" s="125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2000</v>
      </c>
      <c r="H706" s="416"/>
      <c r="I706" s="552" t="s">
        <v>74</v>
      </c>
      <c r="J706" s="530"/>
      <c r="K706" s="125">
        <f>G706</f>
        <v>2000</v>
      </c>
      <c r="L706" s="420"/>
      <c r="M706" s="93"/>
      <c r="N706" s="110"/>
      <c r="O706" s="111" t="s">
        <v>75</v>
      </c>
      <c r="P706" s="111"/>
      <c r="Q706" s="111"/>
      <c r="R706" s="111">
        <f t="shared" si="169"/>
        <v>15</v>
      </c>
      <c r="S706" s="92"/>
      <c r="T706" s="111" t="s">
        <v>75</v>
      </c>
      <c r="U706" s="117"/>
      <c r="V706" s="113"/>
      <c r="W706" s="117" t="str">
        <f t="shared" si="170"/>
        <v/>
      </c>
      <c r="X706" s="113"/>
      <c r="Y706" s="117" t="str">
        <f t="shared" si="171"/>
        <v/>
      </c>
      <c r="Z706" s="118"/>
      <c r="AA706" s="93"/>
      <c r="AB706" s="93"/>
      <c r="AC706" s="93"/>
    </row>
    <row r="707" spans="1:29" ht="18.75" customHeight="1" x14ac:dyDescent="0.2">
      <c r="A707" s="405"/>
      <c r="B707" s="426" t="s">
        <v>76</v>
      </c>
      <c r="C707" s="424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15</v>
      </c>
      <c r="D707" s="353"/>
      <c r="E707" s="353"/>
      <c r="F707" s="426" t="s">
        <v>58</v>
      </c>
      <c r="G707" s="427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>12000</v>
      </c>
      <c r="H707" s="353"/>
      <c r="I707" s="553" t="s">
        <v>13</v>
      </c>
      <c r="J707" s="554"/>
      <c r="K707" s="430">
        <f>K705-K706</f>
        <v>101333.33333333333</v>
      </c>
      <c r="L707" s="412"/>
      <c r="M707" s="93"/>
      <c r="N707" s="110"/>
      <c r="O707" s="111" t="s">
        <v>78</v>
      </c>
      <c r="P707" s="111"/>
      <c r="Q707" s="111"/>
      <c r="R707" s="111">
        <f t="shared" si="169"/>
        <v>15</v>
      </c>
      <c r="S707" s="92"/>
      <c r="T707" s="111" t="s">
        <v>78</v>
      </c>
      <c r="U707" s="117"/>
      <c r="V707" s="113"/>
      <c r="W707" s="117" t="str">
        <f t="shared" si="170"/>
        <v/>
      </c>
      <c r="X707" s="113"/>
      <c r="Y707" s="117" t="str">
        <f t="shared" si="171"/>
        <v/>
      </c>
      <c r="Z707" s="118"/>
      <c r="AA707" s="93"/>
      <c r="AB707" s="93"/>
      <c r="AC707" s="93"/>
    </row>
    <row r="708" spans="1:29" ht="20.100000000000001" customHeight="1" x14ac:dyDescent="0.2">
      <c r="A708" s="405"/>
      <c r="B708" s="353"/>
      <c r="C708" s="353"/>
      <c r="D708" s="353"/>
      <c r="E708" s="353"/>
      <c r="F708" s="353"/>
      <c r="G708" s="353"/>
      <c r="H708" s="353"/>
      <c r="I708" s="567"/>
      <c r="J708" s="568"/>
      <c r="K708" s="408"/>
      <c r="L708" s="415"/>
      <c r="M708" s="93"/>
      <c r="N708" s="110"/>
      <c r="O708" s="111" t="s">
        <v>79</v>
      </c>
      <c r="P708" s="111"/>
      <c r="Q708" s="111"/>
      <c r="R708" s="111">
        <f t="shared" si="169"/>
        <v>15</v>
      </c>
      <c r="S708" s="92"/>
      <c r="T708" s="111" t="s">
        <v>79</v>
      </c>
      <c r="U708" s="117"/>
      <c r="V708" s="113"/>
      <c r="W708" s="117" t="str">
        <f t="shared" si="170"/>
        <v/>
      </c>
      <c r="X708" s="113"/>
      <c r="Y708" s="117" t="str">
        <f t="shared" si="171"/>
        <v/>
      </c>
      <c r="Z708" s="118"/>
      <c r="AA708" s="93"/>
      <c r="AB708" s="93"/>
      <c r="AC708" s="93"/>
    </row>
    <row r="709" spans="1:29" ht="20.100000000000001" customHeight="1" x14ac:dyDescent="0.3">
      <c r="A709" s="405"/>
      <c r="B709" s="444"/>
      <c r="C709" s="444"/>
      <c r="D709" s="444"/>
      <c r="E709" s="444"/>
      <c r="F709" s="444"/>
      <c r="G709" s="444"/>
      <c r="H709" s="444"/>
      <c r="I709" s="567"/>
      <c r="J709" s="568"/>
      <c r="K709" s="408"/>
      <c r="L709" s="415"/>
      <c r="M709" s="93"/>
      <c r="N709" s="110"/>
      <c r="O709" s="111" t="s">
        <v>80</v>
      </c>
      <c r="P709" s="111"/>
      <c r="Q709" s="111"/>
      <c r="R709" s="111">
        <f t="shared" si="169"/>
        <v>15</v>
      </c>
      <c r="S709" s="92"/>
      <c r="T709" s="111" t="s">
        <v>80</v>
      </c>
      <c r="U709" s="117"/>
      <c r="V709" s="113"/>
      <c r="W709" s="117" t="str">
        <f t="shared" si="170"/>
        <v/>
      </c>
      <c r="X709" s="113"/>
      <c r="Y709" s="117" t="str">
        <f t="shared" si="171"/>
        <v/>
      </c>
      <c r="Z709" s="118"/>
      <c r="AA709" s="93"/>
      <c r="AB709" s="93"/>
      <c r="AC709" s="93"/>
    </row>
    <row r="710" spans="1:29" ht="20.100000000000001" customHeight="1" thickBot="1" x14ac:dyDescent="0.35">
      <c r="A710" s="421"/>
      <c r="B710" s="447"/>
      <c r="C710" s="447"/>
      <c r="D710" s="447"/>
      <c r="E710" s="447"/>
      <c r="F710" s="447"/>
      <c r="G710" s="447"/>
      <c r="H710" s="447"/>
      <c r="I710" s="447"/>
      <c r="J710" s="447"/>
      <c r="K710" s="447"/>
      <c r="L710" s="423"/>
      <c r="M710" s="93"/>
      <c r="N710" s="110"/>
      <c r="O710" s="111" t="s">
        <v>81</v>
      </c>
      <c r="P710" s="111"/>
      <c r="Q710" s="111"/>
      <c r="R710" s="111">
        <f t="shared" si="169"/>
        <v>15</v>
      </c>
      <c r="S710" s="92"/>
      <c r="T710" s="111" t="s">
        <v>81</v>
      </c>
      <c r="U710" s="117"/>
      <c r="V710" s="113"/>
      <c r="W710" s="117" t="str">
        <f t="shared" si="170"/>
        <v/>
      </c>
      <c r="X710" s="113"/>
      <c r="Y710" s="117" t="str">
        <f t="shared" si="171"/>
        <v/>
      </c>
      <c r="Z710" s="118"/>
      <c r="AA710" s="93"/>
      <c r="AB710" s="93"/>
      <c r="AC710" s="93"/>
    </row>
    <row r="711" spans="1:29" ht="20.100000000000001" customHeight="1" thickBot="1" x14ac:dyDescent="0.25">
      <c r="A711" s="353"/>
      <c r="B711" s="353"/>
      <c r="C711" s="353"/>
      <c r="D711" s="353"/>
      <c r="E711" s="353"/>
      <c r="F711" s="353"/>
      <c r="G711" s="353"/>
      <c r="H711" s="353"/>
      <c r="I711" s="353"/>
      <c r="J711" s="353"/>
      <c r="K711" s="353"/>
      <c r="L711" s="353"/>
      <c r="M711" s="136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6"/>
      <c r="AB711" s="136"/>
      <c r="AC711" s="136"/>
    </row>
    <row r="712" spans="1:29" ht="20.100000000000001" customHeight="1" thickBot="1" x14ac:dyDescent="0.55000000000000004">
      <c r="A712" s="557" t="s">
        <v>50</v>
      </c>
      <c r="B712" s="558"/>
      <c r="C712" s="558"/>
      <c r="D712" s="558"/>
      <c r="E712" s="558"/>
      <c r="F712" s="558"/>
      <c r="G712" s="558"/>
      <c r="H712" s="558"/>
      <c r="I712" s="558"/>
      <c r="J712" s="558"/>
      <c r="K712" s="558"/>
      <c r="L712" s="559"/>
      <c r="M712" s="94"/>
      <c r="N712" s="95"/>
      <c r="O712" s="560" t="s">
        <v>51</v>
      </c>
      <c r="P712" s="561"/>
      <c r="Q712" s="561"/>
      <c r="R712" s="562"/>
      <c r="S712" s="96"/>
      <c r="T712" s="560" t="s">
        <v>52</v>
      </c>
      <c r="U712" s="561"/>
      <c r="V712" s="561"/>
      <c r="W712" s="561"/>
      <c r="X712" s="561"/>
      <c r="Y712" s="562"/>
      <c r="Z712" s="97"/>
      <c r="AA712" s="94"/>
      <c r="AB712" s="93"/>
      <c r="AC712" s="93"/>
    </row>
    <row r="713" spans="1:29" ht="20.100000000000001" customHeight="1" thickBot="1" x14ac:dyDescent="0.25">
      <c r="A713" s="436"/>
      <c r="B713" s="437"/>
      <c r="C713" s="572" t="s">
        <v>237</v>
      </c>
      <c r="D713" s="566"/>
      <c r="E713" s="566"/>
      <c r="F713" s="566"/>
      <c r="G713" s="437" t="str">
        <f>$J$1</f>
        <v>April</v>
      </c>
      <c r="H713" s="565">
        <f>$K$1</f>
        <v>2025</v>
      </c>
      <c r="I713" s="566"/>
      <c r="J713" s="437"/>
      <c r="K713" s="438"/>
      <c r="L713" s="439"/>
      <c r="M713" s="102"/>
      <c r="N713" s="103"/>
      <c r="O713" s="104" t="s">
        <v>53</v>
      </c>
      <c r="P713" s="104" t="s">
        <v>54</v>
      </c>
      <c r="Q713" s="104" t="s">
        <v>55</v>
      </c>
      <c r="R713" s="104" t="s">
        <v>56</v>
      </c>
      <c r="S713" s="105"/>
      <c r="T713" s="104" t="s">
        <v>53</v>
      </c>
      <c r="U713" s="104" t="s">
        <v>57</v>
      </c>
      <c r="V713" s="104" t="s">
        <v>9</v>
      </c>
      <c r="W713" s="104" t="s">
        <v>10</v>
      </c>
      <c r="X713" s="104" t="s">
        <v>11</v>
      </c>
      <c r="Y713" s="104" t="s">
        <v>58</v>
      </c>
      <c r="Z713" s="106"/>
      <c r="AA713" s="102"/>
      <c r="AB713" s="93"/>
      <c r="AC713" s="93"/>
    </row>
    <row r="714" spans="1:29" ht="20.100000000000001" customHeight="1" x14ac:dyDescent="0.2">
      <c r="A714" s="405"/>
      <c r="B714" s="353"/>
      <c r="C714" s="353"/>
      <c r="D714" s="406"/>
      <c r="E714" s="406"/>
      <c r="F714" s="406"/>
      <c r="G714" s="406"/>
      <c r="H714" s="406"/>
      <c r="I714" s="353"/>
      <c r="J714" s="407" t="s">
        <v>59</v>
      </c>
      <c r="K714" s="408">
        <v>50000</v>
      </c>
      <c r="L714" s="409"/>
      <c r="M714" s="93"/>
      <c r="N714" s="110"/>
      <c r="O714" s="111" t="s">
        <v>60</v>
      </c>
      <c r="P714" s="111"/>
      <c r="Q714" s="111"/>
      <c r="R714" s="111">
        <v>0</v>
      </c>
      <c r="S714" s="112"/>
      <c r="T714" s="111" t="s">
        <v>60</v>
      </c>
      <c r="U714" s="113"/>
      <c r="V714" s="113"/>
      <c r="W714" s="113">
        <f>V714+U714</f>
        <v>0</v>
      </c>
      <c r="X714" s="113"/>
      <c r="Y714" s="113">
        <f>W714-X714</f>
        <v>0</v>
      </c>
      <c r="Z714" s="106"/>
      <c r="AA714" s="93"/>
      <c r="AB714" s="93"/>
      <c r="AC714" s="93"/>
    </row>
    <row r="715" spans="1:29" ht="20.100000000000001" customHeight="1" thickBot="1" x14ac:dyDescent="0.25">
      <c r="A715" s="405"/>
      <c r="B715" s="353" t="s">
        <v>61</v>
      </c>
      <c r="C715" s="410" t="s">
        <v>283</v>
      </c>
      <c r="D715" s="353"/>
      <c r="E715" s="353"/>
      <c r="F715" s="353"/>
      <c r="G715" s="353"/>
      <c r="H715" s="411"/>
      <c r="I715" s="406"/>
      <c r="J715" s="353"/>
      <c r="K715" s="353"/>
      <c r="L715" s="412"/>
      <c r="M715" s="94"/>
      <c r="N715" s="116"/>
      <c r="O715" s="111" t="s">
        <v>62</v>
      </c>
      <c r="P715" s="111"/>
      <c r="Q715" s="111"/>
      <c r="R715" s="111">
        <v>0</v>
      </c>
      <c r="S715" s="92"/>
      <c r="T715" s="111" t="s">
        <v>62</v>
      </c>
      <c r="U715" s="117">
        <f>IF($J$1="January","",Y714)</f>
        <v>0</v>
      </c>
      <c r="V715" s="113"/>
      <c r="W715" s="117">
        <f t="shared" ref="W715:W725" si="172">IF(U715="","",U715+V715)</f>
        <v>0</v>
      </c>
      <c r="X715" s="113"/>
      <c r="Y715" s="117">
        <f t="shared" ref="Y715:Y725" si="173">IF(W715="","",W715-X715)</f>
        <v>0</v>
      </c>
      <c r="Z715" s="118"/>
      <c r="AA715" s="94"/>
      <c r="AB715" s="93"/>
      <c r="AC715" s="93"/>
    </row>
    <row r="716" spans="1:29" ht="20.100000000000001" customHeight="1" thickBot="1" x14ac:dyDescent="0.25">
      <c r="A716" s="405"/>
      <c r="B716" s="413" t="s">
        <v>63</v>
      </c>
      <c r="C716" s="445"/>
      <c r="D716" s="353"/>
      <c r="E716" s="353"/>
      <c r="F716" s="569" t="s">
        <v>52</v>
      </c>
      <c r="G716" s="570"/>
      <c r="H716" s="353"/>
      <c r="I716" s="569" t="s">
        <v>64</v>
      </c>
      <c r="J716" s="571"/>
      <c r="K716" s="570"/>
      <c r="L716" s="415"/>
      <c r="M716" s="93"/>
      <c r="N716" s="110"/>
      <c r="O716" s="111" t="s">
        <v>65</v>
      </c>
      <c r="P716" s="111"/>
      <c r="Q716" s="111"/>
      <c r="R716" s="111">
        <v>0</v>
      </c>
      <c r="S716" s="92"/>
      <c r="T716" s="111" t="s">
        <v>65</v>
      </c>
      <c r="U716" s="117">
        <f>IF($J$1="February","",Y715)</f>
        <v>0</v>
      </c>
      <c r="V716" s="113"/>
      <c r="W716" s="117">
        <f t="shared" si="172"/>
        <v>0</v>
      </c>
      <c r="X716" s="113"/>
      <c r="Y716" s="117">
        <f t="shared" si="173"/>
        <v>0</v>
      </c>
      <c r="Z716" s="118"/>
      <c r="AA716" s="93"/>
      <c r="AB716" s="93"/>
      <c r="AC716" s="93"/>
    </row>
    <row r="717" spans="1:29" ht="20.100000000000001" customHeight="1" x14ac:dyDescent="0.2">
      <c r="A717" s="405"/>
      <c r="B717" s="353"/>
      <c r="C717" s="353"/>
      <c r="D717" s="353"/>
      <c r="E717" s="353"/>
      <c r="F717" s="353"/>
      <c r="G717" s="353"/>
      <c r="H717" s="416"/>
      <c r="I717" s="353"/>
      <c r="J717" s="353"/>
      <c r="K717" s="353"/>
      <c r="L717" s="417"/>
      <c r="M717" s="93"/>
      <c r="N717" s="110"/>
      <c r="O717" s="111" t="s">
        <v>66</v>
      </c>
      <c r="P717" s="111">
        <v>15</v>
      </c>
      <c r="Q717" s="111">
        <v>15</v>
      </c>
      <c r="R717" s="111">
        <v>0</v>
      </c>
      <c r="S717" s="92"/>
      <c r="T717" s="111" t="s">
        <v>66</v>
      </c>
      <c r="U717" s="117">
        <f>IF($J$1="March","",Y716)</f>
        <v>0</v>
      </c>
      <c r="V717" s="113">
        <f>8000+1000+1000</f>
        <v>10000</v>
      </c>
      <c r="W717" s="117">
        <f t="shared" si="172"/>
        <v>10000</v>
      </c>
      <c r="X717" s="113">
        <v>9000</v>
      </c>
      <c r="Y717" s="117">
        <f t="shared" si="173"/>
        <v>1000</v>
      </c>
      <c r="Z717" s="118"/>
      <c r="AA717" s="93"/>
      <c r="AB717" s="93"/>
      <c r="AC717" s="93"/>
    </row>
    <row r="718" spans="1:29" ht="20.100000000000001" customHeight="1" x14ac:dyDescent="0.2">
      <c r="A718" s="405"/>
      <c r="B718" s="551" t="s">
        <v>51</v>
      </c>
      <c r="C718" s="530"/>
      <c r="D718" s="353"/>
      <c r="E718" s="353"/>
      <c r="F718" s="124" t="s">
        <v>67</v>
      </c>
      <c r="G718" s="125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416"/>
      <c r="I718" s="419">
        <v>15</v>
      </c>
      <c r="J718" s="127" t="s">
        <v>68</v>
      </c>
      <c r="K718" s="128">
        <f>K714/$K$2*I718</f>
        <v>25000</v>
      </c>
      <c r="L718" s="418"/>
      <c r="M718" s="93"/>
      <c r="N718" s="110"/>
      <c r="O718" s="111" t="s">
        <v>69</v>
      </c>
      <c r="P718" s="111"/>
      <c r="Q718" s="111"/>
      <c r="R718" s="111">
        <v>0</v>
      </c>
      <c r="S718" s="92"/>
      <c r="T718" s="111" t="s">
        <v>69</v>
      </c>
      <c r="U718" s="117" t="str">
        <f>IF($J$1="April","",Y717)</f>
        <v/>
      </c>
      <c r="V718" s="113"/>
      <c r="W718" s="117" t="str">
        <f t="shared" si="172"/>
        <v/>
      </c>
      <c r="X718" s="113"/>
      <c r="Y718" s="117" t="str">
        <f t="shared" si="173"/>
        <v/>
      </c>
      <c r="Z718" s="118"/>
      <c r="AA718" s="93"/>
      <c r="AB718" s="93"/>
      <c r="AC718" s="93"/>
    </row>
    <row r="719" spans="1:29" ht="20.100000000000001" customHeight="1" x14ac:dyDescent="0.2">
      <c r="A719" s="405"/>
      <c r="B719" s="130"/>
      <c r="C719" s="130"/>
      <c r="D719" s="353"/>
      <c r="E719" s="353"/>
      <c r="F719" s="124" t="s">
        <v>9</v>
      </c>
      <c r="G719" s="125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10000</v>
      </c>
      <c r="H719" s="416"/>
      <c r="I719" s="485">
        <v>8</v>
      </c>
      <c r="J719" s="127" t="s">
        <v>70</v>
      </c>
      <c r="K719" s="125">
        <f>K714/$K$2/8*I719</f>
        <v>1666.6666666666667</v>
      </c>
      <c r="L719" s="420"/>
      <c r="M719" s="93"/>
      <c r="N719" s="110"/>
      <c r="O719" s="111" t="s">
        <v>47</v>
      </c>
      <c r="P719" s="111"/>
      <c r="Q719" s="111"/>
      <c r="R719" s="111">
        <v>0</v>
      </c>
      <c r="S719" s="92"/>
      <c r="T719" s="111" t="s">
        <v>47</v>
      </c>
      <c r="U719" s="117" t="str">
        <f>IF($J$1="May","",Y718)</f>
        <v/>
      </c>
      <c r="V719" s="113"/>
      <c r="W719" s="117" t="str">
        <f t="shared" si="172"/>
        <v/>
      </c>
      <c r="X719" s="113"/>
      <c r="Y719" s="117" t="str">
        <f t="shared" si="173"/>
        <v/>
      </c>
      <c r="Z719" s="118"/>
      <c r="AA719" s="93"/>
      <c r="AB719" s="93"/>
      <c r="AC719" s="93"/>
    </row>
    <row r="720" spans="1:29" ht="20.100000000000001" customHeight="1" x14ac:dyDescent="0.2">
      <c r="A720" s="405"/>
      <c r="B720" s="124" t="s">
        <v>54</v>
      </c>
      <c r="C720" s="13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15</v>
      </c>
      <c r="D720" s="353"/>
      <c r="E720" s="353"/>
      <c r="F720" s="124" t="s">
        <v>71</v>
      </c>
      <c r="G720" s="125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10000</v>
      </c>
      <c r="H720" s="416"/>
      <c r="I720" s="552" t="s">
        <v>72</v>
      </c>
      <c r="J720" s="530"/>
      <c r="K720" s="125">
        <f>K718+K719</f>
        <v>26666.666666666668</v>
      </c>
      <c r="L720" s="420"/>
      <c r="M720" s="93"/>
      <c r="N720" s="110"/>
      <c r="O720" s="111" t="s">
        <v>73</v>
      </c>
      <c r="P720" s="111"/>
      <c r="Q720" s="111"/>
      <c r="R720" s="111">
        <v>0</v>
      </c>
      <c r="S720" s="92"/>
      <c r="T720" s="111" t="s">
        <v>73</v>
      </c>
      <c r="U720" s="117" t="str">
        <f>IF($J$1="June","",Y719)</f>
        <v/>
      </c>
      <c r="V720" s="113"/>
      <c r="W720" s="117" t="str">
        <f t="shared" si="172"/>
        <v/>
      </c>
      <c r="X720" s="113"/>
      <c r="Y720" s="117" t="str">
        <f t="shared" si="173"/>
        <v/>
      </c>
      <c r="Z720" s="118"/>
      <c r="AA720" s="93"/>
      <c r="AB720" s="93"/>
      <c r="AC720" s="93"/>
    </row>
    <row r="721" spans="1:29" ht="20.100000000000001" customHeight="1" x14ac:dyDescent="0.2">
      <c r="A721" s="405"/>
      <c r="B721" s="124" t="s">
        <v>55</v>
      </c>
      <c r="C721" s="13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15</v>
      </c>
      <c r="D721" s="353"/>
      <c r="E721" s="353"/>
      <c r="F721" s="124" t="s">
        <v>11</v>
      </c>
      <c r="G721" s="125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9000</v>
      </c>
      <c r="H721" s="416"/>
      <c r="I721" s="552" t="s">
        <v>74</v>
      </c>
      <c r="J721" s="530"/>
      <c r="K721" s="125">
        <f>G721</f>
        <v>9000</v>
      </c>
      <c r="L721" s="420"/>
      <c r="M721" s="93"/>
      <c r="N721" s="110"/>
      <c r="O721" s="111" t="s">
        <v>75</v>
      </c>
      <c r="P721" s="111"/>
      <c r="Q721" s="111"/>
      <c r="R721" s="111">
        <v>0</v>
      </c>
      <c r="S721" s="92"/>
      <c r="T721" s="111" t="s">
        <v>75</v>
      </c>
      <c r="U721" s="117" t="str">
        <f>IF($J$1="July","",Y720)</f>
        <v/>
      </c>
      <c r="V721" s="113"/>
      <c r="W721" s="117" t="str">
        <f t="shared" si="172"/>
        <v/>
      </c>
      <c r="X721" s="113"/>
      <c r="Y721" s="117" t="str">
        <f t="shared" si="173"/>
        <v/>
      </c>
      <c r="Z721" s="118"/>
      <c r="AA721" s="93"/>
      <c r="AB721" s="93"/>
      <c r="AC721" s="93"/>
    </row>
    <row r="722" spans="1:29" ht="18.75" customHeight="1" x14ac:dyDescent="0.2">
      <c r="A722" s="405"/>
      <c r="B722" s="426" t="s">
        <v>76</v>
      </c>
      <c r="C722" s="424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53"/>
      <c r="E722" s="353"/>
      <c r="F722" s="426" t="s">
        <v>58</v>
      </c>
      <c r="G722" s="427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1000</v>
      </c>
      <c r="H722" s="353"/>
      <c r="I722" s="553" t="s">
        <v>13</v>
      </c>
      <c r="J722" s="554"/>
      <c r="K722" s="430">
        <f>K720-K721</f>
        <v>17666.666666666668</v>
      </c>
      <c r="L722" s="412"/>
      <c r="M722" s="93"/>
      <c r="N722" s="110"/>
      <c r="O722" s="111" t="s">
        <v>78</v>
      </c>
      <c r="P722" s="111"/>
      <c r="Q722" s="111"/>
      <c r="R722" s="111">
        <v>0</v>
      </c>
      <c r="S722" s="92"/>
      <c r="T722" s="111" t="s">
        <v>78</v>
      </c>
      <c r="U722" s="117" t="str">
        <f>IF($J$1="August","",Y721)</f>
        <v/>
      </c>
      <c r="V722" s="113"/>
      <c r="W722" s="117" t="str">
        <f t="shared" si="172"/>
        <v/>
      </c>
      <c r="X722" s="113"/>
      <c r="Y722" s="117" t="str">
        <f t="shared" si="173"/>
        <v/>
      </c>
      <c r="Z722" s="118"/>
      <c r="AA722" s="93"/>
      <c r="AB722" s="93"/>
      <c r="AC722" s="93"/>
    </row>
    <row r="723" spans="1:29" ht="20.100000000000001" customHeight="1" x14ac:dyDescent="0.2">
      <c r="A723" s="405"/>
      <c r="B723" s="353"/>
      <c r="C723" s="353"/>
      <c r="D723" s="353"/>
      <c r="E723" s="353"/>
      <c r="F723" s="353"/>
      <c r="G723" s="353"/>
      <c r="H723" s="353"/>
      <c r="I723" s="567"/>
      <c r="J723" s="568"/>
      <c r="K723" s="408"/>
      <c r="L723" s="415"/>
      <c r="M723" s="93"/>
      <c r="N723" s="110"/>
      <c r="O723" s="111" t="s">
        <v>79</v>
      </c>
      <c r="P723" s="111"/>
      <c r="Q723" s="111"/>
      <c r="R723" s="111">
        <v>0</v>
      </c>
      <c r="S723" s="92"/>
      <c r="T723" s="111" t="s">
        <v>79</v>
      </c>
      <c r="U723" s="117" t="str">
        <f>IF($J$1="September","",Y722)</f>
        <v/>
      </c>
      <c r="V723" s="113"/>
      <c r="W723" s="117" t="str">
        <f t="shared" si="172"/>
        <v/>
      </c>
      <c r="X723" s="113"/>
      <c r="Y723" s="117" t="str">
        <f t="shared" si="173"/>
        <v/>
      </c>
      <c r="Z723" s="118"/>
      <c r="AA723" s="93"/>
      <c r="AB723" s="93"/>
      <c r="AC723" s="93"/>
    </row>
    <row r="724" spans="1:29" ht="20.100000000000001" customHeight="1" x14ac:dyDescent="0.3">
      <c r="A724" s="405"/>
      <c r="B724" s="444"/>
      <c r="C724" s="444"/>
      <c r="D724" s="444"/>
      <c r="E724" s="444"/>
      <c r="F724" s="444"/>
      <c r="G724" s="444"/>
      <c r="H724" s="444"/>
      <c r="I724" s="567"/>
      <c r="J724" s="568"/>
      <c r="K724" s="408"/>
      <c r="L724" s="415"/>
      <c r="M724" s="93"/>
      <c r="N724" s="110"/>
      <c r="O724" s="111" t="s">
        <v>80</v>
      </c>
      <c r="P724" s="111"/>
      <c r="Q724" s="111"/>
      <c r="R724" s="111">
        <v>0</v>
      </c>
      <c r="S724" s="92"/>
      <c r="T724" s="111" t="s">
        <v>80</v>
      </c>
      <c r="U724" s="117" t="str">
        <f>IF($J$1="October","",Y723)</f>
        <v/>
      </c>
      <c r="V724" s="113"/>
      <c r="W724" s="117" t="str">
        <f t="shared" si="172"/>
        <v/>
      </c>
      <c r="X724" s="113"/>
      <c r="Y724" s="117" t="str">
        <f t="shared" si="173"/>
        <v/>
      </c>
      <c r="Z724" s="118"/>
      <c r="AA724" s="93"/>
      <c r="AB724" s="93"/>
      <c r="AC724" s="93"/>
    </row>
    <row r="725" spans="1:29" ht="20.100000000000001" customHeight="1" thickBot="1" x14ac:dyDescent="0.35">
      <c r="A725" s="421"/>
      <c r="B725" s="447"/>
      <c r="C725" s="447"/>
      <c r="D725" s="447"/>
      <c r="E725" s="447"/>
      <c r="F725" s="447"/>
      <c r="G725" s="447"/>
      <c r="H725" s="447"/>
      <c r="I725" s="447"/>
      <c r="J725" s="447"/>
      <c r="K725" s="447"/>
      <c r="L725" s="423"/>
      <c r="M725" s="93"/>
      <c r="N725" s="110"/>
      <c r="O725" s="111" t="s">
        <v>81</v>
      </c>
      <c r="P725" s="111"/>
      <c r="Q725" s="111"/>
      <c r="R725" s="111">
        <v>0</v>
      </c>
      <c r="S725" s="92"/>
      <c r="T725" s="111" t="s">
        <v>81</v>
      </c>
      <c r="U725" s="117" t="str">
        <f>IF($J$1="November","",Y724)</f>
        <v/>
      </c>
      <c r="V725" s="113"/>
      <c r="W725" s="117" t="str">
        <f t="shared" si="172"/>
        <v/>
      </c>
      <c r="X725" s="113"/>
      <c r="Y725" s="117" t="str">
        <f t="shared" si="173"/>
        <v/>
      </c>
      <c r="Z725" s="118"/>
      <c r="AA725" s="93"/>
      <c r="AB725" s="93"/>
      <c r="AC725" s="93"/>
    </row>
    <row r="726" spans="1:29" ht="20.100000000000001" customHeight="1" thickBot="1" x14ac:dyDescent="0.25">
      <c r="A726" s="353"/>
      <c r="B726" s="353"/>
      <c r="C726" s="353"/>
      <c r="D726" s="353"/>
      <c r="E726" s="353"/>
      <c r="F726" s="353"/>
      <c r="G726" s="353"/>
      <c r="H726" s="353"/>
      <c r="I726" s="353"/>
      <c r="J726" s="353"/>
      <c r="K726" s="353"/>
      <c r="L726" s="353"/>
      <c r="M726" s="136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6"/>
      <c r="AB726" s="136"/>
      <c r="AC726" s="136"/>
    </row>
    <row r="727" spans="1:29" ht="20.100000000000001" customHeight="1" thickBot="1" x14ac:dyDescent="0.55000000000000004">
      <c r="A727" s="557" t="s">
        <v>50</v>
      </c>
      <c r="B727" s="558"/>
      <c r="C727" s="558"/>
      <c r="D727" s="558"/>
      <c r="E727" s="558"/>
      <c r="F727" s="558"/>
      <c r="G727" s="558"/>
      <c r="H727" s="558"/>
      <c r="I727" s="558"/>
      <c r="J727" s="558"/>
      <c r="K727" s="558"/>
      <c r="L727" s="559"/>
      <c r="M727" s="94"/>
      <c r="N727" s="95"/>
      <c r="O727" s="560" t="s">
        <v>51</v>
      </c>
      <c r="P727" s="561"/>
      <c r="Q727" s="561"/>
      <c r="R727" s="562"/>
      <c r="S727" s="96"/>
      <c r="T727" s="560" t="s">
        <v>52</v>
      </c>
      <c r="U727" s="561"/>
      <c r="V727" s="561"/>
      <c r="W727" s="561"/>
      <c r="X727" s="561"/>
      <c r="Y727" s="562"/>
      <c r="Z727" s="97"/>
      <c r="AA727" s="94"/>
      <c r="AB727" s="93"/>
      <c r="AC727" s="93"/>
    </row>
    <row r="728" spans="1:29" ht="20.100000000000001" customHeight="1" thickBot="1" x14ac:dyDescent="0.25">
      <c r="A728" s="436"/>
      <c r="B728" s="437"/>
      <c r="C728" s="572" t="s">
        <v>237</v>
      </c>
      <c r="D728" s="566"/>
      <c r="E728" s="566"/>
      <c r="F728" s="566"/>
      <c r="G728" s="437" t="str">
        <f>$J$1</f>
        <v>April</v>
      </c>
      <c r="H728" s="565">
        <f>$K$1</f>
        <v>2025</v>
      </c>
      <c r="I728" s="566"/>
      <c r="J728" s="437"/>
      <c r="K728" s="438"/>
      <c r="L728" s="439"/>
      <c r="M728" s="102"/>
      <c r="N728" s="103"/>
      <c r="O728" s="104" t="s">
        <v>53</v>
      </c>
      <c r="P728" s="104" t="s">
        <v>54</v>
      </c>
      <c r="Q728" s="104" t="s">
        <v>55</v>
      </c>
      <c r="R728" s="104" t="s">
        <v>56</v>
      </c>
      <c r="S728" s="105"/>
      <c r="T728" s="104" t="s">
        <v>53</v>
      </c>
      <c r="U728" s="104" t="s">
        <v>57</v>
      </c>
      <c r="V728" s="104" t="s">
        <v>9</v>
      </c>
      <c r="W728" s="104" t="s">
        <v>10</v>
      </c>
      <c r="X728" s="104" t="s">
        <v>11</v>
      </c>
      <c r="Y728" s="104" t="s">
        <v>58</v>
      </c>
      <c r="Z728" s="106"/>
      <c r="AA728" s="102"/>
      <c r="AB728" s="93"/>
      <c r="AC728" s="93"/>
    </row>
    <row r="729" spans="1:29" ht="20.100000000000001" customHeight="1" x14ac:dyDescent="0.2">
      <c r="A729" s="405"/>
      <c r="B729" s="353"/>
      <c r="C729" s="353"/>
      <c r="D729" s="406"/>
      <c r="E729" s="406"/>
      <c r="F729" s="406"/>
      <c r="G729" s="406"/>
      <c r="H729" s="406"/>
      <c r="I729" s="353"/>
      <c r="J729" s="407" t="s">
        <v>59</v>
      </c>
      <c r="K729" s="408">
        <v>45000</v>
      </c>
      <c r="L729" s="409"/>
      <c r="M729" s="93"/>
      <c r="N729" s="110"/>
      <c r="O729" s="111" t="s">
        <v>60</v>
      </c>
      <c r="P729" s="111">
        <v>31</v>
      </c>
      <c r="Q729" s="111">
        <v>0</v>
      </c>
      <c r="R729" s="111">
        <v>0</v>
      </c>
      <c r="S729" s="112"/>
      <c r="T729" s="111" t="s">
        <v>60</v>
      </c>
      <c r="U729" s="113">
        <v>8000</v>
      </c>
      <c r="V729" s="113"/>
      <c r="W729" s="113">
        <f>V729+U729</f>
        <v>8000</v>
      </c>
      <c r="X729" s="113">
        <v>2000</v>
      </c>
      <c r="Y729" s="113">
        <f>W729-X729</f>
        <v>6000</v>
      </c>
      <c r="Z729" s="106"/>
      <c r="AA729" s="93"/>
      <c r="AB729" s="93"/>
      <c r="AC729" s="93"/>
    </row>
    <row r="730" spans="1:29" ht="20.100000000000001" customHeight="1" thickBot="1" x14ac:dyDescent="0.25">
      <c r="A730" s="405"/>
      <c r="B730" s="353" t="s">
        <v>61</v>
      </c>
      <c r="C730" s="410" t="s">
        <v>122</v>
      </c>
      <c r="D730" s="353"/>
      <c r="E730" s="353"/>
      <c r="F730" s="353"/>
      <c r="G730" s="353"/>
      <c r="H730" s="411"/>
      <c r="I730" s="406"/>
      <c r="J730" s="353"/>
      <c r="K730" s="353"/>
      <c r="L730" s="412"/>
      <c r="M730" s="94"/>
      <c r="N730" s="116"/>
      <c r="O730" s="111" t="s">
        <v>62</v>
      </c>
      <c r="P730" s="111">
        <v>28</v>
      </c>
      <c r="Q730" s="111">
        <v>0</v>
      </c>
      <c r="R730" s="111">
        <v>0</v>
      </c>
      <c r="S730" s="92"/>
      <c r="T730" s="111" t="s">
        <v>62</v>
      </c>
      <c r="U730" s="117">
        <f>Y729</f>
        <v>6000</v>
      </c>
      <c r="V730" s="113">
        <v>1000</v>
      </c>
      <c r="W730" s="117">
        <f t="shared" ref="W730:W740" si="174">IF(U730="","",U730+V730)</f>
        <v>7000</v>
      </c>
      <c r="X730" s="113">
        <v>3000</v>
      </c>
      <c r="Y730" s="117">
        <f t="shared" ref="Y730:Y740" si="175">IF(W730="","",W730-X730)</f>
        <v>4000</v>
      </c>
      <c r="Z730" s="118"/>
      <c r="AA730" s="94"/>
      <c r="AB730" s="93"/>
      <c r="AC730" s="93"/>
    </row>
    <row r="731" spans="1:29" ht="20.100000000000001" customHeight="1" thickBot="1" x14ac:dyDescent="0.25">
      <c r="A731" s="405"/>
      <c r="B731" s="413" t="s">
        <v>63</v>
      </c>
      <c r="C731" s="448"/>
      <c r="D731" s="353"/>
      <c r="E731" s="353"/>
      <c r="F731" s="569" t="s">
        <v>52</v>
      </c>
      <c r="G731" s="570"/>
      <c r="H731" s="353"/>
      <c r="I731" s="569" t="s">
        <v>64</v>
      </c>
      <c r="J731" s="571"/>
      <c r="K731" s="570"/>
      <c r="L731" s="415"/>
      <c r="M731" s="93"/>
      <c r="N731" s="110"/>
      <c r="O731" s="111" t="s">
        <v>65</v>
      </c>
      <c r="P731" s="111">
        <v>31</v>
      </c>
      <c r="Q731" s="111">
        <v>0</v>
      </c>
      <c r="R731" s="111">
        <v>0</v>
      </c>
      <c r="S731" s="92"/>
      <c r="T731" s="111" t="s">
        <v>65</v>
      </c>
      <c r="U731" s="117">
        <f>Y730</f>
        <v>4000</v>
      </c>
      <c r="V731" s="113"/>
      <c r="W731" s="117">
        <f t="shared" si="174"/>
        <v>4000</v>
      </c>
      <c r="X731" s="113">
        <v>2000</v>
      </c>
      <c r="Y731" s="117">
        <f t="shared" si="175"/>
        <v>2000</v>
      </c>
      <c r="Z731" s="118"/>
      <c r="AA731" s="93"/>
      <c r="AB731" s="93"/>
      <c r="AC731" s="93"/>
    </row>
    <row r="732" spans="1:29" ht="20.100000000000001" customHeight="1" x14ac:dyDescent="0.2">
      <c r="A732" s="405"/>
      <c r="B732" s="353"/>
      <c r="C732" s="353"/>
      <c r="D732" s="353"/>
      <c r="E732" s="353"/>
      <c r="F732" s="353"/>
      <c r="G732" s="353"/>
      <c r="H732" s="416"/>
      <c r="I732" s="353"/>
      <c r="J732" s="353"/>
      <c r="K732" s="353"/>
      <c r="L732" s="417"/>
      <c r="M732" s="93"/>
      <c r="N732" s="110"/>
      <c r="O732" s="111" t="s">
        <v>66</v>
      </c>
      <c r="P732" s="111">
        <v>24</v>
      </c>
      <c r="Q732" s="111">
        <v>6</v>
      </c>
      <c r="R732" s="111">
        <v>0</v>
      </c>
      <c r="S732" s="92"/>
      <c r="T732" s="111" t="s">
        <v>66</v>
      </c>
      <c r="U732" s="117">
        <f>Y731</f>
        <v>2000</v>
      </c>
      <c r="V732" s="113">
        <v>1000</v>
      </c>
      <c r="W732" s="117">
        <f t="shared" si="174"/>
        <v>3000</v>
      </c>
      <c r="X732" s="113">
        <v>3000</v>
      </c>
      <c r="Y732" s="117">
        <f t="shared" si="175"/>
        <v>0</v>
      </c>
      <c r="Z732" s="118"/>
      <c r="AA732" s="93"/>
      <c r="AB732" s="93"/>
      <c r="AC732" s="93"/>
    </row>
    <row r="733" spans="1:29" ht="20.100000000000001" customHeight="1" x14ac:dyDescent="0.2">
      <c r="A733" s="405"/>
      <c r="B733" s="551" t="s">
        <v>51</v>
      </c>
      <c r="C733" s="530"/>
      <c r="D733" s="353"/>
      <c r="E733" s="353"/>
      <c r="F733" s="124" t="s">
        <v>67</v>
      </c>
      <c r="G733" s="125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2000</v>
      </c>
      <c r="H733" s="416"/>
      <c r="I733" s="419">
        <f>IF(C737&gt;=C736,$K$2,C735+C737)</f>
        <v>24</v>
      </c>
      <c r="J733" s="127" t="s">
        <v>68</v>
      </c>
      <c r="K733" s="128">
        <f>K729/$K$2*I733</f>
        <v>36000</v>
      </c>
      <c r="L733" s="418"/>
      <c r="M733" s="93"/>
      <c r="N733" s="110"/>
      <c r="O733" s="111" t="s">
        <v>69</v>
      </c>
      <c r="P733" s="111"/>
      <c r="Q733" s="111"/>
      <c r="R733" s="111">
        <v>0</v>
      </c>
      <c r="S733" s="92"/>
      <c r="T733" s="111" t="s">
        <v>69</v>
      </c>
      <c r="U733" s="117"/>
      <c r="V733" s="113"/>
      <c r="W733" s="117" t="str">
        <f t="shared" si="174"/>
        <v/>
      </c>
      <c r="X733" s="113"/>
      <c r="Y733" s="117" t="str">
        <f t="shared" si="175"/>
        <v/>
      </c>
      <c r="Z733" s="118"/>
      <c r="AA733" s="93"/>
      <c r="AB733" s="93"/>
      <c r="AC733" s="93"/>
    </row>
    <row r="734" spans="1:29" ht="20.100000000000001" customHeight="1" x14ac:dyDescent="0.2">
      <c r="A734" s="405"/>
      <c r="B734" s="130"/>
      <c r="C734" s="130"/>
      <c r="D734" s="353"/>
      <c r="E734" s="353"/>
      <c r="F734" s="124" t="s">
        <v>9</v>
      </c>
      <c r="G734" s="125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1000</v>
      </c>
      <c r="H734" s="416"/>
      <c r="I734" s="446">
        <v>6</v>
      </c>
      <c r="J734" s="127" t="s">
        <v>70</v>
      </c>
      <c r="K734" s="125">
        <f>K729/$K$2/8*I734</f>
        <v>1125</v>
      </c>
      <c r="L734" s="420"/>
      <c r="M734" s="93"/>
      <c r="N734" s="110"/>
      <c r="O734" s="111" t="s">
        <v>47</v>
      </c>
      <c r="P734" s="111"/>
      <c r="Q734" s="111"/>
      <c r="R734" s="111" t="str">
        <f t="shared" ref="R734:R740" si="176">IF(Q734="","",R733-Q734)</f>
        <v/>
      </c>
      <c r="S734" s="92"/>
      <c r="T734" s="111" t="s">
        <v>47</v>
      </c>
      <c r="U734" s="117"/>
      <c r="V734" s="113"/>
      <c r="W734" s="117" t="str">
        <f t="shared" si="174"/>
        <v/>
      </c>
      <c r="X734" s="113"/>
      <c r="Y734" s="117" t="str">
        <f t="shared" si="175"/>
        <v/>
      </c>
      <c r="Z734" s="118"/>
      <c r="AA734" s="93"/>
      <c r="AB734" s="93"/>
      <c r="AC734" s="93"/>
    </row>
    <row r="735" spans="1:29" ht="20.100000000000001" customHeight="1" x14ac:dyDescent="0.2">
      <c r="A735" s="405"/>
      <c r="B735" s="124" t="s">
        <v>54</v>
      </c>
      <c r="C735" s="13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24</v>
      </c>
      <c r="D735" s="353"/>
      <c r="E735" s="353"/>
      <c r="F735" s="124" t="s">
        <v>71</v>
      </c>
      <c r="G735" s="125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3000</v>
      </c>
      <c r="H735" s="416"/>
      <c r="I735" s="552" t="s">
        <v>72</v>
      </c>
      <c r="J735" s="530"/>
      <c r="K735" s="125">
        <f>K733+K734</f>
        <v>37125</v>
      </c>
      <c r="L735" s="420"/>
      <c r="M735" s="93"/>
      <c r="N735" s="110"/>
      <c r="O735" s="111" t="s">
        <v>73</v>
      </c>
      <c r="P735" s="111"/>
      <c r="Q735" s="111"/>
      <c r="R735" s="111" t="str">
        <f t="shared" si="176"/>
        <v/>
      </c>
      <c r="S735" s="92"/>
      <c r="T735" s="111" t="s">
        <v>73</v>
      </c>
      <c r="U735" s="117"/>
      <c r="V735" s="113"/>
      <c r="W735" s="117" t="str">
        <f t="shared" si="174"/>
        <v/>
      </c>
      <c r="X735" s="113"/>
      <c r="Y735" s="117" t="str">
        <f t="shared" si="175"/>
        <v/>
      </c>
      <c r="Z735" s="118"/>
      <c r="AA735" s="93"/>
      <c r="AB735" s="93"/>
      <c r="AC735" s="93"/>
    </row>
    <row r="736" spans="1:29" ht="20.100000000000001" customHeight="1" x14ac:dyDescent="0.2">
      <c r="A736" s="405"/>
      <c r="B736" s="124" t="s">
        <v>55</v>
      </c>
      <c r="C736" s="13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6</v>
      </c>
      <c r="D736" s="353"/>
      <c r="E736" s="353"/>
      <c r="F736" s="124" t="s">
        <v>11</v>
      </c>
      <c r="G736" s="125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3000</v>
      </c>
      <c r="H736" s="416"/>
      <c r="I736" s="552" t="s">
        <v>74</v>
      </c>
      <c r="J736" s="530"/>
      <c r="K736" s="125">
        <f>G736</f>
        <v>3000</v>
      </c>
      <c r="L736" s="420"/>
      <c r="M736" s="93"/>
      <c r="N736" s="110"/>
      <c r="O736" s="111" t="s">
        <v>75</v>
      </c>
      <c r="P736" s="111"/>
      <c r="Q736" s="111"/>
      <c r="R736" s="111" t="str">
        <f t="shared" si="176"/>
        <v/>
      </c>
      <c r="S736" s="92"/>
      <c r="T736" s="111" t="s">
        <v>75</v>
      </c>
      <c r="U736" s="117"/>
      <c r="V736" s="113"/>
      <c r="W736" s="117" t="str">
        <f t="shared" si="174"/>
        <v/>
      </c>
      <c r="X736" s="113"/>
      <c r="Y736" s="117" t="str">
        <f t="shared" si="175"/>
        <v/>
      </c>
      <c r="Z736" s="118"/>
      <c r="AA736" s="93"/>
      <c r="AB736" s="93"/>
      <c r="AC736" s="93"/>
    </row>
    <row r="737" spans="1:29" ht="18.75" customHeight="1" x14ac:dyDescent="0.2">
      <c r="A737" s="405"/>
      <c r="B737" s="426" t="s">
        <v>76</v>
      </c>
      <c r="C737" s="424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53"/>
      <c r="E737" s="353"/>
      <c r="F737" s="426" t="s">
        <v>58</v>
      </c>
      <c r="G737" s="427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0</v>
      </c>
      <c r="H737" s="353"/>
      <c r="I737" s="553" t="s">
        <v>13</v>
      </c>
      <c r="J737" s="554"/>
      <c r="K737" s="430">
        <f>K735-K736</f>
        <v>34125</v>
      </c>
      <c r="L737" s="412"/>
      <c r="M737" s="93"/>
      <c r="N737" s="110"/>
      <c r="O737" s="111" t="s">
        <v>78</v>
      </c>
      <c r="P737" s="111"/>
      <c r="Q737" s="111"/>
      <c r="R737" s="111" t="str">
        <f t="shared" si="176"/>
        <v/>
      </c>
      <c r="S737" s="92"/>
      <c r="T737" s="111" t="s">
        <v>78</v>
      </c>
      <c r="U737" s="117"/>
      <c r="V737" s="113"/>
      <c r="W737" s="117" t="str">
        <f t="shared" si="174"/>
        <v/>
      </c>
      <c r="X737" s="113"/>
      <c r="Y737" s="117" t="str">
        <f t="shared" si="175"/>
        <v/>
      </c>
      <c r="Z737" s="118"/>
      <c r="AA737" s="93"/>
      <c r="AB737" s="93"/>
      <c r="AC737" s="93"/>
    </row>
    <row r="738" spans="1:29" ht="20.100000000000001" customHeight="1" x14ac:dyDescent="0.2">
      <c r="A738" s="405"/>
      <c r="B738" s="353"/>
      <c r="C738" s="353"/>
      <c r="D738" s="353"/>
      <c r="E738" s="353"/>
      <c r="F738" s="353"/>
      <c r="G738" s="353"/>
      <c r="H738" s="353"/>
      <c r="I738" s="567"/>
      <c r="J738" s="568"/>
      <c r="K738" s="408"/>
      <c r="L738" s="415"/>
      <c r="M738" s="93"/>
      <c r="N738" s="110"/>
      <c r="O738" s="111" t="s">
        <v>79</v>
      </c>
      <c r="P738" s="111"/>
      <c r="Q738" s="111"/>
      <c r="R738" s="111" t="str">
        <f t="shared" si="176"/>
        <v/>
      </c>
      <c r="S738" s="92"/>
      <c r="T738" s="111" t="s">
        <v>79</v>
      </c>
      <c r="U738" s="117"/>
      <c r="V738" s="113"/>
      <c r="W738" s="117" t="str">
        <f t="shared" si="174"/>
        <v/>
      </c>
      <c r="X738" s="113"/>
      <c r="Y738" s="117" t="str">
        <f t="shared" si="175"/>
        <v/>
      </c>
      <c r="Z738" s="118"/>
      <c r="AA738" s="93"/>
      <c r="AB738" s="93"/>
      <c r="AC738" s="93"/>
    </row>
    <row r="739" spans="1:29" ht="20.100000000000001" customHeight="1" x14ac:dyDescent="0.3">
      <c r="A739" s="405"/>
      <c r="B739" s="444"/>
      <c r="C739" s="444"/>
      <c r="D739" s="444"/>
      <c r="E739" s="444"/>
      <c r="F739" s="444"/>
      <c r="G739" s="444"/>
      <c r="H739" s="444"/>
      <c r="I739" s="567"/>
      <c r="J739" s="568"/>
      <c r="K739" s="408"/>
      <c r="L739" s="415"/>
      <c r="M739" s="93"/>
      <c r="N739" s="110"/>
      <c r="O739" s="111" t="s">
        <v>80</v>
      </c>
      <c r="P739" s="111"/>
      <c r="Q739" s="111"/>
      <c r="R739" s="111" t="str">
        <f t="shared" si="176"/>
        <v/>
      </c>
      <c r="S739" s="92"/>
      <c r="T739" s="111" t="s">
        <v>80</v>
      </c>
      <c r="U739" s="117"/>
      <c r="V739" s="113"/>
      <c r="W739" s="117" t="str">
        <f t="shared" si="174"/>
        <v/>
      </c>
      <c r="X739" s="113"/>
      <c r="Y739" s="117" t="str">
        <f t="shared" si="175"/>
        <v/>
      </c>
      <c r="Z739" s="118"/>
      <c r="AA739" s="93"/>
      <c r="AB739" s="93"/>
      <c r="AC739" s="93"/>
    </row>
    <row r="740" spans="1:29" ht="20.100000000000001" customHeight="1" thickBot="1" x14ac:dyDescent="0.35">
      <c r="A740" s="421"/>
      <c r="B740" s="447"/>
      <c r="C740" s="447"/>
      <c r="D740" s="447"/>
      <c r="E740" s="447"/>
      <c r="F740" s="447"/>
      <c r="G740" s="447"/>
      <c r="H740" s="447"/>
      <c r="I740" s="447"/>
      <c r="J740" s="447"/>
      <c r="K740" s="447"/>
      <c r="L740" s="423"/>
      <c r="M740" s="93"/>
      <c r="N740" s="110"/>
      <c r="O740" s="111" t="s">
        <v>81</v>
      </c>
      <c r="P740" s="111"/>
      <c r="Q740" s="111"/>
      <c r="R740" s="111" t="str">
        <f t="shared" si="176"/>
        <v/>
      </c>
      <c r="S740" s="92"/>
      <c r="T740" s="111" t="s">
        <v>81</v>
      </c>
      <c r="U740" s="117"/>
      <c r="V740" s="113"/>
      <c r="W740" s="117" t="str">
        <f t="shared" si="174"/>
        <v/>
      </c>
      <c r="X740" s="113"/>
      <c r="Y740" s="117" t="str">
        <f t="shared" si="175"/>
        <v/>
      </c>
      <c r="Z740" s="118"/>
      <c r="AA740" s="93"/>
      <c r="AB740" s="93"/>
      <c r="AC740" s="93"/>
    </row>
    <row r="741" spans="1:29" ht="20.100000000000001" customHeight="1" thickBot="1" x14ac:dyDescent="0.25">
      <c r="A741" s="353"/>
      <c r="B741" s="353"/>
      <c r="C741" s="353"/>
      <c r="D741" s="353"/>
      <c r="E741" s="353"/>
      <c r="F741" s="353"/>
      <c r="G741" s="353"/>
      <c r="H741" s="353"/>
      <c r="I741" s="353"/>
      <c r="J741" s="353"/>
      <c r="K741" s="353"/>
      <c r="L741" s="353"/>
      <c r="M741" s="136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6"/>
      <c r="AB741" s="136"/>
      <c r="AC741" s="136"/>
    </row>
    <row r="742" spans="1:29" ht="20.100000000000001" customHeight="1" thickBot="1" x14ac:dyDescent="0.55000000000000004">
      <c r="A742" s="557" t="s">
        <v>50</v>
      </c>
      <c r="B742" s="558"/>
      <c r="C742" s="558"/>
      <c r="D742" s="558"/>
      <c r="E742" s="558"/>
      <c r="F742" s="558"/>
      <c r="G742" s="558"/>
      <c r="H742" s="558"/>
      <c r="I742" s="558"/>
      <c r="J742" s="558"/>
      <c r="K742" s="558"/>
      <c r="L742" s="559"/>
      <c r="M742" s="94"/>
      <c r="N742" s="95"/>
      <c r="O742" s="560" t="s">
        <v>51</v>
      </c>
      <c r="P742" s="561"/>
      <c r="Q742" s="561"/>
      <c r="R742" s="562"/>
      <c r="S742" s="96"/>
      <c r="T742" s="560" t="s">
        <v>52</v>
      </c>
      <c r="U742" s="561"/>
      <c r="V742" s="561"/>
      <c r="W742" s="561"/>
      <c r="X742" s="561"/>
      <c r="Y742" s="562"/>
      <c r="Z742" s="97"/>
      <c r="AA742" s="94"/>
      <c r="AB742" s="93"/>
      <c r="AC742" s="93"/>
    </row>
    <row r="743" spans="1:29" ht="20.100000000000001" customHeight="1" thickBot="1" x14ac:dyDescent="0.25">
      <c r="A743" s="436"/>
      <c r="B743" s="437"/>
      <c r="C743" s="572" t="s">
        <v>237</v>
      </c>
      <c r="D743" s="566"/>
      <c r="E743" s="566"/>
      <c r="F743" s="566"/>
      <c r="G743" s="437" t="str">
        <f>$J$1</f>
        <v>April</v>
      </c>
      <c r="H743" s="565">
        <f>$K$1</f>
        <v>2025</v>
      </c>
      <c r="I743" s="566"/>
      <c r="J743" s="437"/>
      <c r="K743" s="438"/>
      <c r="L743" s="439"/>
      <c r="M743" s="102"/>
      <c r="N743" s="103"/>
      <c r="O743" s="104" t="s">
        <v>53</v>
      </c>
      <c r="P743" s="104" t="s">
        <v>54</v>
      </c>
      <c r="Q743" s="104" t="s">
        <v>55</v>
      </c>
      <c r="R743" s="104" t="s">
        <v>56</v>
      </c>
      <c r="S743" s="105"/>
      <c r="T743" s="104" t="s">
        <v>53</v>
      </c>
      <c r="U743" s="104" t="s">
        <v>57</v>
      </c>
      <c r="V743" s="104" t="s">
        <v>9</v>
      </c>
      <c r="W743" s="104" t="s">
        <v>10</v>
      </c>
      <c r="X743" s="104" t="s">
        <v>11</v>
      </c>
      <c r="Y743" s="104" t="s">
        <v>58</v>
      </c>
      <c r="Z743" s="106"/>
      <c r="AA743" s="102"/>
      <c r="AB743" s="93"/>
      <c r="AC743" s="93"/>
    </row>
    <row r="744" spans="1:29" ht="20.100000000000001" customHeight="1" x14ac:dyDescent="0.2">
      <c r="A744" s="405"/>
      <c r="B744" s="353"/>
      <c r="C744" s="353"/>
      <c r="D744" s="406"/>
      <c r="E744" s="406"/>
      <c r="F744" s="406"/>
      <c r="G744" s="406"/>
      <c r="H744" s="406"/>
      <c r="I744" s="353"/>
      <c r="J744" s="407" t="s">
        <v>59</v>
      </c>
      <c r="K744" s="408">
        <v>90000</v>
      </c>
      <c r="L744" s="409"/>
      <c r="M744" s="93"/>
      <c r="N744" s="110"/>
      <c r="O744" s="111" t="s">
        <v>60</v>
      </c>
      <c r="P744" s="111">
        <v>31</v>
      </c>
      <c r="Q744" s="111">
        <v>0</v>
      </c>
      <c r="R744" s="111">
        <v>0</v>
      </c>
      <c r="S744" s="112"/>
      <c r="T744" s="111" t="s">
        <v>60</v>
      </c>
      <c r="U744" s="113"/>
      <c r="V744" s="113"/>
      <c r="W744" s="113">
        <f>V744+U744</f>
        <v>0</v>
      </c>
      <c r="X744" s="113"/>
      <c r="Y744" s="113">
        <f>W744-X744</f>
        <v>0</v>
      </c>
      <c r="Z744" s="106"/>
      <c r="AA744" s="93"/>
      <c r="AB744" s="93"/>
      <c r="AC744" s="93"/>
    </row>
    <row r="745" spans="1:29" ht="20.100000000000001" customHeight="1" thickBot="1" x14ac:dyDescent="0.25">
      <c r="A745" s="405"/>
      <c r="B745" s="353" t="s">
        <v>61</v>
      </c>
      <c r="C745" s="410" t="s">
        <v>233</v>
      </c>
      <c r="D745" s="353"/>
      <c r="E745" s="353"/>
      <c r="F745" s="353"/>
      <c r="G745" s="353"/>
      <c r="H745" s="411"/>
      <c r="I745" s="406"/>
      <c r="J745" s="353"/>
      <c r="K745" s="353"/>
      <c r="L745" s="412"/>
      <c r="M745" s="94"/>
      <c r="N745" s="116"/>
      <c r="O745" s="111" t="s">
        <v>62</v>
      </c>
      <c r="P745" s="111">
        <v>28</v>
      </c>
      <c r="Q745" s="111">
        <v>0</v>
      </c>
      <c r="R745" s="111">
        <v>0</v>
      </c>
      <c r="S745" s="92"/>
      <c r="T745" s="111" t="s">
        <v>62</v>
      </c>
      <c r="U745" s="117">
        <f>Y744</f>
        <v>0</v>
      </c>
      <c r="V745" s="113"/>
      <c r="W745" s="117">
        <f t="shared" ref="W745:W755" si="177">IF(U745="","",U745+V745)</f>
        <v>0</v>
      </c>
      <c r="X745" s="113"/>
      <c r="Y745" s="117">
        <f t="shared" ref="Y745:Y755" si="178">IF(W745="","",W745-X745)</f>
        <v>0</v>
      </c>
      <c r="Z745" s="118"/>
      <c r="AA745" s="94"/>
      <c r="AB745" s="93"/>
      <c r="AC745" s="93"/>
    </row>
    <row r="746" spans="1:29" ht="20.100000000000001" customHeight="1" thickBot="1" x14ac:dyDescent="0.25">
      <c r="A746" s="405"/>
      <c r="B746" s="413" t="s">
        <v>63</v>
      </c>
      <c r="C746" s="460">
        <v>45600</v>
      </c>
      <c r="D746" s="353"/>
      <c r="E746" s="353"/>
      <c r="F746" s="569" t="s">
        <v>52</v>
      </c>
      <c r="G746" s="570"/>
      <c r="H746" s="353"/>
      <c r="I746" s="569" t="s">
        <v>64</v>
      </c>
      <c r="J746" s="571"/>
      <c r="K746" s="570"/>
      <c r="L746" s="415"/>
      <c r="M746" s="93"/>
      <c r="N746" s="110"/>
      <c r="O746" s="111" t="s">
        <v>65</v>
      </c>
      <c r="P746" s="111">
        <v>31</v>
      </c>
      <c r="Q746" s="111">
        <v>0</v>
      </c>
      <c r="R746" s="111">
        <v>0</v>
      </c>
      <c r="S746" s="92"/>
      <c r="T746" s="111" t="s">
        <v>65</v>
      </c>
      <c r="U746" s="117">
        <f t="shared" ref="U746:U747" si="179">IF($J$1="April",Y745,Y745)</f>
        <v>0</v>
      </c>
      <c r="V746" s="113"/>
      <c r="W746" s="117">
        <f t="shared" si="177"/>
        <v>0</v>
      </c>
      <c r="X746" s="113"/>
      <c r="Y746" s="117">
        <f t="shared" si="178"/>
        <v>0</v>
      </c>
      <c r="Z746" s="118"/>
      <c r="AA746" s="93"/>
      <c r="AB746" s="93"/>
      <c r="AC746" s="93"/>
    </row>
    <row r="747" spans="1:29" ht="20.100000000000001" customHeight="1" x14ac:dyDescent="0.2">
      <c r="A747" s="405"/>
      <c r="B747" s="353"/>
      <c r="C747" s="353"/>
      <c r="D747" s="353"/>
      <c r="E747" s="353"/>
      <c r="F747" s="353"/>
      <c r="G747" s="353"/>
      <c r="H747" s="416"/>
      <c r="I747" s="353"/>
      <c r="J747" s="353"/>
      <c r="K747" s="353"/>
      <c r="L747" s="417"/>
      <c r="M747" s="93"/>
      <c r="N747" s="110"/>
      <c r="O747" s="111" t="s">
        <v>66</v>
      </c>
      <c r="P747" s="111">
        <v>30</v>
      </c>
      <c r="Q747" s="111">
        <v>0</v>
      </c>
      <c r="R747" s="111">
        <v>0</v>
      </c>
      <c r="S747" s="92"/>
      <c r="T747" s="111" t="s">
        <v>66</v>
      </c>
      <c r="U747" s="117">
        <f t="shared" si="179"/>
        <v>0</v>
      </c>
      <c r="V747" s="113"/>
      <c r="W747" s="117">
        <f t="shared" si="177"/>
        <v>0</v>
      </c>
      <c r="X747" s="113"/>
      <c r="Y747" s="117">
        <f t="shared" si="178"/>
        <v>0</v>
      </c>
      <c r="Z747" s="118"/>
      <c r="AA747" s="93"/>
      <c r="AB747" s="93"/>
      <c r="AC747" s="93"/>
    </row>
    <row r="748" spans="1:29" ht="20.100000000000001" customHeight="1" x14ac:dyDescent="0.2">
      <c r="A748" s="405"/>
      <c r="B748" s="551" t="s">
        <v>51</v>
      </c>
      <c r="C748" s="530"/>
      <c r="D748" s="353"/>
      <c r="E748" s="353"/>
      <c r="F748" s="124" t="s">
        <v>67</v>
      </c>
      <c r="G748" s="125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416"/>
      <c r="I748" s="419">
        <f>IF(C752&gt;=C751,$K$2,C750+C752)</f>
        <v>30</v>
      </c>
      <c r="J748" s="127" t="s">
        <v>68</v>
      </c>
      <c r="K748" s="128">
        <f>K744/$K$2*I748</f>
        <v>90000</v>
      </c>
      <c r="L748" s="418"/>
      <c r="M748" s="93"/>
      <c r="N748" s="110"/>
      <c r="O748" s="111" t="s">
        <v>69</v>
      </c>
      <c r="P748" s="111"/>
      <c r="Q748" s="111"/>
      <c r="R748" s="111">
        <v>0</v>
      </c>
      <c r="S748" s="92"/>
      <c r="T748" s="111" t="s">
        <v>69</v>
      </c>
      <c r="U748" s="117">
        <f t="shared" ref="U748:U750" si="180">IF($J$1="May",Y747,Y747)</f>
        <v>0</v>
      </c>
      <c r="V748" s="113"/>
      <c r="W748" s="117">
        <f t="shared" si="177"/>
        <v>0</v>
      </c>
      <c r="X748" s="113"/>
      <c r="Y748" s="117">
        <f t="shared" si="178"/>
        <v>0</v>
      </c>
      <c r="Z748" s="118"/>
      <c r="AA748" s="93"/>
      <c r="AB748" s="93"/>
      <c r="AC748" s="93"/>
    </row>
    <row r="749" spans="1:29" ht="20.100000000000001" customHeight="1" x14ac:dyDescent="0.2">
      <c r="A749" s="405"/>
      <c r="B749" s="130"/>
      <c r="C749" s="130"/>
      <c r="D749" s="353"/>
      <c r="E749" s="353"/>
      <c r="F749" s="124" t="s">
        <v>9</v>
      </c>
      <c r="G749" s="125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416"/>
      <c r="I749" s="446"/>
      <c r="J749" s="127" t="s">
        <v>70</v>
      </c>
      <c r="K749" s="125">
        <f>K744/$K$2/8*I749</f>
        <v>0</v>
      </c>
      <c r="L749" s="420"/>
      <c r="M749" s="93"/>
      <c r="N749" s="110"/>
      <c r="O749" s="111" t="s">
        <v>47</v>
      </c>
      <c r="P749" s="111"/>
      <c r="Q749" s="111"/>
      <c r="R749" s="111">
        <v>0</v>
      </c>
      <c r="S749" s="92"/>
      <c r="T749" s="111" t="s">
        <v>47</v>
      </c>
      <c r="U749" s="117">
        <f t="shared" si="180"/>
        <v>0</v>
      </c>
      <c r="V749" s="113"/>
      <c r="W749" s="117">
        <f t="shared" si="177"/>
        <v>0</v>
      </c>
      <c r="X749" s="113"/>
      <c r="Y749" s="117">
        <f t="shared" si="178"/>
        <v>0</v>
      </c>
      <c r="Z749" s="118"/>
      <c r="AA749" s="93"/>
      <c r="AB749" s="93"/>
      <c r="AC749" s="93"/>
    </row>
    <row r="750" spans="1:29" ht="20.100000000000001" customHeight="1" x14ac:dyDescent="0.2">
      <c r="A750" s="405"/>
      <c r="B750" s="124" t="s">
        <v>54</v>
      </c>
      <c r="C750" s="130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353"/>
      <c r="E750" s="353">
        <v>0</v>
      </c>
      <c r="F750" s="124" t="s">
        <v>71</v>
      </c>
      <c r="G750" s="125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416"/>
      <c r="I750" s="552" t="s">
        <v>72</v>
      </c>
      <c r="J750" s="530"/>
      <c r="K750" s="125">
        <f>K748+K749</f>
        <v>90000</v>
      </c>
      <c r="L750" s="420"/>
      <c r="M750" s="93"/>
      <c r="N750" s="110"/>
      <c r="O750" s="111" t="s">
        <v>73</v>
      </c>
      <c r="P750" s="111"/>
      <c r="Q750" s="111"/>
      <c r="R750" s="111">
        <v>0</v>
      </c>
      <c r="S750" s="92"/>
      <c r="T750" s="111" t="s">
        <v>73</v>
      </c>
      <c r="U750" s="117">
        <f t="shared" si="180"/>
        <v>0</v>
      </c>
      <c r="V750" s="113"/>
      <c r="W750" s="117">
        <f t="shared" si="177"/>
        <v>0</v>
      </c>
      <c r="X750" s="113"/>
      <c r="Y750" s="117">
        <f t="shared" si="178"/>
        <v>0</v>
      </c>
      <c r="Z750" s="118"/>
      <c r="AA750" s="93"/>
      <c r="AB750" s="93"/>
      <c r="AC750" s="93"/>
    </row>
    <row r="751" spans="1:29" ht="20.100000000000001" customHeight="1" x14ac:dyDescent="0.2">
      <c r="A751" s="405"/>
      <c r="B751" s="124" t="s">
        <v>55</v>
      </c>
      <c r="C751" s="130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353"/>
      <c r="E751" s="353"/>
      <c r="F751" s="124" t="s">
        <v>11</v>
      </c>
      <c r="G751" s="125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416"/>
      <c r="I751" s="552" t="s">
        <v>74</v>
      </c>
      <c r="J751" s="530"/>
      <c r="K751" s="125">
        <f>G751</f>
        <v>0</v>
      </c>
      <c r="L751" s="420"/>
      <c r="M751" s="93"/>
      <c r="N751" s="110"/>
      <c r="O751" s="111" t="s">
        <v>75</v>
      </c>
      <c r="P751" s="111"/>
      <c r="Q751" s="111"/>
      <c r="R751" s="111">
        <v>0</v>
      </c>
      <c r="S751" s="92"/>
      <c r="T751" s="111" t="s">
        <v>75</v>
      </c>
      <c r="U751" s="117" t="str">
        <f t="shared" ref="U751:U752" si="181">IF($J$1="September",Y750,"")</f>
        <v/>
      </c>
      <c r="V751" s="113"/>
      <c r="W751" s="117" t="str">
        <f t="shared" si="177"/>
        <v/>
      </c>
      <c r="X751" s="113"/>
      <c r="Y751" s="117" t="str">
        <f t="shared" si="178"/>
        <v/>
      </c>
      <c r="Z751" s="118"/>
      <c r="AA751" s="93"/>
      <c r="AB751" s="93"/>
      <c r="AC751" s="93"/>
    </row>
    <row r="752" spans="1:29" ht="18.75" customHeight="1" x14ac:dyDescent="0.2">
      <c r="A752" s="405"/>
      <c r="B752" s="426" t="s">
        <v>76</v>
      </c>
      <c r="C752" s="424">
        <v>0</v>
      </c>
      <c r="D752" s="353"/>
      <c r="E752" s="353"/>
      <c r="F752" s="426" t="s">
        <v>58</v>
      </c>
      <c r="G752" s="427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353"/>
      <c r="I752" s="553" t="s">
        <v>13</v>
      </c>
      <c r="J752" s="554"/>
      <c r="K752" s="430">
        <f>K750-K751</f>
        <v>90000</v>
      </c>
      <c r="L752" s="412"/>
      <c r="M752" s="93"/>
      <c r="N752" s="110"/>
      <c r="O752" s="111" t="s">
        <v>78</v>
      </c>
      <c r="P752" s="111"/>
      <c r="Q752" s="111"/>
      <c r="R752" s="111">
        <v>0</v>
      </c>
      <c r="S752" s="92"/>
      <c r="T752" s="111" t="s">
        <v>78</v>
      </c>
      <c r="U752" s="117" t="str">
        <f t="shared" si="181"/>
        <v/>
      </c>
      <c r="V752" s="113"/>
      <c r="W752" s="117" t="str">
        <f t="shared" si="177"/>
        <v/>
      </c>
      <c r="X752" s="113"/>
      <c r="Y752" s="117" t="str">
        <f t="shared" si="178"/>
        <v/>
      </c>
      <c r="Z752" s="118"/>
      <c r="AA752" s="93"/>
      <c r="AB752" s="93"/>
      <c r="AC752" s="93"/>
    </row>
    <row r="753" spans="1:29" ht="20.100000000000001" customHeight="1" x14ac:dyDescent="0.2">
      <c r="A753" s="405"/>
      <c r="B753" s="353"/>
      <c r="C753" s="353"/>
      <c r="D753" s="353"/>
      <c r="E753" s="353"/>
      <c r="F753" s="353"/>
      <c r="G753" s="353"/>
      <c r="H753" s="353"/>
      <c r="I753" s="567"/>
      <c r="J753" s="568"/>
      <c r="K753" s="408"/>
      <c r="L753" s="415"/>
      <c r="M753" s="93"/>
      <c r="N753" s="110"/>
      <c r="O753" s="111" t="s">
        <v>79</v>
      </c>
      <c r="P753" s="111"/>
      <c r="Q753" s="111"/>
      <c r="R753" s="111">
        <v>0</v>
      </c>
      <c r="S753" s="92"/>
      <c r="T753" s="111" t="s">
        <v>79</v>
      </c>
      <c r="U753" s="117" t="str">
        <f>IF($J$1="October",Y752,"")</f>
        <v/>
      </c>
      <c r="V753" s="113"/>
      <c r="W753" s="117" t="str">
        <f t="shared" si="177"/>
        <v/>
      </c>
      <c r="X753" s="113"/>
      <c r="Y753" s="117" t="str">
        <f t="shared" si="178"/>
        <v/>
      </c>
      <c r="Z753" s="118"/>
      <c r="AA753" s="93"/>
      <c r="AB753" s="93"/>
      <c r="AC753" s="93"/>
    </row>
    <row r="754" spans="1:29" ht="20.100000000000001" customHeight="1" x14ac:dyDescent="0.3">
      <c r="A754" s="405"/>
      <c r="B754" s="444"/>
      <c r="C754" s="444"/>
      <c r="D754" s="444"/>
      <c r="E754" s="444"/>
      <c r="F754" s="444"/>
      <c r="G754" s="444"/>
      <c r="H754" s="444"/>
      <c r="I754" s="567"/>
      <c r="J754" s="568"/>
      <c r="K754" s="408"/>
      <c r="L754" s="415"/>
      <c r="M754" s="93"/>
      <c r="N754" s="110"/>
      <c r="O754" s="111" t="s">
        <v>80</v>
      </c>
      <c r="P754" s="111"/>
      <c r="Q754" s="111"/>
      <c r="R754" s="111">
        <v>0</v>
      </c>
      <c r="S754" s="92"/>
      <c r="T754" s="111" t="s">
        <v>80</v>
      </c>
      <c r="U754" s="117" t="str">
        <f>IF($J$1="November",Y753,"")</f>
        <v/>
      </c>
      <c r="V754" s="113"/>
      <c r="W754" s="117" t="str">
        <f t="shared" si="177"/>
        <v/>
      </c>
      <c r="X754" s="113"/>
      <c r="Y754" s="117" t="str">
        <f t="shared" si="178"/>
        <v/>
      </c>
      <c r="Z754" s="118"/>
      <c r="AA754" s="93"/>
      <c r="AB754" s="93"/>
      <c r="AC754" s="93"/>
    </row>
    <row r="755" spans="1:29" ht="20.100000000000001" customHeight="1" thickBot="1" x14ac:dyDescent="0.35">
      <c r="A755" s="421"/>
      <c r="B755" s="447"/>
      <c r="C755" s="447"/>
      <c r="D755" s="447"/>
      <c r="E755" s="447"/>
      <c r="F755" s="447"/>
      <c r="G755" s="447"/>
      <c r="H755" s="447"/>
      <c r="I755" s="447"/>
      <c r="J755" s="447"/>
      <c r="K755" s="447"/>
      <c r="L755" s="423"/>
      <c r="M755" s="93"/>
      <c r="N755" s="110"/>
      <c r="O755" s="111" t="s">
        <v>81</v>
      </c>
      <c r="P755" s="111"/>
      <c r="Q755" s="111"/>
      <c r="R755" s="111">
        <v>0</v>
      </c>
      <c r="S755" s="92"/>
      <c r="T755" s="111" t="s">
        <v>81</v>
      </c>
      <c r="U755" s="117" t="str">
        <f>IF($J$1="Dec",Y754,"")</f>
        <v/>
      </c>
      <c r="V755" s="113"/>
      <c r="W755" s="117" t="str">
        <f t="shared" si="177"/>
        <v/>
      </c>
      <c r="X755" s="113"/>
      <c r="Y755" s="117" t="str">
        <f t="shared" si="178"/>
        <v/>
      </c>
      <c r="Z755" s="118"/>
      <c r="AA755" s="93"/>
      <c r="AB755" s="93"/>
      <c r="AC755" s="93"/>
    </row>
    <row r="756" spans="1:29" ht="20.100000000000001" customHeight="1" thickBot="1" x14ac:dyDescent="0.25">
      <c r="A756" s="353"/>
      <c r="B756" s="353"/>
      <c r="C756" s="353"/>
      <c r="D756" s="353"/>
      <c r="E756" s="353"/>
      <c r="F756" s="353"/>
      <c r="G756" s="353"/>
      <c r="H756" s="353"/>
      <c r="I756" s="353"/>
      <c r="J756" s="353"/>
      <c r="K756" s="353"/>
      <c r="L756" s="353"/>
      <c r="M756" s="136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6"/>
      <c r="AB756" s="136"/>
      <c r="AC756" s="136"/>
    </row>
    <row r="757" spans="1:29" ht="20.100000000000001" customHeight="1" thickBot="1" x14ac:dyDescent="0.55000000000000004">
      <c r="A757" s="557" t="s">
        <v>50</v>
      </c>
      <c r="B757" s="558"/>
      <c r="C757" s="558"/>
      <c r="D757" s="558"/>
      <c r="E757" s="558"/>
      <c r="F757" s="558"/>
      <c r="G757" s="558"/>
      <c r="H757" s="558"/>
      <c r="I757" s="558"/>
      <c r="J757" s="558"/>
      <c r="K757" s="558"/>
      <c r="L757" s="559"/>
      <c r="M757" s="94"/>
      <c r="N757" s="95"/>
      <c r="O757" s="560" t="s">
        <v>51</v>
      </c>
      <c r="P757" s="561"/>
      <c r="Q757" s="561"/>
      <c r="R757" s="562"/>
      <c r="S757" s="96"/>
      <c r="T757" s="560" t="s">
        <v>52</v>
      </c>
      <c r="U757" s="561"/>
      <c r="V757" s="561"/>
      <c r="W757" s="561"/>
      <c r="X757" s="561"/>
      <c r="Y757" s="562"/>
      <c r="Z757" s="97"/>
      <c r="AA757" s="86"/>
      <c r="AB757" s="86"/>
      <c r="AC757" s="86"/>
    </row>
    <row r="758" spans="1:29" ht="20.100000000000001" customHeight="1" thickBot="1" x14ac:dyDescent="0.3">
      <c r="A758" s="436"/>
      <c r="B758" s="437"/>
      <c r="C758" s="572" t="s">
        <v>237</v>
      </c>
      <c r="D758" s="566"/>
      <c r="E758" s="566"/>
      <c r="F758" s="566"/>
      <c r="G758" s="437" t="str">
        <f>$J$1</f>
        <v>April</v>
      </c>
      <c r="H758" s="565">
        <f>$K$1</f>
        <v>2025</v>
      </c>
      <c r="I758" s="566"/>
      <c r="J758" s="437"/>
      <c r="K758" s="438"/>
      <c r="L758" s="439"/>
      <c r="M758" s="102"/>
      <c r="N758" s="103"/>
      <c r="O758" s="104" t="s">
        <v>53</v>
      </c>
      <c r="P758" s="104" t="s">
        <v>54</v>
      </c>
      <c r="Q758" s="104" t="s">
        <v>55</v>
      </c>
      <c r="R758" s="104" t="s">
        <v>56</v>
      </c>
      <c r="S758" s="105"/>
      <c r="T758" s="104" t="s">
        <v>53</v>
      </c>
      <c r="U758" s="104" t="s">
        <v>57</v>
      </c>
      <c r="V758" s="104" t="s">
        <v>9</v>
      </c>
      <c r="W758" s="104" t="s">
        <v>10</v>
      </c>
      <c r="X758" s="104" t="s">
        <v>11</v>
      </c>
      <c r="Y758" s="104" t="s">
        <v>58</v>
      </c>
      <c r="Z758" s="106"/>
      <c r="AA758" s="86"/>
      <c r="AB758" s="86"/>
      <c r="AC758" s="86"/>
    </row>
    <row r="759" spans="1:29" ht="20.100000000000001" customHeight="1" x14ac:dyDescent="0.25">
      <c r="A759" s="405"/>
      <c r="B759" s="353"/>
      <c r="C759" s="353"/>
      <c r="D759" s="406"/>
      <c r="E759" s="406"/>
      <c r="F759" s="406"/>
      <c r="G759" s="406"/>
      <c r="H759" s="406"/>
      <c r="I759" s="353"/>
      <c r="J759" s="407" t="s">
        <v>59</v>
      </c>
      <c r="K759" s="408">
        <v>30000</v>
      </c>
      <c r="L759" s="409"/>
      <c r="M759" s="93"/>
      <c r="N759" s="110"/>
      <c r="O759" s="111" t="s">
        <v>60</v>
      </c>
      <c r="P759" s="111">
        <v>30</v>
      </c>
      <c r="Q759" s="111">
        <v>1</v>
      </c>
      <c r="R759" s="111">
        <v>0</v>
      </c>
      <c r="S759" s="112"/>
      <c r="T759" s="111" t="s">
        <v>60</v>
      </c>
      <c r="U759" s="113"/>
      <c r="V759" s="113">
        <v>10000</v>
      </c>
      <c r="W759" s="113">
        <f>V759+U759</f>
        <v>10000</v>
      </c>
      <c r="X759" s="113">
        <v>2000</v>
      </c>
      <c r="Y759" s="113">
        <f>W759-X759</f>
        <v>8000</v>
      </c>
      <c r="Z759" s="106"/>
      <c r="AA759" s="86"/>
      <c r="AB759" s="86"/>
      <c r="AC759" s="86"/>
    </row>
    <row r="760" spans="1:29" ht="20.100000000000001" customHeight="1" thickBot="1" x14ac:dyDescent="0.3">
      <c r="A760" s="405"/>
      <c r="B760" s="353" t="s">
        <v>61</v>
      </c>
      <c r="C760" s="205" t="s">
        <v>223</v>
      </c>
      <c r="D760" s="353"/>
      <c r="E760" s="353"/>
      <c r="F760" s="353"/>
      <c r="G760" s="353"/>
      <c r="H760" s="411"/>
      <c r="I760" s="406"/>
      <c r="J760" s="353"/>
      <c r="K760" s="353"/>
      <c r="L760" s="412"/>
      <c r="M760" s="94"/>
      <c r="N760" s="116"/>
      <c r="O760" s="111" t="s">
        <v>62</v>
      </c>
      <c r="P760" s="111">
        <v>25</v>
      </c>
      <c r="Q760" s="111">
        <v>3</v>
      </c>
      <c r="R760" s="111">
        <v>0</v>
      </c>
      <c r="S760" s="92"/>
      <c r="T760" s="111" t="s">
        <v>62</v>
      </c>
      <c r="U760" s="117">
        <f>Y759</f>
        <v>8000</v>
      </c>
      <c r="V760" s="113"/>
      <c r="W760" s="117">
        <f t="shared" ref="W760:W770" si="182">IF(U760="","",U760+V760)</f>
        <v>8000</v>
      </c>
      <c r="X760" s="113">
        <v>2000</v>
      </c>
      <c r="Y760" s="117">
        <f t="shared" ref="Y760:Y770" si="183">IF(W760="","",W760-X760)</f>
        <v>6000</v>
      </c>
      <c r="Z760" s="118"/>
      <c r="AA760" s="86"/>
      <c r="AB760" s="86"/>
      <c r="AC760" s="86"/>
    </row>
    <row r="761" spans="1:29" ht="20.100000000000001" customHeight="1" thickBot="1" x14ac:dyDescent="0.3">
      <c r="A761" s="405"/>
      <c r="B761" s="413" t="s">
        <v>63</v>
      </c>
      <c r="C761" s="445">
        <v>45551</v>
      </c>
      <c r="D761" s="353"/>
      <c r="E761" s="353"/>
      <c r="F761" s="569" t="s">
        <v>52</v>
      </c>
      <c r="G761" s="570"/>
      <c r="H761" s="353"/>
      <c r="I761" s="569" t="s">
        <v>64</v>
      </c>
      <c r="J761" s="571"/>
      <c r="K761" s="570"/>
      <c r="L761" s="415"/>
      <c r="M761" s="93"/>
      <c r="N761" s="110"/>
      <c r="O761" s="111" t="s">
        <v>65</v>
      </c>
      <c r="P761" s="111">
        <v>31</v>
      </c>
      <c r="Q761" s="111">
        <v>0</v>
      </c>
      <c r="R761" s="111">
        <v>0</v>
      </c>
      <c r="S761" s="92"/>
      <c r="T761" s="111" t="s">
        <v>65</v>
      </c>
      <c r="U761" s="117">
        <f>Y760</f>
        <v>6000</v>
      </c>
      <c r="V761" s="113"/>
      <c r="W761" s="117">
        <f t="shared" si="182"/>
        <v>6000</v>
      </c>
      <c r="X761" s="113">
        <v>2000</v>
      </c>
      <c r="Y761" s="117">
        <f t="shared" si="183"/>
        <v>4000</v>
      </c>
      <c r="Z761" s="118"/>
      <c r="AA761" s="86"/>
      <c r="AB761" s="86"/>
      <c r="AC761" s="86"/>
    </row>
    <row r="762" spans="1:29" ht="20.100000000000001" customHeight="1" x14ac:dyDescent="0.25">
      <c r="A762" s="405"/>
      <c r="B762" s="353"/>
      <c r="C762" s="353"/>
      <c r="D762" s="353"/>
      <c r="E762" s="353"/>
      <c r="F762" s="353"/>
      <c r="G762" s="353"/>
      <c r="H762" s="416"/>
      <c r="I762" s="353"/>
      <c r="J762" s="353"/>
      <c r="K762" s="353"/>
      <c r="L762" s="417"/>
      <c r="M762" s="93"/>
      <c r="N762" s="110"/>
      <c r="O762" s="111" t="s">
        <v>66</v>
      </c>
      <c r="P762" s="111">
        <v>29</v>
      </c>
      <c r="Q762" s="111">
        <v>1</v>
      </c>
      <c r="R762" s="111">
        <v>0</v>
      </c>
      <c r="S762" s="92"/>
      <c r="T762" s="111" t="s">
        <v>66</v>
      </c>
      <c r="U762" s="117">
        <f>Y761</f>
        <v>4000</v>
      </c>
      <c r="V762" s="113"/>
      <c r="W762" s="117">
        <f t="shared" si="182"/>
        <v>4000</v>
      </c>
      <c r="X762" s="113">
        <v>2000</v>
      </c>
      <c r="Y762" s="117">
        <f t="shared" si="183"/>
        <v>2000</v>
      </c>
      <c r="Z762" s="118"/>
      <c r="AA762" s="86"/>
      <c r="AB762" s="86"/>
      <c r="AC762" s="86"/>
    </row>
    <row r="763" spans="1:29" ht="20.100000000000001" customHeight="1" x14ac:dyDescent="0.25">
      <c r="A763" s="405"/>
      <c r="B763" s="551" t="s">
        <v>51</v>
      </c>
      <c r="C763" s="530"/>
      <c r="D763" s="353"/>
      <c r="E763" s="353"/>
      <c r="F763" s="124" t="s">
        <v>67</v>
      </c>
      <c r="G763" s="125">
        <f>IF($J$1="January",U759,IF($J$1="February",U760,IF($J$1="March",U761,IF($J$1="April",U762,IF($J$1="May",U763,IF($J$1="June",U764,IF($J$1="July",U765,IF($J$1="August",U766,IF($J$1="August",U766,IF($J$1="September",U767,IF($J$1="October",U768,IF($J$1="November",U769,IF($J$1="December",U770)))))))))))))</f>
        <v>4000</v>
      </c>
      <c r="H763" s="416"/>
      <c r="I763" s="126">
        <f>IF(C767&gt;=C766,$K$2,C765+C767)</f>
        <v>29</v>
      </c>
      <c r="J763" s="127" t="s">
        <v>68</v>
      </c>
      <c r="K763" s="128">
        <f>K759/$K$2*I763</f>
        <v>29000</v>
      </c>
      <c r="L763" s="418"/>
      <c r="M763" s="93"/>
      <c r="N763" s="110"/>
      <c r="O763" s="111" t="s">
        <v>69</v>
      </c>
      <c r="P763" s="111"/>
      <c r="Q763" s="111"/>
      <c r="R763" s="111">
        <v>0</v>
      </c>
      <c r="S763" s="92"/>
      <c r="T763" s="111" t="s">
        <v>69</v>
      </c>
      <c r="U763" s="117"/>
      <c r="V763" s="113"/>
      <c r="W763" s="117" t="str">
        <f t="shared" si="182"/>
        <v/>
      </c>
      <c r="X763" s="113"/>
      <c r="Y763" s="117" t="str">
        <f t="shared" si="183"/>
        <v/>
      </c>
      <c r="Z763" s="118"/>
      <c r="AA763" s="86"/>
      <c r="AB763" s="86"/>
      <c r="AC763" s="86"/>
    </row>
    <row r="764" spans="1:29" ht="20.100000000000001" customHeight="1" x14ac:dyDescent="0.25">
      <c r="A764" s="405"/>
      <c r="B764" s="130"/>
      <c r="C764" s="130"/>
      <c r="D764" s="353"/>
      <c r="E764" s="353"/>
      <c r="F764" s="124" t="s">
        <v>9</v>
      </c>
      <c r="G764" s="125">
        <f>IF($J$1="January",V759,IF($J$1="February",V760,IF($J$1="March",V761,IF($J$1="April",V762,IF($J$1="May",V763,IF($J$1="June",V764,IF($J$1="July",V765,IF($J$1="August",V766,IF($J$1="August",V766,IF($J$1="September",V767,IF($J$1="October",V768,IF($J$1="November",V769,IF($J$1="December",V770)))))))))))))</f>
        <v>0</v>
      </c>
      <c r="H764" s="416"/>
      <c r="I764" s="446">
        <v>66</v>
      </c>
      <c r="J764" s="127" t="s">
        <v>70</v>
      </c>
      <c r="K764" s="125">
        <f>K759/$K$2/8*I764</f>
        <v>8250</v>
      </c>
      <c r="L764" s="420"/>
      <c r="M764" s="93"/>
      <c r="N764" s="110"/>
      <c r="O764" s="111" t="s">
        <v>47</v>
      </c>
      <c r="P764" s="111"/>
      <c r="Q764" s="111"/>
      <c r="R764" s="111">
        <v>0</v>
      </c>
      <c r="S764" s="92"/>
      <c r="T764" s="111" t="s">
        <v>47</v>
      </c>
      <c r="U764" s="117" t="str">
        <f t="shared" ref="U764:U765" si="184">IF($J$1="May",Y763,Y763)</f>
        <v/>
      </c>
      <c r="V764" s="113"/>
      <c r="W764" s="117" t="str">
        <f t="shared" si="182"/>
        <v/>
      </c>
      <c r="X764" s="113"/>
      <c r="Y764" s="117" t="str">
        <f t="shared" si="183"/>
        <v/>
      </c>
      <c r="Z764" s="118"/>
      <c r="AA764" s="86"/>
      <c r="AB764" s="86"/>
      <c r="AC764" s="86"/>
    </row>
    <row r="765" spans="1:29" ht="20.100000000000001" customHeight="1" x14ac:dyDescent="0.25">
      <c r="A765" s="405"/>
      <c r="B765" s="124" t="s">
        <v>54</v>
      </c>
      <c r="C765" s="130">
        <f>IF($J$1="January",P759,IF($J$1="February",P760,IF($J$1="March",P761,IF($J$1="April",P762,IF($J$1="May",P763,IF($J$1="June",P764,IF($J$1="July",P765,IF($J$1="August",P766,IF($J$1="August",P766,IF($J$1="September",P767,IF($J$1="October",P768,IF($J$1="November",P769,IF($J$1="December",P770)))))))))))))</f>
        <v>29</v>
      </c>
      <c r="D765" s="353"/>
      <c r="E765" s="353"/>
      <c r="F765" s="124" t="s">
        <v>71</v>
      </c>
      <c r="G765" s="125">
        <f>IF($J$1="January",W759,IF($J$1="February",W760,IF($J$1="March",W761,IF($J$1="April",W762,IF($J$1="May",W763,IF($J$1="June",W764,IF($J$1="July",W765,IF($J$1="August",W766,IF($J$1="August",W766,IF($J$1="September",W767,IF($J$1="October",W768,IF($J$1="November",W769,IF($J$1="December",W770)))))))))))))</f>
        <v>4000</v>
      </c>
      <c r="H765" s="416"/>
      <c r="I765" s="552" t="s">
        <v>72</v>
      </c>
      <c r="J765" s="530"/>
      <c r="K765" s="125">
        <f>K763+K764</f>
        <v>37250</v>
      </c>
      <c r="L765" s="420"/>
      <c r="M765" s="93"/>
      <c r="N765" s="110"/>
      <c r="O765" s="111" t="s">
        <v>73</v>
      </c>
      <c r="P765" s="111"/>
      <c r="Q765" s="111"/>
      <c r="R765" s="111">
        <v>0</v>
      </c>
      <c r="S765" s="92"/>
      <c r="T765" s="111" t="s">
        <v>73</v>
      </c>
      <c r="U765" s="117" t="str">
        <f t="shared" si="184"/>
        <v/>
      </c>
      <c r="V765" s="113"/>
      <c r="W765" s="117" t="str">
        <f t="shared" si="182"/>
        <v/>
      </c>
      <c r="X765" s="113"/>
      <c r="Y765" s="117" t="str">
        <f t="shared" si="183"/>
        <v/>
      </c>
      <c r="Z765" s="118"/>
      <c r="AA765" s="86"/>
      <c r="AB765" s="86"/>
      <c r="AC765" s="86"/>
    </row>
    <row r="766" spans="1:29" ht="20.100000000000001" customHeight="1" x14ac:dyDescent="0.25">
      <c r="A766" s="405"/>
      <c r="B766" s="124" t="s">
        <v>55</v>
      </c>
      <c r="C766" s="130">
        <f>IF($J$1="January",Q759,IF($J$1="February",Q760,IF($J$1="March",Q761,IF($J$1="April",Q762,IF($J$1="May",Q763,IF($J$1="June",Q764,IF($J$1="July",Q765,IF($J$1="August",Q766,IF($J$1="August",Q766,IF($J$1="September",Q767,IF($J$1="October",Q768,IF($J$1="November",Q769,IF($J$1="December",Q770)))))))))))))</f>
        <v>1</v>
      </c>
      <c r="D766" s="353"/>
      <c r="E766" s="353"/>
      <c r="F766" s="124" t="s">
        <v>11</v>
      </c>
      <c r="G766" s="125">
        <f>IF($J$1="January",X759,IF($J$1="February",X760,IF($J$1="March",X761,IF($J$1="April",X762,IF($J$1="May",X763,IF($J$1="June",X764,IF($J$1="July",X765,IF($J$1="August",X766,IF($J$1="August",X766,IF($J$1="September",X767,IF($J$1="October",X768,IF($J$1="November",X769,IF($J$1="December",X770)))))))))))))</f>
        <v>2000</v>
      </c>
      <c r="H766" s="416"/>
      <c r="I766" s="552" t="s">
        <v>74</v>
      </c>
      <c r="J766" s="530"/>
      <c r="K766" s="125">
        <f>G766</f>
        <v>2000</v>
      </c>
      <c r="L766" s="420"/>
      <c r="M766" s="93"/>
      <c r="N766" s="110"/>
      <c r="O766" s="111" t="s">
        <v>75</v>
      </c>
      <c r="P766" s="111"/>
      <c r="Q766" s="111"/>
      <c r="R766" s="111">
        <v>0</v>
      </c>
      <c r="S766" s="92"/>
      <c r="T766" s="111" t="s">
        <v>75</v>
      </c>
      <c r="U766" s="117" t="str">
        <f>Y765</f>
        <v/>
      </c>
      <c r="V766" s="113"/>
      <c r="W766" s="117" t="str">
        <f t="shared" si="182"/>
        <v/>
      </c>
      <c r="X766" s="113"/>
      <c r="Y766" s="117" t="str">
        <f t="shared" si="183"/>
        <v/>
      </c>
      <c r="Z766" s="118"/>
      <c r="AA766" s="86"/>
      <c r="AB766" s="86"/>
      <c r="AC766" s="86"/>
    </row>
    <row r="767" spans="1:29" ht="18.75" customHeight="1" x14ac:dyDescent="0.2">
      <c r="A767" s="405"/>
      <c r="B767" s="426" t="s">
        <v>76</v>
      </c>
      <c r="C767" s="424">
        <f>IF($J$1="January",R759,IF($J$1="February",R760,IF($J$1="March",R761,IF($J$1="April",R762,IF($J$1="May",R763,IF($J$1="June",R764,IF($J$1="July",R765,IF($J$1="August",R766,IF($J$1="August",R766,IF($J$1="September",R767,IF($J$1="October",R768,IF($J$1="November",R769,IF($J$1="December",R770)))))))))))))</f>
        <v>0</v>
      </c>
      <c r="D767" s="353"/>
      <c r="E767" s="353"/>
      <c r="F767" s="426" t="s">
        <v>58</v>
      </c>
      <c r="G767" s="427">
        <f>IF($J$1="January",Y759,IF($J$1="February",Y760,IF($J$1="March",Y761,IF($J$1="April",Y762,IF($J$1="May",Y763,IF($J$1="June",Y764,IF($J$1="July",Y765,IF($J$1="August",Y766,IF($J$1="August",Y766,IF($J$1="September",Y767,IF($J$1="October",Y768,IF($J$1="November",Y769,IF($J$1="December",Y770)))))))))))))</f>
        <v>2000</v>
      </c>
      <c r="H767" s="353"/>
      <c r="I767" s="553" t="s">
        <v>13</v>
      </c>
      <c r="J767" s="554"/>
      <c r="K767" s="430">
        <f>K765-K766</f>
        <v>35250</v>
      </c>
      <c r="L767" s="412"/>
      <c r="M767" s="93"/>
      <c r="N767" s="110"/>
      <c r="O767" s="111" t="s">
        <v>78</v>
      </c>
      <c r="P767" s="111"/>
      <c r="Q767" s="111"/>
      <c r="R767" s="111">
        <v>0</v>
      </c>
      <c r="S767" s="92"/>
      <c r="T767" s="111" t="s">
        <v>78</v>
      </c>
      <c r="U767" s="117" t="str">
        <f>Y766</f>
        <v/>
      </c>
      <c r="V767" s="113"/>
      <c r="W767" s="117" t="str">
        <f t="shared" si="182"/>
        <v/>
      </c>
      <c r="X767" s="113"/>
      <c r="Y767" s="117" t="str">
        <f t="shared" si="183"/>
        <v/>
      </c>
      <c r="Z767" s="118"/>
      <c r="AA767" s="93"/>
      <c r="AB767" s="93"/>
      <c r="AC767" s="93"/>
    </row>
    <row r="768" spans="1:29" ht="20.100000000000001" customHeight="1" x14ac:dyDescent="0.25">
      <c r="A768" s="405"/>
      <c r="B768" s="353"/>
      <c r="C768" s="353"/>
      <c r="D768" s="353"/>
      <c r="E768" s="353"/>
      <c r="F768" s="353"/>
      <c r="G768" s="353"/>
      <c r="H768" s="353"/>
      <c r="I768" s="567"/>
      <c r="J768" s="568"/>
      <c r="K768" s="408"/>
      <c r="L768" s="415"/>
      <c r="M768" s="93"/>
      <c r="N768" s="110"/>
      <c r="O768" s="111" t="s">
        <v>79</v>
      </c>
      <c r="P768" s="111"/>
      <c r="Q768" s="111"/>
      <c r="R768" s="111">
        <v>0</v>
      </c>
      <c r="S768" s="92"/>
      <c r="T768" s="111" t="s">
        <v>79</v>
      </c>
      <c r="U768" s="117" t="str">
        <f>Y767</f>
        <v/>
      </c>
      <c r="V768" s="113"/>
      <c r="W768" s="117" t="str">
        <f t="shared" si="182"/>
        <v/>
      </c>
      <c r="X768" s="113"/>
      <c r="Y768" s="117" t="str">
        <f t="shared" si="183"/>
        <v/>
      </c>
      <c r="Z768" s="118"/>
      <c r="AA768" s="86"/>
      <c r="AB768" s="86"/>
      <c r="AC768" s="86"/>
    </row>
    <row r="769" spans="1:29" ht="20.100000000000001" customHeight="1" x14ac:dyDescent="0.3">
      <c r="A769" s="405"/>
      <c r="B769" s="444"/>
      <c r="C769" s="444"/>
      <c r="D769" s="444"/>
      <c r="E769" s="444"/>
      <c r="F769" s="444"/>
      <c r="G769" s="444"/>
      <c r="H769" s="444"/>
      <c r="I769" s="567"/>
      <c r="J769" s="568"/>
      <c r="K769" s="408"/>
      <c r="L769" s="415"/>
      <c r="M769" s="93"/>
      <c r="N769" s="110"/>
      <c r="O769" s="111" t="s">
        <v>80</v>
      </c>
      <c r="P769" s="111"/>
      <c r="Q769" s="111"/>
      <c r="R769" s="111">
        <v>0</v>
      </c>
      <c r="S769" s="92"/>
      <c r="T769" s="111" t="s">
        <v>80</v>
      </c>
      <c r="U769" s="117">
        <v>0</v>
      </c>
      <c r="V769" s="113"/>
      <c r="W769" s="117">
        <f>V769+U769</f>
        <v>0</v>
      </c>
      <c r="X769" s="113"/>
      <c r="Y769" s="117">
        <f t="shared" si="183"/>
        <v>0</v>
      </c>
      <c r="Z769" s="118"/>
      <c r="AA769" s="86"/>
      <c r="AB769" s="86"/>
      <c r="AC769" s="86"/>
    </row>
    <row r="770" spans="1:29" ht="20.100000000000001" customHeight="1" thickBot="1" x14ac:dyDescent="0.35">
      <c r="A770" s="421"/>
      <c r="B770" s="447"/>
      <c r="C770" s="447"/>
      <c r="D770" s="447"/>
      <c r="E770" s="447"/>
      <c r="F770" s="447"/>
      <c r="G770" s="447"/>
      <c r="H770" s="447"/>
      <c r="I770" s="447"/>
      <c r="J770" s="447"/>
      <c r="K770" s="447"/>
      <c r="L770" s="423"/>
      <c r="M770" s="93"/>
      <c r="N770" s="110"/>
      <c r="O770" s="111" t="s">
        <v>81</v>
      </c>
      <c r="P770" s="111"/>
      <c r="Q770" s="111"/>
      <c r="R770" s="111">
        <v>0</v>
      </c>
      <c r="S770" s="92"/>
      <c r="T770" s="111" t="s">
        <v>81</v>
      </c>
      <c r="U770" s="117">
        <f>Y769</f>
        <v>0</v>
      </c>
      <c r="V770" s="113"/>
      <c r="W770" s="117">
        <f t="shared" si="182"/>
        <v>0</v>
      </c>
      <c r="X770" s="113"/>
      <c r="Y770" s="117">
        <f t="shared" si="183"/>
        <v>0</v>
      </c>
      <c r="Z770" s="118"/>
      <c r="AA770" s="86"/>
      <c r="AB770" s="86"/>
      <c r="AC770" s="86"/>
    </row>
    <row r="771" spans="1:29" ht="20.100000000000001" customHeight="1" thickBot="1" x14ac:dyDescent="0.25">
      <c r="A771" s="353"/>
      <c r="B771" s="353"/>
      <c r="C771" s="353"/>
      <c r="D771" s="353"/>
      <c r="E771" s="353"/>
      <c r="F771" s="353"/>
      <c r="G771" s="353"/>
      <c r="H771" s="353"/>
      <c r="I771" s="353"/>
      <c r="J771" s="353"/>
      <c r="K771" s="353"/>
      <c r="L771" s="353"/>
      <c r="M771" s="136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6"/>
      <c r="AB771" s="136"/>
      <c r="AC771" s="136"/>
    </row>
    <row r="772" spans="1:29" ht="20.100000000000001" customHeight="1" thickBot="1" x14ac:dyDescent="0.55000000000000004">
      <c r="A772" s="557" t="s">
        <v>50</v>
      </c>
      <c r="B772" s="558"/>
      <c r="C772" s="558"/>
      <c r="D772" s="558"/>
      <c r="E772" s="558"/>
      <c r="F772" s="558"/>
      <c r="G772" s="558"/>
      <c r="H772" s="558"/>
      <c r="I772" s="558"/>
      <c r="J772" s="558"/>
      <c r="K772" s="558"/>
      <c r="L772" s="559"/>
      <c r="M772" s="94"/>
      <c r="N772" s="95"/>
      <c r="O772" s="560" t="s">
        <v>51</v>
      </c>
      <c r="P772" s="561"/>
      <c r="Q772" s="561"/>
      <c r="R772" s="562"/>
      <c r="S772" s="96"/>
      <c r="T772" s="560" t="s">
        <v>52</v>
      </c>
      <c r="U772" s="561"/>
      <c r="V772" s="561"/>
      <c r="W772" s="561"/>
      <c r="X772" s="561"/>
      <c r="Y772" s="562"/>
      <c r="Z772" s="97"/>
      <c r="AA772" s="94"/>
      <c r="AB772" s="93"/>
      <c r="AC772" s="93"/>
    </row>
    <row r="773" spans="1:29" ht="20.100000000000001" customHeight="1" thickBot="1" x14ac:dyDescent="0.25">
      <c r="A773" s="436"/>
      <c r="B773" s="437"/>
      <c r="C773" s="572" t="s">
        <v>237</v>
      </c>
      <c r="D773" s="566"/>
      <c r="E773" s="566"/>
      <c r="F773" s="566"/>
      <c r="G773" s="437" t="str">
        <f>$J$1</f>
        <v>April</v>
      </c>
      <c r="H773" s="565">
        <f>$K$1</f>
        <v>2025</v>
      </c>
      <c r="I773" s="566"/>
      <c r="J773" s="437"/>
      <c r="K773" s="438"/>
      <c r="L773" s="439"/>
      <c r="M773" s="102"/>
      <c r="N773" s="103"/>
      <c r="O773" s="104" t="s">
        <v>53</v>
      </c>
      <c r="P773" s="104" t="s">
        <v>54</v>
      </c>
      <c r="Q773" s="104" t="s">
        <v>55</v>
      </c>
      <c r="R773" s="104" t="s">
        <v>56</v>
      </c>
      <c r="S773" s="105"/>
      <c r="T773" s="104" t="s">
        <v>53</v>
      </c>
      <c r="U773" s="104" t="s">
        <v>57</v>
      </c>
      <c r="V773" s="104" t="s">
        <v>9</v>
      </c>
      <c r="W773" s="104" t="s">
        <v>10</v>
      </c>
      <c r="X773" s="104" t="s">
        <v>11</v>
      </c>
      <c r="Y773" s="104" t="s">
        <v>58</v>
      </c>
      <c r="Z773" s="106"/>
      <c r="AA773" s="102"/>
      <c r="AB773" s="93"/>
      <c r="AC773" s="93"/>
    </row>
    <row r="774" spans="1:29" ht="20.100000000000001" customHeight="1" x14ac:dyDescent="0.2">
      <c r="A774" s="405"/>
      <c r="B774" s="353"/>
      <c r="C774" s="353"/>
      <c r="D774" s="406"/>
      <c r="E774" s="406"/>
      <c r="F774" s="406"/>
      <c r="G774" s="406"/>
      <c r="H774" s="406"/>
      <c r="I774" s="353"/>
      <c r="J774" s="407" t="s">
        <v>59</v>
      </c>
      <c r="K774" s="408">
        <f>32000+3000</f>
        <v>35000</v>
      </c>
      <c r="L774" s="409"/>
      <c r="M774" s="93"/>
      <c r="N774" s="110"/>
      <c r="O774" s="111" t="s">
        <v>60</v>
      </c>
      <c r="P774" s="111">
        <v>30</v>
      </c>
      <c r="Q774" s="111">
        <v>1</v>
      </c>
      <c r="R774" s="111">
        <v>0</v>
      </c>
      <c r="S774" s="112"/>
      <c r="T774" s="111" t="s">
        <v>60</v>
      </c>
      <c r="U774" s="113"/>
      <c r="V774" s="113"/>
      <c r="W774" s="113">
        <f>V774+U774</f>
        <v>0</v>
      </c>
      <c r="X774" s="113"/>
      <c r="Y774" s="113">
        <f>W774-X774</f>
        <v>0</v>
      </c>
      <c r="Z774" s="106"/>
      <c r="AA774" s="93"/>
      <c r="AB774" s="93"/>
      <c r="AC774" s="93"/>
    </row>
    <row r="775" spans="1:29" ht="20.100000000000001" customHeight="1" thickBot="1" x14ac:dyDescent="0.25">
      <c r="A775" s="405"/>
      <c r="B775" s="353" t="s">
        <v>61</v>
      </c>
      <c r="C775" s="410" t="s">
        <v>120</v>
      </c>
      <c r="D775" s="353"/>
      <c r="E775" s="353"/>
      <c r="F775" s="353"/>
      <c r="G775" s="353"/>
      <c r="H775" s="411"/>
      <c r="I775" s="406"/>
      <c r="J775" s="353"/>
      <c r="K775" s="353"/>
      <c r="L775" s="412"/>
      <c r="M775" s="94"/>
      <c r="N775" s="116"/>
      <c r="O775" s="111" t="s">
        <v>62</v>
      </c>
      <c r="P775" s="111">
        <v>27</v>
      </c>
      <c r="Q775" s="111">
        <v>1</v>
      </c>
      <c r="R775" s="111">
        <v>0</v>
      </c>
      <c r="S775" s="92"/>
      <c r="T775" s="111" t="s">
        <v>62</v>
      </c>
      <c r="U775" s="117">
        <f>Y774</f>
        <v>0</v>
      </c>
      <c r="V775" s="113"/>
      <c r="W775" s="117">
        <f t="shared" ref="W775:W785" si="185">IF(U775="","",U775+V775)</f>
        <v>0</v>
      </c>
      <c r="X775" s="113"/>
      <c r="Y775" s="117">
        <f t="shared" ref="Y775:Y785" si="186">IF(W775="","",W775-X775)</f>
        <v>0</v>
      </c>
      <c r="Z775" s="118"/>
      <c r="AA775" s="94"/>
      <c r="AB775" s="93"/>
      <c r="AC775" s="93"/>
    </row>
    <row r="776" spans="1:29" ht="20.100000000000001" customHeight="1" thickBot="1" x14ac:dyDescent="0.25">
      <c r="A776" s="405"/>
      <c r="B776" s="413" t="s">
        <v>63</v>
      </c>
      <c r="C776" s="414"/>
      <c r="D776" s="353"/>
      <c r="E776" s="353"/>
      <c r="F776" s="569" t="s">
        <v>52</v>
      </c>
      <c r="G776" s="570"/>
      <c r="H776" s="353"/>
      <c r="I776" s="569" t="s">
        <v>64</v>
      </c>
      <c r="J776" s="571"/>
      <c r="K776" s="570"/>
      <c r="L776" s="415"/>
      <c r="M776" s="93"/>
      <c r="N776" s="110"/>
      <c r="O776" s="111" t="s">
        <v>65</v>
      </c>
      <c r="P776" s="111">
        <v>31</v>
      </c>
      <c r="Q776" s="111">
        <v>0</v>
      </c>
      <c r="R776" s="111">
        <v>0</v>
      </c>
      <c r="S776" s="92"/>
      <c r="T776" s="111" t="s">
        <v>65</v>
      </c>
      <c r="U776" s="117">
        <f>Y775</f>
        <v>0</v>
      </c>
      <c r="V776" s="113"/>
      <c r="W776" s="117">
        <f t="shared" si="185"/>
        <v>0</v>
      </c>
      <c r="X776" s="113"/>
      <c r="Y776" s="117">
        <f t="shared" si="186"/>
        <v>0</v>
      </c>
      <c r="Z776" s="118"/>
      <c r="AA776" s="93"/>
      <c r="AB776" s="93"/>
      <c r="AC776" s="93"/>
    </row>
    <row r="777" spans="1:29" ht="20.100000000000001" customHeight="1" x14ac:dyDescent="0.2">
      <c r="A777" s="405"/>
      <c r="B777" s="353"/>
      <c r="C777" s="353"/>
      <c r="D777" s="353"/>
      <c r="E777" s="353"/>
      <c r="F777" s="353"/>
      <c r="G777" s="353"/>
      <c r="H777" s="416"/>
      <c r="I777" s="353"/>
      <c r="J777" s="353"/>
      <c r="K777" s="353"/>
      <c r="L777" s="417"/>
      <c r="M777" s="93"/>
      <c r="N777" s="110"/>
      <c r="O777" s="111" t="s">
        <v>66</v>
      </c>
      <c r="P777" s="111">
        <v>29</v>
      </c>
      <c r="Q777" s="111">
        <v>1</v>
      </c>
      <c r="R777" s="111">
        <v>0</v>
      </c>
      <c r="S777" s="92"/>
      <c r="T777" s="111" t="s">
        <v>66</v>
      </c>
      <c r="U777" s="117">
        <f>Y776</f>
        <v>0</v>
      </c>
      <c r="V777" s="113">
        <v>10000</v>
      </c>
      <c r="W777" s="117">
        <f t="shared" si="185"/>
        <v>10000</v>
      </c>
      <c r="X777" s="113">
        <v>5000</v>
      </c>
      <c r="Y777" s="117">
        <f t="shared" si="186"/>
        <v>5000</v>
      </c>
      <c r="Z777" s="118"/>
      <c r="AA777" s="93"/>
      <c r="AB777" s="93"/>
      <c r="AC777" s="93"/>
    </row>
    <row r="778" spans="1:29" ht="20.100000000000001" customHeight="1" x14ac:dyDescent="0.2">
      <c r="A778" s="405"/>
      <c r="B778" s="551" t="s">
        <v>51</v>
      </c>
      <c r="C778" s="530"/>
      <c r="D778" s="353"/>
      <c r="E778" s="353"/>
      <c r="F778" s="124" t="s">
        <v>67</v>
      </c>
      <c r="G778" s="125">
        <f>IF($J$1="January",U774,IF($J$1="February",U775,IF($J$1="March",U776,IF($J$1="April",U777,IF($J$1="May",U778,IF($J$1="June",U779,IF($J$1="July",U780,IF($J$1="August",U781,IF($J$1="August",U781,IF($J$1="September",U782,IF($J$1="October",U783,IF($J$1="November",U784,IF($J$1="December",U785)))))))))))))</f>
        <v>0</v>
      </c>
      <c r="H778" s="416"/>
      <c r="I778" s="126">
        <f>IF(C782&gt;=C781,$K$2,C780+C782)</f>
        <v>29</v>
      </c>
      <c r="J778" s="127" t="s">
        <v>68</v>
      </c>
      <c r="K778" s="128">
        <f>K774/$K$2*I778</f>
        <v>33833.333333333336</v>
      </c>
      <c r="L778" s="418"/>
      <c r="M778" s="93"/>
      <c r="N778" s="110"/>
      <c r="O778" s="111" t="s">
        <v>69</v>
      </c>
      <c r="P778" s="111"/>
      <c r="Q778" s="111"/>
      <c r="R778" s="111">
        <v>0</v>
      </c>
      <c r="S778" s="92"/>
      <c r="T778" s="111" t="s">
        <v>69</v>
      </c>
      <c r="U778" s="117"/>
      <c r="V778" s="113"/>
      <c r="W778" s="117" t="str">
        <f t="shared" si="185"/>
        <v/>
      </c>
      <c r="X778" s="113"/>
      <c r="Y778" s="117" t="str">
        <f t="shared" si="186"/>
        <v/>
      </c>
      <c r="Z778" s="118"/>
      <c r="AA778" s="93"/>
      <c r="AB778" s="93"/>
      <c r="AC778" s="93"/>
    </row>
    <row r="779" spans="1:29" ht="20.100000000000001" customHeight="1" x14ac:dyDescent="0.2">
      <c r="A779" s="405"/>
      <c r="B779" s="130"/>
      <c r="C779" s="130"/>
      <c r="D779" s="353"/>
      <c r="E779" s="353"/>
      <c r="F779" s="124" t="s">
        <v>9</v>
      </c>
      <c r="G779" s="125">
        <f>IF($J$1="January",V774,IF($J$1="February",V775,IF($J$1="March",V776,IF($J$1="April",V777,IF($J$1="May",V778,IF($J$1="June",V779,IF($J$1="July",V780,IF($J$1="August",V781,IF($J$1="August",V781,IF($J$1="September",V782,IF($J$1="October",V783,IF($J$1="November",V784,IF($J$1="December",V785)))))))))))))</f>
        <v>10000</v>
      </c>
      <c r="H779" s="416"/>
      <c r="I779" s="419">
        <v>100</v>
      </c>
      <c r="J779" s="127" t="s">
        <v>70</v>
      </c>
      <c r="K779" s="125">
        <f>K774/$K$2/8*I779</f>
        <v>14583.333333333334</v>
      </c>
      <c r="L779" s="420"/>
      <c r="M779" s="93"/>
      <c r="N779" s="110"/>
      <c r="O779" s="111" t="s">
        <v>47</v>
      </c>
      <c r="P779" s="111"/>
      <c r="Q779" s="111"/>
      <c r="R779" s="111">
        <v>0</v>
      </c>
      <c r="S779" s="92"/>
      <c r="T779" s="111" t="s">
        <v>47</v>
      </c>
      <c r="U779" s="117"/>
      <c r="V779" s="113"/>
      <c r="W779" s="117" t="str">
        <f t="shared" si="185"/>
        <v/>
      </c>
      <c r="X779" s="113"/>
      <c r="Y779" s="117" t="str">
        <f t="shared" si="186"/>
        <v/>
      </c>
      <c r="Z779" s="118"/>
      <c r="AA779" s="93"/>
      <c r="AB779" s="93"/>
      <c r="AC779" s="93"/>
    </row>
    <row r="780" spans="1:29" ht="20.100000000000001" customHeight="1" x14ac:dyDescent="0.2">
      <c r="A780" s="405"/>
      <c r="B780" s="124" t="s">
        <v>54</v>
      </c>
      <c r="C780" s="130">
        <f>IF($J$1="January",P774,IF($J$1="February",P775,IF($J$1="March",P776,IF($J$1="April",P777,IF($J$1="May",P778,IF($J$1="June",P779,IF($J$1="July",P780,IF($J$1="August",P781,IF($J$1="August",P781,IF($J$1="September",P782,IF($J$1="October",P783,IF($J$1="November",P784,IF($J$1="December",P785)))))))))))))</f>
        <v>29</v>
      </c>
      <c r="D780" s="353"/>
      <c r="E780" s="353"/>
      <c r="F780" s="124" t="s">
        <v>71</v>
      </c>
      <c r="G780" s="125">
        <f>IF($J$1="January",W774,IF($J$1="February",W775,IF($J$1="March",W776,IF($J$1="April",W777,IF($J$1="May",W778,IF($J$1="June",W779,IF($J$1="July",W780,IF($J$1="August",W781,IF($J$1="August",W781,IF($J$1="September",W782,IF($J$1="October",W783,IF($J$1="November",W784,IF($J$1="December",W785)))))))))))))</f>
        <v>10000</v>
      </c>
      <c r="H780" s="416"/>
      <c r="I780" s="552" t="s">
        <v>72</v>
      </c>
      <c r="J780" s="530"/>
      <c r="K780" s="125">
        <f>K778+K779</f>
        <v>48416.666666666672</v>
      </c>
      <c r="L780" s="420"/>
      <c r="M780" s="93"/>
      <c r="N780" s="110"/>
      <c r="O780" s="111" t="s">
        <v>73</v>
      </c>
      <c r="P780" s="111"/>
      <c r="Q780" s="111"/>
      <c r="R780" s="111">
        <v>0</v>
      </c>
      <c r="S780" s="92"/>
      <c r="T780" s="111" t="s">
        <v>73</v>
      </c>
      <c r="U780" s="117"/>
      <c r="V780" s="113"/>
      <c r="W780" s="117" t="str">
        <f t="shared" si="185"/>
        <v/>
      </c>
      <c r="X780" s="113"/>
      <c r="Y780" s="117" t="str">
        <f t="shared" si="186"/>
        <v/>
      </c>
      <c r="Z780" s="118"/>
      <c r="AA780" s="93"/>
      <c r="AB780" s="93"/>
      <c r="AC780" s="93"/>
    </row>
    <row r="781" spans="1:29" ht="20.100000000000001" customHeight="1" x14ac:dyDescent="0.2">
      <c r="A781" s="405"/>
      <c r="B781" s="124" t="s">
        <v>55</v>
      </c>
      <c r="C781" s="130">
        <f>IF($J$1="January",Q774,IF($J$1="February",Q775,IF($J$1="March",Q776,IF($J$1="April",Q777,IF($J$1="May",Q778,IF($J$1="June",Q779,IF($J$1="July",Q780,IF($J$1="August",Q781,IF($J$1="August",Q781,IF($J$1="September",Q782,IF($J$1="October",Q783,IF($J$1="November",Q784,IF($J$1="December",Q785)))))))))))))</f>
        <v>1</v>
      </c>
      <c r="D781" s="353"/>
      <c r="E781" s="353"/>
      <c r="F781" s="124" t="s">
        <v>11</v>
      </c>
      <c r="G781" s="125">
        <f>IF($J$1="January",X774,IF($J$1="February",X775,IF($J$1="March",X776,IF($J$1="April",X777,IF($J$1="May",X778,IF($J$1="June",X779,IF($J$1="July",X780,IF($J$1="August",X781,IF($J$1="August",X781,IF($J$1="September",X782,IF($J$1="October",X783,IF($J$1="November",X784,IF($J$1="December",X785)))))))))))))</f>
        <v>5000</v>
      </c>
      <c r="H781" s="416"/>
      <c r="I781" s="552" t="s">
        <v>74</v>
      </c>
      <c r="J781" s="530"/>
      <c r="K781" s="125">
        <f>G781</f>
        <v>5000</v>
      </c>
      <c r="L781" s="420"/>
      <c r="M781" s="93"/>
      <c r="N781" s="110"/>
      <c r="O781" s="111" t="s">
        <v>75</v>
      </c>
      <c r="P781" s="111"/>
      <c r="Q781" s="111"/>
      <c r="R781" s="111">
        <v>0</v>
      </c>
      <c r="S781" s="92"/>
      <c r="T781" s="111" t="s">
        <v>75</v>
      </c>
      <c r="U781" s="117" t="str">
        <f t="shared" ref="U781" si="187">IF($J$1="May",Y780,Y780)</f>
        <v/>
      </c>
      <c r="V781" s="113"/>
      <c r="W781" s="117"/>
      <c r="X781" s="113"/>
      <c r="Y781" s="117" t="str">
        <f t="shared" si="186"/>
        <v/>
      </c>
      <c r="Z781" s="118"/>
      <c r="AA781" s="93"/>
      <c r="AB781" s="93"/>
      <c r="AC781" s="93"/>
    </row>
    <row r="782" spans="1:29" ht="18.75" customHeight="1" x14ac:dyDescent="0.2">
      <c r="A782" s="405"/>
      <c r="B782" s="426" t="s">
        <v>76</v>
      </c>
      <c r="C782" s="424">
        <f>IF($J$1="January",R774,IF($J$1="February",R775,IF($J$1="March",R776,IF($J$1="April",R777,IF($J$1="May",R778,IF($J$1="June",R779,IF($J$1="July",R780,IF($J$1="August",R781,IF($J$1="August",R781,IF($J$1="September",R782,IF($J$1="October",R783,IF($J$1="November",R784,IF($J$1="December",R785)))))))))))))</f>
        <v>0</v>
      </c>
      <c r="D782" s="353"/>
      <c r="E782" s="353"/>
      <c r="F782" s="426" t="s">
        <v>58</v>
      </c>
      <c r="G782" s="427">
        <f>IF($J$1="January",Y774,IF($J$1="February",Y775,IF($J$1="March",Y776,IF($J$1="April",Y777,IF($J$1="May",Y778,IF($J$1="June",Y779,IF($J$1="July",Y780,IF($J$1="August",Y781,IF($J$1="August",Y781,IF($J$1="September",Y782,IF($J$1="October",Y783,IF($J$1="November",Y784,IF($J$1="December",Y785)))))))))))))</f>
        <v>5000</v>
      </c>
      <c r="H782" s="353"/>
      <c r="I782" s="553" t="s">
        <v>13</v>
      </c>
      <c r="J782" s="554"/>
      <c r="K782" s="430">
        <f>K780-K781</f>
        <v>43416.666666666672</v>
      </c>
      <c r="L782" s="412"/>
      <c r="M782" s="93"/>
      <c r="N782" s="110"/>
      <c r="O782" s="111" t="s">
        <v>78</v>
      </c>
      <c r="P782" s="111"/>
      <c r="Q782" s="111"/>
      <c r="R782" s="111">
        <v>0</v>
      </c>
      <c r="S782" s="92"/>
      <c r="T782" s="111" t="s">
        <v>78</v>
      </c>
      <c r="U782" s="117"/>
      <c r="V782" s="113"/>
      <c r="W782" s="117" t="str">
        <f t="shared" si="185"/>
        <v/>
      </c>
      <c r="X782" s="113"/>
      <c r="Y782" s="117" t="str">
        <f t="shared" si="186"/>
        <v/>
      </c>
      <c r="Z782" s="118"/>
      <c r="AA782" s="93"/>
      <c r="AB782" s="93"/>
      <c r="AC782" s="93"/>
    </row>
    <row r="783" spans="1:29" ht="20.100000000000001" customHeight="1" x14ac:dyDescent="0.2">
      <c r="A783" s="405"/>
      <c r="B783" s="353"/>
      <c r="C783" s="353"/>
      <c r="D783" s="353"/>
      <c r="E783" s="353"/>
      <c r="F783" s="353"/>
      <c r="G783" s="353"/>
      <c r="H783" s="353"/>
      <c r="I783" s="567"/>
      <c r="J783" s="568"/>
      <c r="K783" s="408"/>
      <c r="L783" s="415"/>
      <c r="M783" s="93"/>
      <c r="N783" s="110"/>
      <c r="O783" s="111" t="s">
        <v>79</v>
      </c>
      <c r="P783" s="111"/>
      <c r="Q783" s="111"/>
      <c r="R783" s="111">
        <v>0</v>
      </c>
      <c r="S783" s="92"/>
      <c r="T783" s="111" t="s">
        <v>79</v>
      </c>
      <c r="U783" s="117"/>
      <c r="V783" s="113"/>
      <c r="W783" s="117" t="str">
        <f t="shared" si="185"/>
        <v/>
      </c>
      <c r="X783" s="113"/>
      <c r="Y783" s="117" t="str">
        <f t="shared" si="186"/>
        <v/>
      </c>
      <c r="Z783" s="118"/>
      <c r="AA783" s="93"/>
      <c r="AB783" s="93"/>
      <c r="AC783" s="93"/>
    </row>
    <row r="784" spans="1:29" ht="20.100000000000001" customHeight="1" x14ac:dyDescent="0.3">
      <c r="A784" s="405"/>
      <c r="B784" s="444"/>
      <c r="C784" s="444"/>
      <c r="D784" s="444"/>
      <c r="E784" s="444"/>
      <c r="F784" s="444"/>
      <c r="G784" s="444"/>
      <c r="H784" s="444"/>
      <c r="I784" s="567"/>
      <c r="J784" s="568"/>
      <c r="K784" s="408"/>
      <c r="L784" s="415"/>
      <c r="M784" s="93"/>
      <c r="N784" s="110"/>
      <c r="O784" s="111" t="s">
        <v>80</v>
      </c>
      <c r="P784" s="111"/>
      <c r="Q784" s="111"/>
      <c r="R784" s="111">
        <v>0</v>
      </c>
      <c r="S784" s="92"/>
      <c r="T784" s="111" t="s">
        <v>80</v>
      </c>
      <c r="U784" s="117" t="str">
        <f>Y783</f>
        <v/>
      </c>
      <c r="V784" s="113"/>
      <c r="W784" s="117" t="str">
        <f t="shared" si="185"/>
        <v/>
      </c>
      <c r="X784" s="113"/>
      <c r="Y784" s="117" t="str">
        <f t="shared" si="186"/>
        <v/>
      </c>
      <c r="Z784" s="118"/>
      <c r="AA784" s="93"/>
      <c r="AB784" s="93"/>
      <c r="AC784" s="93"/>
    </row>
    <row r="785" spans="1:29" ht="20.100000000000001" customHeight="1" thickBot="1" x14ac:dyDescent="0.35">
      <c r="A785" s="421"/>
      <c r="B785" s="447"/>
      <c r="C785" s="447"/>
      <c r="D785" s="447"/>
      <c r="E785" s="447"/>
      <c r="F785" s="447"/>
      <c r="G785" s="447"/>
      <c r="H785" s="447"/>
      <c r="I785" s="447"/>
      <c r="J785" s="447"/>
      <c r="K785" s="447"/>
      <c r="L785" s="423"/>
      <c r="M785" s="93"/>
      <c r="N785" s="110"/>
      <c r="O785" s="111" t="s">
        <v>81</v>
      </c>
      <c r="P785" s="111"/>
      <c r="Q785" s="111"/>
      <c r="R785" s="111">
        <v>0</v>
      </c>
      <c r="S785" s="92"/>
      <c r="T785" s="111" t="s">
        <v>81</v>
      </c>
      <c r="U785" s="117"/>
      <c r="V785" s="113"/>
      <c r="W785" s="117" t="str">
        <f t="shared" si="185"/>
        <v/>
      </c>
      <c r="X785" s="113"/>
      <c r="Y785" s="117" t="str">
        <f t="shared" si="186"/>
        <v/>
      </c>
      <c r="Z785" s="118"/>
      <c r="AA785" s="93"/>
      <c r="AB785" s="93"/>
      <c r="AC785" s="93"/>
    </row>
    <row r="786" spans="1:29" ht="20.100000000000001" customHeight="1" thickBot="1" x14ac:dyDescent="0.25">
      <c r="A786" s="353"/>
      <c r="B786" s="353"/>
      <c r="C786" s="353"/>
      <c r="D786" s="353"/>
      <c r="E786" s="353"/>
      <c r="F786" s="353"/>
      <c r="G786" s="353"/>
      <c r="H786" s="353"/>
      <c r="I786" s="353"/>
      <c r="J786" s="353"/>
      <c r="K786" s="353"/>
      <c r="L786" s="353"/>
      <c r="M786" s="136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6"/>
      <c r="AB786" s="136"/>
      <c r="AC786" s="136"/>
    </row>
    <row r="787" spans="1:29" ht="20.100000000000001" customHeight="1" thickBot="1" x14ac:dyDescent="0.55000000000000004">
      <c r="A787" s="557" t="s">
        <v>50</v>
      </c>
      <c r="B787" s="558"/>
      <c r="C787" s="558"/>
      <c r="D787" s="558"/>
      <c r="E787" s="558"/>
      <c r="F787" s="558"/>
      <c r="G787" s="558"/>
      <c r="H787" s="558"/>
      <c r="I787" s="558"/>
      <c r="J787" s="558"/>
      <c r="K787" s="558"/>
      <c r="L787" s="559"/>
      <c r="M787" s="94"/>
      <c r="N787" s="95"/>
      <c r="O787" s="560" t="s">
        <v>51</v>
      </c>
      <c r="P787" s="561"/>
      <c r="Q787" s="561"/>
      <c r="R787" s="562"/>
      <c r="S787" s="96"/>
      <c r="T787" s="560" t="s">
        <v>52</v>
      </c>
      <c r="U787" s="561"/>
      <c r="V787" s="561"/>
      <c r="W787" s="561"/>
      <c r="X787" s="561"/>
      <c r="Y787" s="562"/>
      <c r="Z787" s="97"/>
      <c r="AA787" s="86"/>
      <c r="AB787" s="86"/>
      <c r="AC787" s="86"/>
    </row>
    <row r="788" spans="1:29" ht="20.100000000000001" customHeight="1" thickBot="1" x14ac:dyDescent="0.3">
      <c r="A788" s="436"/>
      <c r="B788" s="437"/>
      <c r="C788" s="572" t="s">
        <v>237</v>
      </c>
      <c r="D788" s="566"/>
      <c r="E788" s="566"/>
      <c r="F788" s="566"/>
      <c r="G788" s="437" t="str">
        <f>$J$1</f>
        <v>April</v>
      </c>
      <c r="H788" s="565">
        <f>$K$1</f>
        <v>2025</v>
      </c>
      <c r="I788" s="566"/>
      <c r="J788" s="437"/>
      <c r="K788" s="438"/>
      <c r="L788" s="439"/>
      <c r="M788" s="102"/>
      <c r="N788" s="103"/>
      <c r="O788" s="104" t="s">
        <v>53</v>
      </c>
      <c r="P788" s="104" t="s">
        <v>54</v>
      </c>
      <c r="Q788" s="104" t="s">
        <v>55</v>
      </c>
      <c r="R788" s="104" t="s">
        <v>56</v>
      </c>
      <c r="S788" s="105"/>
      <c r="T788" s="104" t="s">
        <v>53</v>
      </c>
      <c r="U788" s="104" t="s">
        <v>57</v>
      </c>
      <c r="V788" s="104" t="s">
        <v>9</v>
      </c>
      <c r="W788" s="104" t="s">
        <v>10</v>
      </c>
      <c r="X788" s="104" t="s">
        <v>11</v>
      </c>
      <c r="Y788" s="104" t="s">
        <v>58</v>
      </c>
      <c r="Z788" s="106"/>
      <c r="AA788" s="86"/>
      <c r="AB788" s="86"/>
      <c r="AC788" s="86"/>
    </row>
    <row r="789" spans="1:29" ht="20.100000000000001" customHeight="1" x14ac:dyDescent="0.25">
      <c r="A789" s="405"/>
      <c r="B789" s="353"/>
      <c r="C789" s="353"/>
      <c r="D789" s="406"/>
      <c r="E789" s="406"/>
      <c r="F789" s="406"/>
      <c r="G789" s="406"/>
      <c r="H789" s="406"/>
      <c r="I789" s="353"/>
      <c r="J789" s="407" t="s">
        <v>59</v>
      </c>
      <c r="K789" s="408">
        <v>40000</v>
      </c>
      <c r="L789" s="409"/>
      <c r="M789" s="93"/>
      <c r="N789" s="110"/>
      <c r="O789" s="111" t="s">
        <v>60</v>
      </c>
      <c r="P789" s="111">
        <v>31</v>
      </c>
      <c r="Q789" s="111">
        <v>0</v>
      </c>
      <c r="R789" s="111">
        <v>0</v>
      </c>
      <c r="S789" s="112"/>
      <c r="T789" s="111" t="s">
        <v>60</v>
      </c>
      <c r="U789" s="113"/>
      <c r="V789" s="113"/>
      <c r="W789" s="113">
        <f>V789+U789</f>
        <v>0</v>
      </c>
      <c r="X789" s="113"/>
      <c r="Y789" s="113">
        <f>W789-X789</f>
        <v>0</v>
      </c>
      <c r="Z789" s="106"/>
      <c r="AA789" s="86"/>
      <c r="AB789" s="86"/>
      <c r="AC789" s="86"/>
    </row>
    <row r="790" spans="1:29" ht="20.100000000000001" customHeight="1" thickBot="1" x14ac:dyDescent="0.3">
      <c r="A790" s="405"/>
      <c r="B790" s="353" t="s">
        <v>61</v>
      </c>
      <c r="C790" s="205" t="s">
        <v>193</v>
      </c>
      <c r="D790" s="353"/>
      <c r="E790" s="353"/>
      <c r="F790" s="353"/>
      <c r="G790" s="353"/>
      <c r="H790" s="411"/>
      <c r="I790" s="406"/>
      <c r="J790" s="353"/>
      <c r="K790" s="353"/>
      <c r="L790" s="412"/>
      <c r="M790" s="94"/>
      <c r="N790" s="116"/>
      <c r="O790" s="111" t="s">
        <v>62</v>
      </c>
      <c r="P790" s="111">
        <v>27</v>
      </c>
      <c r="Q790" s="111">
        <v>1</v>
      </c>
      <c r="R790" s="111">
        <v>0</v>
      </c>
      <c r="S790" s="92"/>
      <c r="T790" s="111" t="s">
        <v>62</v>
      </c>
      <c r="U790" s="117">
        <f>Y789</f>
        <v>0</v>
      </c>
      <c r="V790" s="113"/>
      <c r="W790" s="117">
        <f t="shared" ref="W790:W800" si="188">IF(U790="","",U790+V790)</f>
        <v>0</v>
      </c>
      <c r="X790" s="113"/>
      <c r="Y790" s="117">
        <f t="shared" ref="Y790:Y800" si="189">IF(W790="","",W790-X790)</f>
        <v>0</v>
      </c>
      <c r="Z790" s="118"/>
      <c r="AA790" s="86"/>
      <c r="AB790" s="86"/>
      <c r="AC790" s="86"/>
    </row>
    <row r="791" spans="1:29" ht="20.100000000000001" customHeight="1" thickBot="1" x14ac:dyDescent="0.3">
      <c r="A791" s="405"/>
      <c r="B791" s="413" t="s">
        <v>63</v>
      </c>
      <c r="C791" s="445">
        <v>45474</v>
      </c>
      <c r="D791" s="353"/>
      <c r="E791" s="353"/>
      <c r="F791" s="569" t="s">
        <v>52</v>
      </c>
      <c r="G791" s="570"/>
      <c r="H791" s="353"/>
      <c r="I791" s="569" t="s">
        <v>64</v>
      </c>
      <c r="J791" s="571"/>
      <c r="K791" s="570"/>
      <c r="L791" s="415"/>
      <c r="M791" s="93"/>
      <c r="N791" s="110"/>
      <c r="O791" s="111" t="s">
        <v>65</v>
      </c>
      <c r="P791" s="111">
        <v>29</v>
      </c>
      <c r="Q791" s="111">
        <v>2</v>
      </c>
      <c r="R791" s="111">
        <v>0</v>
      </c>
      <c r="S791" s="92"/>
      <c r="T791" s="111" t="s">
        <v>65</v>
      </c>
      <c r="U791" s="117">
        <f t="shared" ref="U791:U792" si="190">IF($J$1="April",Y790,Y790)</f>
        <v>0</v>
      </c>
      <c r="V791" s="113"/>
      <c r="W791" s="117">
        <f t="shared" si="188"/>
        <v>0</v>
      </c>
      <c r="X791" s="113"/>
      <c r="Y791" s="117">
        <f t="shared" si="189"/>
        <v>0</v>
      </c>
      <c r="Z791" s="118"/>
      <c r="AA791" s="86"/>
      <c r="AB791" s="86"/>
      <c r="AC791" s="86"/>
    </row>
    <row r="792" spans="1:29" ht="20.100000000000001" customHeight="1" x14ac:dyDescent="0.25">
      <c r="A792" s="405"/>
      <c r="B792" s="353"/>
      <c r="C792" s="353"/>
      <c r="D792" s="353"/>
      <c r="E792" s="353"/>
      <c r="F792" s="353"/>
      <c r="G792" s="353"/>
      <c r="H792" s="416"/>
      <c r="I792" s="353"/>
      <c r="J792" s="353"/>
      <c r="K792" s="353"/>
      <c r="L792" s="417"/>
      <c r="M792" s="93"/>
      <c r="N792" s="110"/>
      <c r="O792" s="111" t="s">
        <v>66</v>
      </c>
      <c r="P792" s="111">
        <v>30</v>
      </c>
      <c r="Q792" s="111">
        <v>0</v>
      </c>
      <c r="R792" s="111">
        <v>0</v>
      </c>
      <c r="S792" s="92"/>
      <c r="T792" s="111" t="s">
        <v>66</v>
      </c>
      <c r="U792" s="117">
        <f t="shared" si="190"/>
        <v>0</v>
      </c>
      <c r="V792" s="113"/>
      <c r="W792" s="117">
        <f t="shared" si="188"/>
        <v>0</v>
      </c>
      <c r="X792" s="113"/>
      <c r="Y792" s="117">
        <f t="shared" si="189"/>
        <v>0</v>
      </c>
      <c r="Z792" s="118"/>
      <c r="AA792" s="86"/>
      <c r="AB792" s="86"/>
      <c r="AC792" s="86"/>
    </row>
    <row r="793" spans="1:29" ht="20.100000000000001" customHeight="1" x14ac:dyDescent="0.25">
      <c r="A793" s="405"/>
      <c r="B793" s="551" t="s">
        <v>51</v>
      </c>
      <c r="C793" s="530"/>
      <c r="D793" s="353"/>
      <c r="E793" s="353"/>
      <c r="F793" s="124" t="s">
        <v>67</v>
      </c>
      <c r="G793" s="125">
        <f>IF($J$1="January",U789,IF($J$1="February",U790,IF($J$1="March",U791,IF($J$1="April",U792,IF($J$1="May",U793,IF($J$1="June",U794,IF($J$1="July",U795,IF($J$1="August",U796,IF($J$1="August",U796,IF($J$1="September",U797,IF($J$1="October",U798,IF($J$1="November",U799,IF($J$1="December",U800)))))))))))))</f>
        <v>0</v>
      </c>
      <c r="H793" s="416"/>
      <c r="I793" s="126">
        <f>IF(C797&gt;=C796,$K$2,C795+C797)</f>
        <v>30</v>
      </c>
      <c r="J793" s="127" t="s">
        <v>68</v>
      </c>
      <c r="K793" s="128">
        <f>K789/$K$2*I793</f>
        <v>40000</v>
      </c>
      <c r="L793" s="418"/>
      <c r="M793" s="93"/>
      <c r="N793" s="110"/>
      <c r="O793" s="111" t="s">
        <v>69</v>
      </c>
      <c r="P793" s="111"/>
      <c r="Q793" s="111"/>
      <c r="R793" s="111">
        <v>0</v>
      </c>
      <c r="S793" s="92"/>
      <c r="T793" s="111" t="s">
        <v>69</v>
      </c>
      <c r="U793" s="117">
        <f t="shared" ref="U793:U795" si="191">IF($J$1="May",Y792,Y792)</f>
        <v>0</v>
      </c>
      <c r="V793" s="113"/>
      <c r="W793" s="117">
        <f t="shared" si="188"/>
        <v>0</v>
      </c>
      <c r="X793" s="113"/>
      <c r="Y793" s="117">
        <f t="shared" si="189"/>
        <v>0</v>
      </c>
      <c r="Z793" s="118"/>
      <c r="AA793" s="86"/>
      <c r="AB793" s="86"/>
      <c r="AC793" s="86"/>
    </row>
    <row r="794" spans="1:29" ht="20.100000000000001" customHeight="1" x14ac:dyDescent="0.25">
      <c r="A794" s="405"/>
      <c r="B794" s="130"/>
      <c r="C794" s="130"/>
      <c r="D794" s="353"/>
      <c r="E794" s="353"/>
      <c r="F794" s="124" t="s">
        <v>9</v>
      </c>
      <c r="G794" s="125">
        <f>IF($J$1="January",V789,IF($J$1="February",V790,IF($J$1="March",V791,IF($J$1="April",V792,IF($J$1="May",V793,IF($J$1="June",V794,IF($J$1="July",V795,IF($J$1="August",V796,IF($J$1="August",V796,IF($J$1="September",V797,IF($J$1="October",V798,IF($J$1="November",V799,IF($J$1="December",V800)))))))))))))</f>
        <v>0</v>
      </c>
      <c r="H794" s="416"/>
      <c r="I794" s="446">
        <v>51</v>
      </c>
      <c r="J794" s="127" t="s">
        <v>70</v>
      </c>
      <c r="K794" s="125">
        <f>K789/$K$2/8*I794</f>
        <v>8500</v>
      </c>
      <c r="L794" s="420"/>
      <c r="M794" s="93"/>
      <c r="N794" s="110"/>
      <c r="O794" s="111" t="s">
        <v>47</v>
      </c>
      <c r="P794" s="111"/>
      <c r="Q794" s="111"/>
      <c r="R794" s="111">
        <v>0</v>
      </c>
      <c r="S794" s="92"/>
      <c r="T794" s="111" t="s">
        <v>47</v>
      </c>
      <c r="U794" s="117">
        <f t="shared" si="191"/>
        <v>0</v>
      </c>
      <c r="V794" s="113"/>
      <c r="W794" s="117">
        <f t="shared" si="188"/>
        <v>0</v>
      </c>
      <c r="X794" s="113"/>
      <c r="Y794" s="117">
        <f t="shared" si="189"/>
        <v>0</v>
      </c>
      <c r="Z794" s="118"/>
      <c r="AA794" s="86"/>
      <c r="AB794" s="86"/>
      <c r="AC794" s="86"/>
    </row>
    <row r="795" spans="1:29" ht="20.100000000000001" customHeight="1" x14ac:dyDescent="0.25">
      <c r="A795" s="405"/>
      <c r="B795" s="124" t="s">
        <v>54</v>
      </c>
      <c r="C795" s="130">
        <f>IF($J$1="January",P789,IF($J$1="February",P790,IF($J$1="March",P791,IF($J$1="April",P792,IF($J$1="May",P793,IF($J$1="June",P794,IF($J$1="July",P795,IF($J$1="August",P796,IF($J$1="August",P796,IF($J$1="September",P797,IF($J$1="October",P798,IF($J$1="November",P799,IF($J$1="December",P800)))))))))))))</f>
        <v>30</v>
      </c>
      <c r="D795" s="353"/>
      <c r="E795" s="353"/>
      <c r="F795" s="124" t="s">
        <v>71</v>
      </c>
      <c r="G795" s="125">
        <f>IF($J$1="January",W789,IF($J$1="February",W790,IF($J$1="March",W791,IF($J$1="April",W792,IF($J$1="May",W793,IF($J$1="June",W794,IF($J$1="July",W795,IF($J$1="August",W796,IF($J$1="August",W796,IF($J$1="September",W797,IF($J$1="October",W798,IF($J$1="November",W799,IF($J$1="December",W800)))))))))))))</f>
        <v>0</v>
      </c>
      <c r="H795" s="416"/>
      <c r="I795" s="552" t="s">
        <v>72</v>
      </c>
      <c r="J795" s="530"/>
      <c r="K795" s="125">
        <f>K793+K794</f>
        <v>48500</v>
      </c>
      <c r="L795" s="420"/>
      <c r="M795" s="93"/>
      <c r="N795" s="110"/>
      <c r="O795" s="111" t="s">
        <v>73</v>
      </c>
      <c r="P795" s="111"/>
      <c r="Q795" s="111"/>
      <c r="R795" s="111">
        <v>0</v>
      </c>
      <c r="S795" s="92"/>
      <c r="T795" s="111" t="s">
        <v>73</v>
      </c>
      <c r="U795" s="117">
        <f t="shared" si="191"/>
        <v>0</v>
      </c>
      <c r="V795" s="113"/>
      <c r="W795" s="117">
        <f t="shared" si="188"/>
        <v>0</v>
      </c>
      <c r="X795" s="113"/>
      <c r="Y795" s="117">
        <f t="shared" si="189"/>
        <v>0</v>
      </c>
      <c r="Z795" s="118"/>
      <c r="AA795" s="86"/>
      <c r="AB795" s="86"/>
      <c r="AC795" s="86"/>
    </row>
    <row r="796" spans="1:29" ht="20.100000000000001" customHeight="1" x14ac:dyDescent="0.25">
      <c r="A796" s="405"/>
      <c r="B796" s="124" t="s">
        <v>55</v>
      </c>
      <c r="C796" s="130">
        <f>IF($J$1="January",Q789,IF($J$1="February",Q790,IF($J$1="March",Q791,IF($J$1="April",Q792,IF($J$1="May",Q793,IF($J$1="June",Q794,IF($J$1="July",Q795,IF($J$1="August",Q796,IF($J$1="August",Q796,IF($J$1="September",Q797,IF($J$1="October",Q798,IF($J$1="November",Q799,IF($J$1="December",Q800)))))))))))))</f>
        <v>0</v>
      </c>
      <c r="D796" s="353"/>
      <c r="E796" s="353"/>
      <c r="F796" s="124" t="s">
        <v>11</v>
      </c>
      <c r="G796" s="125">
        <f>IF($J$1="January",X789,IF($J$1="February",X790,IF($J$1="March",X791,IF($J$1="April",X792,IF($J$1="May",X793,IF($J$1="June",X794,IF($J$1="July",X795,IF($J$1="August",X796,IF($J$1="August",X796,IF($J$1="September",X797,IF($J$1="October",X798,IF($J$1="November",X799,IF($J$1="December",X800)))))))))))))</f>
        <v>0</v>
      </c>
      <c r="H796" s="416"/>
      <c r="I796" s="552" t="s">
        <v>74</v>
      </c>
      <c r="J796" s="530"/>
      <c r="K796" s="125">
        <f>G796</f>
        <v>0</v>
      </c>
      <c r="L796" s="420"/>
      <c r="M796" s="93"/>
      <c r="N796" s="110"/>
      <c r="O796" s="111" t="s">
        <v>75</v>
      </c>
      <c r="P796" s="111"/>
      <c r="Q796" s="111"/>
      <c r="R796" s="111">
        <v>0</v>
      </c>
      <c r="S796" s="92"/>
      <c r="T796" s="111" t="s">
        <v>75</v>
      </c>
      <c r="U796" s="117" t="str">
        <f t="shared" ref="U796:U797" si="192">IF($J$1="September",Y795,"")</f>
        <v/>
      </c>
      <c r="V796" s="113"/>
      <c r="W796" s="117" t="str">
        <f t="shared" si="188"/>
        <v/>
      </c>
      <c r="X796" s="113"/>
      <c r="Y796" s="117" t="str">
        <f t="shared" si="189"/>
        <v/>
      </c>
      <c r="Z796" s="118"/>
      <c r="AA796" s="86"/>
      <c r="AB796" s="86"/>
      <c r="AC796" s="86"/>
    </row>
    <row r="797" spans="1:29" ht="18.75" customHeight="1" x14ac:dyDescent="0.2">
      <c r="A797" s="405"/>
      <c r="B797" s="426" t="s">
        <v>76</v>
      </c>
      <c r="C797" s="424">
        <f>IF($J$1="January",R789,IF($J$1="February",R790,IF($J$1="March",R791,IF($J$1="April",R792,IF($J$1="May",R793,IF($J$1="June",R794,IF($J$1="July",R795,IF($J$1="August",R796,IF($J$1="August",R796,IF($J$1="September",R797,IF($J$1="October",R798,IF($J$1="November",R799,IF($J$1="December",R800)))))))))))))</f>
        <v>0</v>
      </c>
      <c r="D797" s="353"/>
      <c r="E797" s="353"/>
      <c r="F797" s="426" t="s">
        <v>58</v>
      </c>
      <c r="G797" s="427">
        <f>IF($J$1="January",Y789,IF($J$1="February",Y790,IF($J$1="March",Y791,IF($J$1="April",Y792,IF($J$1="May",Y793,IF($J$1="June",Y794,IF($J$1="July",Y795,IF($J$1="August",Y796,IF($J$1="August",Y796,IF($J$1="September",Y797,IF($J$1="October",Y798,IF($J$1="November",Y799,IF($J$1="December",Y800)))))))))))))</f>
        <v>0</v>
      </c>
      <c r="H797" s="353"/>
      <c r="I797" s="553" t="s">
        <v>13</v>
      </c>
      <c r="J797" s="554"/>
      <c r="K797" s="430">
        <f>K795-K796</f>
        <v>48500</v>
      </c>
      <c r="L797" s="412"/>
      <c r="M797" s="93"/>
      <c r="N797" s="110"/>
      <c r="O797" s="111" t="s">
        <v>78</v>
      </c>
      <c r="P797" s="111"/>
      <c r="Q797" s="111"/>
      <c r="R797" s="111">
        <v>0</v>
      </c>
      <c r="S797" s="92"/>
      <c r="T797" s="111" t="s">
        <v>78</v>
      </c>
      <c r="U797" s="117" t="str">
        <f t="shared" si="192"/>
        <v/>
      </c>
      <c r="V797" s="113"/>
      <c r="W797" s="117" t="str">
        <f t="shared" si="188"/>
        <v/>
      </c>
      <c r="X797" s="113"/>
      <c r="Y797" s="117" t="str">
        <f t="shared" si="189"/>
        <v/>
      </c>
      <c r="Z797" s="118"/>
      <c r="AA797" s="93"/>
      <c r="AB797" s="93"/>
      <c r="AC797" s="93"/>
    </row>
    <row r="798" spans="1:29" ht="20.100000000000001" customHeight="1" x14ac:dyDescent="0.25">
      <c r="A798" s="405"/>
      <c r="B798" s="353"/>
      <c r="C798" s="353"/>
      <c r="D798" s="353"/>
      <c r="E798" s="353"/>
      <c r="F798" s="353"/>
      <c r="G798" s="353"/>
      <c r="H798" s="353"/>
      <c r="I798" s="567"/>
      <c r="J798" s="568"/>
      <c r="K798" s="408"/>
      <c r="L798" s="415"/>
      <c r="M798" s="93"/>
      <c r="N798" s="110"/>
      <c r="O798" s="111" t="s">
        <v>79</v>
      </c>
      <c r="P798" s="111"/>
      <c r="Q798" s="111"/>
      <c r="R798" s="111">
        <v>0</v>
      </c>
      <c r="S798" s="92"/>
      <c r="T798" s="111" t="s">
        <v>79</v>
      </c>
      <c r="U798" s="117" t="str">
        <f>IF($J$1="October",Y797,"")</f>
        <v/>
      </c>
      <c r="V798" s="113"/>
      <c r="W798" s="117" t="str">
        <f t="shared" si="188"/>
        <v/>
      </c>
      <c r="X798" s="113"/>
      <c r="Y798" s="117" t="str">
        <f t="shared" si="189"/>
        <v/>
      </c>
      <c r="Z798" s="118"/>
      <c r="AA798" s="86"/>
      <c r="AB798" s="86"/>
      <c r="AC798" s="86"/>
    </row>
    <row r="799" spans="1:29" ht="20.100000000000001" customHeight="1" x14ac:dyDescent="0.3">
      <c r="A799" s="405"/>
      <c r="B799" s="444"/>
      <c r="C799" s="444"/>
      <c r="D799" s="444"/>
      <c r="E799" s="444"/>
      <c r="F799" s="444"/>
      <c r="G799" s="444"/>
      <c r="H799" s="444"/>
      <c r="I799" s="567"/>
      <c r="J799" s="568"/>
      <c r="K799" s="408"/>
      <c r="L799" s="415"/>
      <c r="M799" s="93"/>
      <c r="N799" s="110"/>
      <c r="O799" s="111" t="s">
        <v>80</v>
      </c>
      <c r="P799" s="111"/>
      <c r="Q799" s="111"/>
      <c r="R799" s="111">
        <v>0</v>
      </c>
      <c r="S799" s="92"/>
      <c r="T799" s="111" t="s">
        <v>80</v>
      </c>
      <c r="U799" s="117" t="str">
        <f>IF($J$1="November",Y798,"")</f>
        <v/>
      </c>
      <c r="V799" s="113"/>
      <c r="W799" s="117" t="str">
        <f t="shared" si="188"/>
        <v/>
      </c>
      <c r="X799" s="113"/>
      <c r="Y799" s="117" t="str">
        <f t="shared" si="189"/>
        <v/>
      </c>
      <c r="Z799" s="118"/>
      <c r="AA799" s="86"/>
      <c r="AB799" s="86"/>
      <c r="AC799" s="86"/>
    </row>
    <row r="800" spans="1:29" ht="20.100000000000001" customHeight="1" thickBot="1" x14ac:dyDescent="0.35">
      <c r="A800" s="421"/>
      <c r="B800" s="447"/>
      <c r="C800" s="447"/>
      <c r="D800" s="447"/>
      <c r="E800" s="447"/>
      <c r="F800" s="447"/>
      <c r="G800" s="447"/>
      <c r="H800" s="447"/>
      <c r="I800" s="447"/>
      <c r="J800" s="447"/>
      <c r="K800" s="447"/>
      <c r="L800" s="423"/>
      <c r="M800" s="93"/>
      <c r="N800" s="110"/>
      <c r="O800" s="111" t="s">
        <v>81</v>
      </c>
      <c r="P800" s="111"/>
      <c r="Q800" s="111"/>
      <c r="R800" s="111">
        <v>0</v>
      </c>
      <c r="S800" s="92"/>
      <c r="T800" s="111" t="s">
        <v>81</v>
      </c>
      <c r="U800" s="117" t="str">
        <f>IF($J$1="Dec",Y799,"")</f>
        <v/>
      </c>
      <c r="V800" s="113"/>
      <c r="W800" s="117" t="str">
        <f t="shared" si="188"/>
        <v/>
      </c>
      <c r="X800" s="113"/>
      <c r="Y800" s="117" t="str">
        <f t="shared" si="189"/>
        <v/>
      </c>
      <c r="Z800" s="118"/>
      <c r="AA800" s="86"/>
      <c r="AB800" s="86"/>
      <c r="AC800" s="86"/>
    </row>
    <row r="801" spans="1:29" ht="20.100000000000001" customHeight="1" thickBot="1" x14ac:dyDescent="0.25">
      <c r="A801" s="353"/>
      <c r="B801" s="353"/>
      <c r="C801" s="353"/>
      <c r="D801" s="353"/>
      <c r="E801" s="353"/>
      <c r="F801" s="353"/>
      <c r="G801" s="353"/>
      <c r="H801" s="353"/>
      <c r="I801" s="353"/>
      <c r="J801" s="353"/>
      <c r="K801" s="353"/>
      <c r="L801" s="353"/>
      <c r="M801" s="136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6"/>
      <c r="AB801" s="136"/>
      <c r="AC801" s="136"/>
    </row>
    <row r="802" spans="1:29" ht="20.100000000000001" customHeight="1" thickBot="1" x14ac:dyDescent="0.55000000000000004">
      <c r="A802" s="557" t="s">
        <v>50</v>
      </c>
      <c r="B802" s="558"/>
      <c r="C802" s="558"/>
      <c r="D802" s="558"/>
      <c r="E802" s="558"/>
      <c r="F802" s="558"/>
      <c r="G802" s="558"/>
      <c r="H802" s="558"/>
      <c r="I802" s="558"/>
      <c r="J802" s="558"/>
      <c r="K802" s="558"/>
      <c r="L802" s="559"/>
      <c r="M802" s="94"/>
      <c r="N802" s="95"/>
      <c r="O802" s="560" t="s">
        <v>51</v>
      </c>
      <c r="P802" s="561"/>
      <c r="Q802" s="561"/>
      <c r="R802" s="562"/>
      <c r="S802" s="96"/>
      <c r="T802" s="560" t="s">
        <v>52</v>
      </c>
      <c r="U802" s="561"/>
      <c r="V802" s="561"/>
      <c r="W802" s="561"/>
      <c r="X802" s="561"/>
      <c r="Y802" s="562"/>
      <c r="Z802" s="97"/>
      <c r="AA802" s="86"/>
      <c r="AB802" s="86"/>
      <c r="AC802" s="86"/>
    </row>
    <row r="803" spans="1:29" ht="20.100000000000001" customHeight="1" thickBot="1" x14ac:dyDescent="0.3">
      <c r="A803" s="436"/>
      <c r="B803" s="437"/>
      <c r="C803" s="572" t="s">
        <v>237</v>
      </c>
      <c r="D803" s="566"/>
      <c r="E803" s="566"/>
      <c r="F803" s="566"/>
      <c r="G803" s="437" t="str">
        <f>$J$1</f>
        <v>April</v>
      </c>
      <c r="H803" s="565">
        <f>$K$1</f>
        <v>2025</v>
      </c>
      <c r="I803" s="566"/>
      <c r="J803" s="437"/>
      <c r="K803" s="438"/>
      <c r="L803" s="439"/>
      <c r="M803" s="102"/>
      <c r="N803" s="103"/>
      <c r="O803" s="104" t="s">
        <v>53</v>
      </c>
      <c r="P803" s="104" t="s">
        <v>54</v>
      </c>
      <c r="Q803" s="104" t="s">
        <v>55</v>
      </c>
      <c r="R803" s="104" t="s">
        <v>56</v>
      </c>
      <c r="S803" s="105"/>
      <c r="T803" s="104" t="s">
        <v>53</v>
      </c>
      <c r="U803" s="104" t="s">
        <v>57</v>
      </c>
      <c r="V803" s="104" t="s">
        <v>9</v>
      </c>
      <c r="W803" s="104" t="s">
        <v>10</v>
      </c>
      <c r="X803" s="104" t="s">
        <v>11</v>
      </c>
      <c r="Y803" s="104" t="s">
        <v>58</v>
      </c>
      <c r="Z803" s="106"/>
      <c r="AA803" s="86"/>
      <c r="AB803" s="86"/>
      <c r="AC803" s="86"/>
    </row>
    <row r="804" spans="1:29" ht="20.100000000000001" customHeight="1" x14ac:dyDescent="0.25">
      <c r="A804" s="405"/>
      <c r="B804" s="353"/>
      <c r="C804" s="353"/>
      <c r="D804" s="406"/>
      <c r="E804" s="406"/>
      <c r="F804" s="406"/>
      <c r="G804" s="406"/>
      <c r="H804" s="406"/>
      <c r="I804" s="353"/>
      <c r="J804" s="407" t="s">
        <v>59</v>
      </c>
      <c r="K804" s="408"/>
      <c r="L804" s="409"/>
      <c r="M804" s="93"/>
      <c r="N804" s="110"/>
      <c r="O804" s="111" t="s">
        <v>60</v>
      </c>
      <c r="P804" s="111"/>
      <c r="Q804" s="111"/>
      <c r="R804" s="111"/>
      <c r="S804" s="112"/>
      <c r="T804" s="111" t="s">
        <v>60</v>
      </c>
      <c r="U804" s="113"/>
      <c r="V804" s="113"/>
      <c r="W804" s="113">
        <f>V804+U804</f>
        <v>0</v>
      </c>
      <c r="X804" s="113"/>
      <c r="Y804" s="113">
        <f>W804-X804</f>
        <v>0</v>
      </c>
      <c r="Z804" s="106"/>
      <c r="AA804" s="86"/>
      <c r="AB804" s="86"/>
      <c r="AC804" s="86"/>
    </row>
    <row r="805" spans="1:29" ht="20.100000000000001" customHeight="1" thickBot="1" x14ac:dyDescent="0.3">
      <c r="A805" s="405"/>
      <c r="B805" s="353" t="s">
        <v>61</v>
      </c>
      <c r="C805" s="410" t="s">
        <v>262</v>
      </c>
      <c r="D805" s="353"/>
      <c r="E805" s="353"/>
      <c r="F805" s="353"/>
      <c r="G805" s="353"/>
      <c r="H805" s="411"/>
      <c r="I805" s="406"/>
      <c r="J805" s="353"/>
      <c r="K805" s="353"/>
      <c r="L805" s="412"/>
      <c r="M805" s="94"/>
      <c r="N805" s="116"/>
      <c r="O805" s="111" t="s">
        <v>62</v>
      </c>
      <c r="P805" s="111"/>
      <c r="Q805" s="111"/>
      <c r="R805" s="111" t="str">
        <f t="shared" ref="R805:R806" si="193">IF(Q805="","",R804-Q805)</f>
        <v/>
      </c>
      <c r="S805" s="92"/>
      <c r="T805" s="111" t="s">
        <v>62</v>
      </c>
      <c r="U805" s="117">
        <f>Y804</f>
        <v>0</v>
      </c>
      <c r="V805" s="113"/>
      <c r="W805" s="117">
        <f t="shared" ref="W805:W815" si="194">IF(U805="","",U805+V805)</f>
        <v>0</v>
      </c>
      <c r="X805" s="113"/>
      <c r="Y805" s="117">
        <f t="shared" ref="Y805:Y815" si="195">IF(W805="","",W805-X805)</f>
        <v>0</v>
      </c>
      <c r="Z805" s="118"/>
      <c r="AA805" s="86"/>
      <c r="AB805" s="86"/>
      <c r="AC805" s="86"/>
    </row>
    <row r="806" spans="1:29" ht="20.100000000000001" customHeight="1" thickBot="1" x14ac:dyDescent="0.3">
      <c r="A806" s="405"/>
      <c r="B806" s="413" t="s">
        <v>63</v>
      </c>
      <c r="C806" s="445"/>
      <c r="D806" s="353"/>
      <c r="E806" s="353"/>
      <c r="F806" s="569" t="s">
        <v>52</v>
      </c>
      <c r="G806" s="570"/>
      <c r="H806" s="353"/>
      <c r="I806" s="569" t="s">
        <v>64</v>
      </c>
      <c r="J806" s="571"/>
      <c r="K806" s="570"/>
      <c r="L806" s="415"/>
      <c r="M806" s="93"/>
      <c r="N806" s="110"/>
      <c r="O806" s="111" t="s">
        <v>65</v>
      </c>
      <c r="P806" s="111"/>
      <c r="Q806" s="111"/>
      <c r="R806" s="111" t="str">
        <f t="shared" si="193"/>
        <v/>
      </c>
      <c r="S806" s="92"/>
      <c r="T806" s="111" t="s">
        <v>65</v>
      </c>
      <c r="U806" s="117">
        <f t="shared" ref="U806:U807" si="196">IF($J$1="April",Y805,Y805)</f>
        <v>0</v>
      </c>
      <c r="V806" s="113"/>
      <c r="W806" s="117">
        <f t="shared" si="194"/>
        <v>0</v>
      </c>
      <c r="X806" s="113"/>
      <c r="Y806" s="117">
        <f t="shared" si="195"/>
        <v>0</v>
      </c>
      <c r="Z806" s="118"/>
      <c r="AA806" s="86"/>
      <c r="AB806" s="86"/>
      <c r="AC806" s="86"/>
    </row>
    <row r="807" spans="1:29" ht="20.100000000000001" customHeight="1" x14ac:dyDescent="0.25">
      <c r="A807" s="405"/>
      <c r="B807" s="353"/>
      <c r="C807" s="353"/>
      <c r="D807" s="353"/>
      <c r="E807" s="353"/>
      <c r="F807" s="353"/>
      <c r="G807" s="353"/>
      <c r="H807" s="416"/>
      <c r="I807" s="353"/>
      <c r="J807" s="353"/>
      <c r="K807" s="353"/>
      <c r="L807" s="417"/>
      <c r="M807" s="93"/>
      <c r="N807" s="110"/>
      <c r="O807" s="111" t="s">
        <v>66</v>
      </c>
      <c r="P807" s="111"/>
      <c r="Q807" s="111"/>
      <c r="R807" s="111">
        <v>0</v>
      </c>
      <c r="S807" s="92"/>
      <c r="T807" s="111" t="s">
        <v>66</v>
      </c>
      <c r="U807" s="117">
        <f t="shared" si="196"/>
        <v>0</v>
      </c>
      <c r="V807" s="113"/>
      <c r="W807" s="117">
        <f t="shared" si="194"/>
        <v>0</v>
      </c>
      <c r="X807" s="113"/>
      <c r="Y807" s="117">
        <f t="shared" si="195"/>
        <v>0</v>
      </c>
      <c r="Z807" s="118"/>
      <c r="AA807" s="86"/>
      <c r="AB807" s="86"/>
      <c r="AC807" s="86"/>
    </row>
    <row r="808" spans="1:29" ht="20.100000000000001" customHeight="1" x14ac:dyDescent="0.25">
      <c r="A808" s="405"/>
      <c r="B808" s="551" t="s">
        <v>51</v>
      </c>
      <c r="C808" s="530"/>
      <c r="D808" s="353"/>
      <c r="E808" s="353"/>
      <c r="F808" s="124" t="s">
        <v>67</v>
      </c>
      <c r="G808" s="12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416"/>
      <c r="I808" s="419">
        <f>IF(C812&gt;0,$K$2,C810)</f>
        <v>0</v>
      </c>
      <c r="J808" s="127" t="s">
        <v>68</v>
      </c>
      <c r="K808" s="128">
        <f>K804/$K$2*I808</f>
        <v>0</v>
      </c>
      <c r="L808" s="418"/>
      <c r="M808" s="93"/>
      <c r="N808" s="110"/>
      <c r="O808" s="111" t="s">
        <v>69</v>
      </c>
      <c r="P808" s="111"/>
      <c r="Q808" s="111"/>
      <c r="R808" s="111">
        <v>0</v>
      </c>
      <c r="S808" s="92"/>
      <c r="T808" s="111" t="s">
        <v>69</v>
      </c>
      <c r="U808" s="117">
        <f t="shared" ref="U808:U810" si="197">IF($J$1="May",Y807,Y807)</f>
        <v>0</v>
      </c>
      <c r="V808" s="113"/>
      <c r="W808" s="117">
        <f t="shared" si="194"/>
        <v>0</v>
      </c>
      <c r="X808" s="113"/>
      <c r="Y808" s="117">
        <f t="shared" si="195"/>
        <v>0</v>
      </c>
      <c r="Z808" s="118"/>
      <c r="AA808" s="86"/>
      <c r="AB808" s="86"/>
      <c r="AC808" s="86"/>
    </row>
    <row r="809" spans="1:29" ht="20.100000000000001" customHeight="1" x14ac:dyDescent="0.25">
      <c r="A809" s="405"/>
      <c r="B809" s="130"/>
      <c r="C809" s="130"/>
      <c r="D809" s="353"/>
      <c r="E809" s="353"/>
      <c r="F809" s="124" t="s">
        <v>9</v>
      </c>
      <c r="G809" s="12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416"/>
      <c r="I809" s="446">
        <v>0</v>
      </c>
      <c r="J809" s="127" t="s">
        <v>70</v>
      </c>
      <c r="K809" s="125">
        <f>K804/$K$2/8*I809</f>
        <v>0</v>
      </c>
      <c r="L809" s="420"/>
      <c r="M809" s="93"/>
      <c r="N809" s="110"/>
      <c r="O809" s="111" t="s">
        <v>47</v>
      </c>
      <c r="P809" s="111"/>
      <c r="Q809" s="111"/>
      <c r="R809" s="111">
        <v>0</v>
      </c>
      <c r="S809" s="92"/>
      <c r="T809" s="111" t="s">
        <v>47</v>
      </c>
      <c r="U809" s="117">
        <f t="shared" si="197"/>
        <v>0</v>
      </c>
      <c r="V809" s="113"/>
      <c r="W809" s="117">
        <f t="shared" si="194"/>
        <v>0</v>
      </c>
      <c r="X809" s="113"/>
      <c r="Y809" s="117">
        <f t="shared" si="195"/>
        <v>0</v>
      </c>
      <c r="Z809" s="118"/>
      <c r="AA809" s="86"/>
      <c r="AB809" s="86"/>
      <c r="AC809" s="86"/>
    </row>
    <row r="810" spans="1:29" ht="20.100000000000001" customHeight="1" x14ac:dyDescent="0.25">
      <c r="A810" s="405"/>
      <c r="B810" s="124" t="s">
        <v>54</v>
      </c>
      <c r="C810" s="130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0</v>
      </c>
      <c r="D810" s="353"/>
      <c r="E810" s="353"/>
      <c r="F810" s="124" t="s">
        <v>71</v>
      </c>
      <c r="G810" s="12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416"/>
      <c r="I810" s="552" t="s">
        <v>72</v>
      </c>
      <c r="J810" s="530"/>
      <c r="K810" s="125">
        <f>K808+K809</f>
        <v>0</v>
      </c>
      <c r="L810" s="420"/>
      <c r="M810" s="93"/>
      <c r="N810" s="110"/>
      <c r="O810" s="111" t="s">
        <v>73</v>
      </c>
      <c r="P810" s="111"/>
      <c r="Q810" s="111"/>
      <c r="R810" s="111">
        <v>0</v>
      </c>
      <c r="S810" s="92"/>
      <c r="T810" s="111" t="s">
        <v>73</v>
      </c>
      <c r="U810" s="117">
        <f t="shared" si="197"/>
        <v>0</v>
      </c>
      <c r="V810" s="113"/>
      <c r="W810" s="117">
        <f t="shared" si="194"/>
        <v>0</v>
      </c>
      <c r="X810" s="113"/>
      <c r="Y810" s="117">
        <f t="shared" si="195"/>
        <v>0</v>
      </c>
      <c r="Z810" s="118"/>
      <c r="AA810" s="86"/>
      <c r="AB810" s="86"/>
      <c r="AC810" s="86"/>
    </row>
    <row r="811" spans="1:29" ht="20.100000000000001" customHeight="1" x14ac:dyDescent="0.25">
      <c r="A811" s="405"/>
      <c r="B811" s="124" t="s">
        <v>55</v>
      </c>
      <c r="C811" s="130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353"/>
      <c r="E811" s="353"/>
      <c r="F811" s="124" t="s">
        <v>11</v>
      </c>
      <c r="G811" s="12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416"/>
      <c r="I811" s="552" t="s">
        <v>74</v>
      </c>
      <c r="J811" s="530"/>
      <c r="K811" s="125">
        <f>G811</f>
        <v>0</v>
      </c>
      <c r="L811" s="420"/>
      <c r="M811" s="93"/>
      <c r="N811" s="110"/>
      <c r="O811" s="111" t="s">
        <v>75</v>
      </c>
      <c r="P811" s="111"/>
      <c r="Q811" s="111"/>
      <c r="R811" s="111" t="str">
        <f t="shared" ref="R811:R815" si="198">IF(Q811="","",R810-Q811)</f>
        <v/>
      </c>
      <c r="S811" s="92"/>
      <c r="T811" s="111" t="s">
        <v>75</v>
      </c>
      <c r="U811" s="117" t="str">
        <f t="shared" ref="U811:U812" si="199">IF($J$1="September",Y810,"")</f>
        <v/>
      </c>
      <c r="V811" s="113"/>
      <c r="W811" s="117" t="str">
        <f t="shared" si="194"/>
        <v/>
      </c>
      <c r="X811" s="113"/>
      <c r="Y811" s="117" t="str">
        <f t="shared" si="195"/>
        <v/>
      </c>
      <c r="Z811" s="118"/>
      <c r="AA811" s="86"/>
      <c r="AB811" s="86"/>
      <c r="AC811" s="86"/>
    </row>
    <row r="812" spans="1:29" ht="18.75" customHeight="1" x14ac:dyDescent="0.2">
      <c r="A812" s="405"/>
      <c r="B812" s="426" t="s">
        <v>76</v>
      </c>
      <c r="C812" s="42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0</v>
      </c>
      <c r="D812" s="353"/>
      <c r="E812" s="353"/>
      <c r="F812" s="426" t="s">
        <v>58</v>
      </c>
      <c r="G812" s="427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353"/>
      <c r="I812" s="553" t="s">
        <v>13</v>
      </c>
      <c r="J812" s="554"/>
      <c r="K812" s="430">
        <f>K810-K811</f>
        <v>0</v>
      </c>
      <c r="L812" s="412"/>
      <c r="M812" s="93"/>
      <c r="N812" s="110"/>
      <c r="O812" s="111" t="s">
        <v>78</v>
      </c>
      <c r="P812" s="111"/>
      <c r="Q812" s="111"/>
      <c r="R812" s="111" t="str">
        <f t="shared" si="198"/>
        <v/>
      </c>
      <c r="S812" s="92"/>
      <c r="T812" s="111" t="s">
        <v>78</v>
      </c>
      <c r="U812" s="117" t="str">
        <f t="shared" si="199"/>
        <v/>
      </c>
      <c r="V812" s="113"/>
      <c r="W812" s="117" t="str">
        <f t="shared" si="194"/>
        <v/>
      </c>
      <c r="X812" s="113"/>
      <c r="Y812" s="117" t="str">
        <f t="shared" si="195"/>
        <v/>
      </c>
      <c r="Z812" s="118"/>
      <c r="AA812" s="93"/>
      <c r="AB812" s="93"/>
      <c r="AC812" s="93"/>
    </row>
    <row r="813" spans="1:29" ht="20.100000000000001" customHeight="1" x14ac:dyDescent="0.25">
      <c r="A813" s="405"/>
      <c r="B813" s="353"/>
      <c r="C813" s="353"/>
      <c r="D813" s="353"/>
      <c r="E813" s="353"/>
      <c r="F813" s="353"/>
      <c r="G813" s="353"/>
      <c r="H813" s="353"/>
      <c r="I813" s="567"/>
      <c r="J813" s="568"/>
      <c r="K813" s="408"/>
      <c r="L813" s="415"/>
      <c r="M813" s="93"/>
      <c r="N813" s="110"/>
      <c r="O813" s="111" t="s">
        <v>79</v>
      </c>
      <c r="P813" s="111"/>
      <c r="Q813" s="111"/>
      <c r="R813" s="111" t="str">
        <f t="shared" si="198"/>
        <v/>
      </c>
      <c r="S813" s="92"/>
      <c r="T813" s="111" t="s">
        <v>79</v>
      </c>
      <c r="U813" s="117" t="str">
        <f>IF($J$1="October",Y812,"")</f>
        <v/>
      </c>
      <c r="V813" s="113"/>
      <c r="W813" s="117" t="str">
        <f t="shared" si="194"/>
        <v/>
      </c>
      <c r="X813" s="113"/>
      <c r="Y813" s="117" t="str">
        <f t="shared" si="195"/>
        <v/>
      </c>
      <c r="Z813" s="118"/>
      <c r="AA813" s="86"/>
      <c r="AB813" s="86"/>
      <c r="AC813" s="86"/>
    </row>
    <row r="814" spans="1:29" ht="20.100000000000001" customHeight="1" x14ac:dyDescent="0.3">
      <c r="A814" s="405"/>
      <c r="B814" s="444"/>
      <c r="C814" s="444"/>
      <c r="D814" s="444"/>
      <c r="E814" s="444"/>
      <c r="F814" s="444"/>
      <c r="G814" s="444"/>
      <c r="H814" s="444"/>
      <c r="I814" s="567"/>
      <c r="J814" s="568"/>
      <c r="K814" s="408"/>
      <c r="L814" s="415"/>
      <c r="M814" s="93"/>
      <c r="N814" s="110"/>
      <c r="O814" s="111" t="s">
        <v>80</v>
      </c>
      <c r="P814" s="111"/>
      <c r="Q814" s="111"/>
      <c r="R814" s="111" t="str">
        <f t="shared" si="198"/>
        <v/>
      </c>
      <c r="S814" s="92"/>
      <c r="T814" s="111" t="s">
        <v>80</v>
      </c>
      <c r="U814" s="117" t="str">
        <f>IF($J$1="November",Y813,"")</f>
        <v/>
      </c>
      <c r="V814" s="113"/>
      <c r="W814" s="117" t="str">
        <f t="shared" si="194"/>
        <v/>
      </c>
      <c r="X814" s="113"/>
      <c r="Y814" s="117" t="str">
        <f t="shared" si="195"/>
        <v/>
      </c>
      <c r="Z814" s="118"/>
      <c r="AA814" s="86"/>
      <c r="AB814" s="86"/>
      <c r="AC814" s="86"/>
    </row>
    <row r="815" spans="1:29" ht="20.100000000000001" customHeight="1" thickBot="1" x14ac:dyDescent="0.35">
      <c r="A815" s="421"/>
      <c r="B815" s="447"/>
      <c r="C815" s="447"/>
      <c r="D815" s="447"/>
      <c r="E815" s="447"/>
      <c r="F815" s="447"/>
      <c r="G815" s="447"/>
      <c r="H815" s="447"/>
      <c r="I815" s="447"/>
      <c r="J815" s="447"/>
      <c r="K815" s="447"/>
      <c r="L815" s="423"/>
      <c r="M815" s="93"/>
      <c r="N815" s="110"/>
      <c r="O815" s="111" t="s">
        <v>81</v>
      </c>
      <c r="P815" s="111"/>
      <c r="Q815" s="111"/>
      <c r="R815" s="111" t="str">
        <f t="shared" si="198"/>
        <v/>
      </c>
      <c r="S815" s="92"/>
      <c r="T815" s="111" t="s">
        <v>81</v>
      </c>
      <c r="U815" s="117" t="str">
        <f>IF($J$1="Dec",Y814,"")</f>
        <v/>
      </c>
      <c r="V815" s="113"/>
      <c r="W815" s="117" t="str">
        <f t="shared" si="194"/>
        <v/>
      </c>
      <c r="X815" s="113"/>
      <c r="Y815" s="117" t="str">
        <f t="shared" si="195"/>
        <v/>
      </c>
      <c r="Z815" s="118"/>
      <c r="AA815" s="86"/>
      <c r="AB815" s="86"/>
      <c r="AC815" s="86"/>
    </row>
    <row r="816" spans="1:29" ht="20.100000000000001" customHeight="1" thickBot="1" x14ac:dyDescent="0.25">
      <c r="A816" s="353"/>
      <c r="B816" s="353"/>
      <c r="C816" s="353"/>
      <c r="D816" s="353"/>
      <c r="E816" s="353"/>
      <c r="F816" s="353"/>
      <c r="G816" s="353"/>
      <c r="H816" s="353"/>
      <c r="I816" s="353"/>
      <c r="J816" s="353"/>
      <c r="K816" s="353"/>
      <c r="L816" s="353"/>
      <c r="M816" s="136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6"/>
      <c r="AB816" s="136"/>
      <c r="AC816" s="136"/>
    </row>
    <row r="817" spans="1:29" ht="20.100000000000001" customHeight="1" thickBot="1" x14ac:dyDescent="0.55000000000000004">
      <c r="A817" s="557" t="s">
        <v>50</v>
      </c>
      <c r="B817" s="558"/>
      <c r="C817" s="558"/>
      <c r="D817" s="558"/>
      <c r="E817" s="558"/>
      <c r="F817" s="558"/>
      <c r="G817" s="558"/>
      <c r="H817" s="558"/>
      <c r="I817" s="558"/>
      <c r="J817" s="558"/>
      <c r="K817" s="558"/>
      <c r="L817" s="559"/>
      <c r="M817" s="94"/>
      <c r="N817" s="95"/>
      <c r="O817" s="560" t="s">
        <v>51</v>
      </c>
      <c r="P817" s="561"/>
      <c r="Q817" s="561"/>
      <c r="R817" s="562"/>
      <c r="S817" s="96"/>
      <c r="T817" s="560" t="s">
        <v>52</v>
      </c>
      <c r="U817" s="561"/>
      <c r="V817" s="561"/>
      <c r="W817" s="561"/>
      <c r="X817" s="561"/>
      <c r="Y817" s="562"/>
      <c r="Z817" s="97"/>
      <c r="AA817" s="86"/>
      <c r="AB817" s="86"/>
      <c r="AC817" s="86"/>
    </row>
    <row r="818" spans="1:29" ht="20.100000000000001" customHeight="1" thickBot="1" x14ac:dyDescent="0.3">
      <c r="A818" s="436"/>
      <c r="B818" s="437"/>
      <c r="C818" s="572" t="s">
        <v>237</v>
      </c>
      <c r="D818" s="566"/>
      <c r="E818" s="566"/>
      <c r="F818" s="566"/>
      <c r="G818" s="437" t="str">
        <f>$J$1</f>
        <v>April</v>
      </c>
      <c r="H818" s="565">
        <f>$K$1</f>
        <v>2025</v>
      </c>
      <c r="I818" s="566"/>
      <c r="J818" s="437"/>
      <c r="K818" s="438"/>
      <c r="L818" s="439"/>
      <c r="M818" s="102"/>
      <c r="N818" s="103"/>
      <c r="O818" s="104" t="s">
        <v>53</v>
      </c>
      <c r="P818" s="104" t="s">
        <v>54</v>
      </c>
      <c r="Q818" s="104" t="s">
        <v>55</v>
      </c>
      <c r="R818" s="104" t="s">
        <v>56</v>
      </c>
      <c r="S818" s="105"/>
      <c r="T818" s="104" t="s">
        <v>53</v>
      </c>
      <c r="U818" s="104" t="s">
        <v>57</v>
      </c>
      <c r="V818" s="104" t="s">
        <v>9</v>
      </c>
      <c r="W818" s="104" t="s">
        <v>10</v>
      </c>
      <c r="X818" s="104" t="s">
        <v>11</v>
      </c>
      <c r="Y818" s="104" t="s">
        <v>58</v>
      </c>
      <c r="Z818" s="106"/>
      <c r="AA818" s="86"/>
      <c r="AB818" s="86"/>
      <c r="AC818" s="86"/>
    </row>
    <row r="819" spans="1:29" ht="20.100000000000001" customHeight="1" x14ac:dyDescent="0.25">
      <c r="A819" s="405"/>
      <c r="B819" s="353"/>
      <c r="C819" s="353"/>
      <c r="D819" s="406"/>
      <c r="E819" s="406"/>
      <c r="F819" s="406"/>
      <c r="G819" s="406"/>
      <c r="H819" s="406"/>
      <c r="I819" s="353"/>
      <c r="J819" s="407" t="s">
        <v>59</v>
      </c>
      <c r="K819" s="408">
        <v>1500</v>
      </c>
      <c r="L819" s="409"/>
      <c r="M819" s="93"/>
      <c r="N819" s="110"/>
      <c r="O819" s="111" t="s">
        <v>60</v>
      </c>
      <c r="P819" s="111">
        <v>24</v>
      </c>
      <c r="Q819" s="111">
        <v>7</v>
      </c>
      <c r="R819" s="111">
        <v>0</v>
      </c>
      <c r="S819" s="112"/>
      <c r="T819" s="111" t="s">
        <v>60</v>
      </c>
      <c r="U819" s="113"/>
      <c r="V819" s="113"/>
      <c r="W819" s="113">
        <f>V819+U819</f>
        <v>0</v>
      </c>
      <c r="X819" s="113"/>
      <c r="Y819" s="113">
        <f>W819-X819</f>
        <v>0</v>
      </c>
      <c r="Z819" s="106"/>
      <c r="AA819" s="86"/>
      <c r="AB819" s="86"/>
      <c r="AC819" s="86"/>
    </row>
    <row r="820" spans="1:29" ht="20.100000000000001" customHeight="1" thickBot="1" x14ac:dyDescent="0.3">
      <c r="A820" s="405"/>
      <c r="B820" s="353" t="s">
        <v>61</v>
      </c>
      <c r="C820" s="410" t="s">
        <v>247</v>
      </c>
      <c r="D820" s="353"/>
      <c r="E820" s="353"/>
      <c r="F820" s="353"/>
      <c r="G820" s="353"/>
      <c r="H820" s="411"/>
      <c r="I820" s="406"/>
      <c r="J820" s="353"/>
      <c r="K820" s="353"/>
      <c r="L820" s="412"/>
      <c r="M820" s="94"/>
      <c r="N820" s="116"/>
      <c r="O820" s="111" t="s">
        <v>62</v>
      </c>
      <c r="P820" s="111">
        <v>23</v>
      </c>
      <c r="Q820" s="111">
        <v>5</v>
      </c>
      <c r="R820" s="111">
        <v>0</v>
      </c>
      <c r="S820" s="92"/>
      <c r="T820" s="111" t="s">
        <v>62</v>
      </c>
      <c r="U820" s="117">
        <f>Y819</f>
        <v>0</v>
      </c>
      <c r="V820" s="113"/>
      <c r="W820" s="117">
        <f t="shared" ref="W820:W830" si="200">IF(U820="","",U820+V820)</f>
        <v>0</v>
      </c>
      <c r="X820" s="113"/>
      <c r="Y820" s="117">
        <f t="shared" ref="Y820:Y830" si="201">IF(W820="","",W820-X820)</f>
        <v>0</v>
      </c>
      <c r="Z820" s="118"/>
      <c r="AA820" s="86"/>
      <c r="AB820" s="86"/>
      <c r="AC820" s="86"/>
    </row>
    <row r="821" spans="1:29" ht="20.100000000000001" customHeight="1" thickBot="1" x14ac:dyDescent="0.3">
      <c r="A821" s="405"/>
      <c r="B821" s="413" t="s">
        <v>63</v>
      </c>
      <c r="C821" s="445"/>
      <c r="D821" s="353"/>
      <c r="E821" s="353"/>
      <c r="F821" s="569" t="s">
        <v>52</v>
      </c>
      <c r="G821" s="570"/>
      <c r="H821" s="353"/>
      <c r="I821" s="569" t="s">
        <v>64</v>
      </c>
      <c r="J821" s="571"/>
      <c r="K821" s="570"/>
      <c r="L821" s="415"/>
      <c r="M821" s="93"/>
      <c r="N821" s="110"/>
      <c r="O821" s="111" t="s">
        <v>65</v>
      </c>
      <c r="P821" s="111">
        <v>29</v>
      </c>
      <c r="Q821" s="111">
        <v>2</v>
      </c>
      <c r="R821" s="111">
        <v>0</v>
      </c>
      <c r="S821" s="92"/>
      <c r="T821" s="111" t="s">
        <v>65</v>
      </c>
      <c r="U821" s="117">
        <f t="shared" ref="U821:U822" si="202">IF($J$1="April",Y820,Y820)</f>
        <v>0</v>
      </c>
      <c r="V821" s="113"/>
      <c r="W821" s="117">
        <f t="shared" si="200"/>
        <v>0</v>
      </c>
      <c r="X821" s="113"/>
      <c r="Y821" s="117">
        <f t="shared" si="201"/>
        <v>0</v>
      </c>
      <c r="Z821" s="118"/>
      <c r="AA821" s="86"/>
      <c r="AB821" s="86"/>
      <c r="AC821" s="86"/>
    </row>
    <row r="822" spans="1:29" ht="20.100000000000001" customHeight="1" x14ac:dyDescent="0.25">
      <c r="A822" s="405"/>
      <c r="B822" s="353"/>
      <c r="C822" s="353"/>
      <c r="D822" s="353"/>
      <c r="E822" s="353"/>
      <c r="F822" s="353"/>
      <c r="G822" s="353"/>
      <c r="H822" s="416"/>
      <c r="I822" s="353"/>
      <c r="J822" s="353"/>
      <c r="K822" s="353"/>
      <c r="L822" s="417"/>
      <c r="M822" s="93"/>
      <c r="N822" s="110"/>
      <c r="O822" s="111" t="s">
        <v>66</v>
      </c>
      <c r="P822" s="111">
        <v>23</v>
      </c>
      <c r="Q822" s="111"/>
      <c r="R822" s="111">
        <v>0</v>
      </c>
      <c r="S822" s="92"/>
      <c r="T822" s="111" t="s">
        <v>66</v>
      </c>
      <c r="U822" s="117">
        <f t="shared" si="202"/>
        <v>0</v>
      </c>
      <c r="V822" s="113"/>
      <c r="W822" s="117">
        <f t="shared" si="200"/>
        <v>0</v>
      </c>
      <c r="X822" s="113"/>
      <c r="Y822" s="117">
        <f t="shared" si="201"/>
        <v>0</v>
      </c>
      <c r="Z822" s="118"/>
      <c r="AA822" s="86"/>
      <c r="AB822" s="86"/>
      <c r="AC822" s="86"/>
    </row>
    <row r="823" spans="1:29" ht="20.100000000000001" customHeight="1" x14ac:dyDescent="0.25">
      <c r="A823" s="405"/>
      <c r="B823" s="551" t="s">
        <v>51</v>
      </c>
      <c r="C823" s="530"/>
      <c r="D823" s="353"/>
      <c r="E823" s="353"/>
      <c r="F823" s="124" t="s">
        <v>67</v>
      </c>
      <c r="G823" s="125">
        <f>IF($J$1="January",U819,IF($J$1="February",U820,IF($J$1="March",U821,IF($J$1="April",U822,IF($J$1="May",U823,IF($J$1="June",U824,IF($J$1="July",U825,IF($J$1="August",U826,IF($J$1="August",U826,IF($J$1="September",U827,IF($J$1="October",U828,IF($J$1="November",U829,IF($J$1="December",U830)))))))))))))</f>
        <v>0</v>
      </c>
      <c r="H823" s="416"/>
      <c r="I823" s="126">
        <v>23</v>
      </c>
      <c r="J823" s="127" t="s">
        <v>68</v>
      </c>
      <c r="K823" s="128">
        <f>K819*I823</f>
        <v>34500</v>
      </c>
      <c r="L823" s="418"/>
      <c r="M823" s="93"/>
      <c r="N823" s="110"/>
      <c r="O823" s="111" t="s">
        <v>69</v>
      </c>
      <c r="P823" s="111"/>
      <c r="Q823" s="111"/>
      <c r="R823" s="111">
        <v>0</v>
      </c>
      <c r="S823" s="92"/>
      <c r="T823" s="111" t="s">
        <v>69</v>
      </c>
      <c r="U823" s="117">
        <f t="shared" ref="U823:U825" si="203">IF($J$1="May",Y822,Y822)</f>
        <v>0</v>
      </c>
      <c r="V823" s="113"/>
      <c r="W823" s="117">
        <f t="shared" si="200"/>
        <v>0</v>
      </c>
      <c r="X823" s="113"/>
      <c r="Y823" s="117">
        <f t="shared" si="201"/>
        <v>0</v>
      </c>
      <c r="Z823" s="118"/>
      <c r="AA823" s="86"/>
      <c r="AB823" s="86"/>
      <c r="AC823" s="86"/>
    </row>
    <row r="824" spans="1:29" ht="20.100000000000001" customHeight="1" x14ac:dyDescent="0.25">
      <c r="A824" s="405"/>
      <c r="B824" s="130"/>
      <c r="C824" s="130"/>
      <c r="D824" s="353"/>
      <c r="E824" s="353"/>
      <c r="F824" s="124" t="s">
        <v>9</v>
      </c>
      <c r="G824" s="125">
        <f>IF($J$1="January",V819,IF($J$1="February",V820,IF($J$1="March",V821,IF($J$1="April",V822,IF($J$1="May",V823,IF($J$1="June",V824,IF($J$1="July",V825,IF($J$1="August",V826,IF($J$1="August",V826,IF($J$1="September",V827,IF($J$1="October",V828,IF($J$1="November",V829,IF($J$1="December",V830)))))))))))))</f>
        <v>0</v>
      </c>
      <c r="H824" s="416"/>
      <c r="I824" s="446">
        <v>35</v>
      </c>
      <c r="J824" s="127" t="s">
        <v>70</v>
      </c>
      <c r="K824" s="125">
        <f>K819/8*I824</f>
        <v>6562.5</v>
      </c>
      <c r="L824" s="420"/>
      <c r="M824" s="93"/>
      <c r="N824" s="110"/>
      <c r="O824" s="111" t="s">
        <v>47</v>
      </c>
      <c r="P824" s="111"/>
      <c r="Q824" s="111"/>
      <c r="R824" s="111">
        <v>0</v>
      </c>
      <c r="S824" s="92"/>
      <c r="T824" s="111" t="s">
        <v>47</v>
      </c>
      <c r="U824" s="117">
        <f t="shared" si="203"/>
        <v>0</v>
      </c>
      <c r="V824" s="113"/>
      <c r="W824" s="117">
        <f t="shared" si="200"/>
        <v>0</v>
      </c>
      <c r="X824" s="113"/>
      <c r="Y824" s="117">
        <f t="shared" si="201"/>
        <v>0</v>
      </c>
      <c r="Z824" s="118"/>
      <c r="AA824" s="86"/>
      <c r="AB824" s="86"/>
      <c r="AC824" s="86"/>
    </row>
    <row r="825" spans="1:29" ht="20.100000000000001" customHeight="1" x14ac:dyDescent="0.25">
      <c r="A825" s="405"/>
      <c r="B825" s="124" t="s">
        <v>54</v>
      </c>
      <c r="C825" s="130">
        <f>IF($J$1="January",P819,IF($J$1="February",P820,IF($J$1="March",P821,IF($J$1="April",P822,IF($J$1="May",P823,IF($J$1="June",P824,IF($J$1="July",P825,IF($J$1="August",P826,IF($J$1="August",P826,IF($J$1="September",P827,IF($J$1="October",P828,IF($J$1="November",P829,IF($J$1="December",P830)))))))))))))</f>
        <v>23</v>
      </c>
      <c r="D825" s="353"/>
      <c r="E825" s="353"/>
      <c r="F825" s="124" t="s">
        <v>71</v>
      </c>
      <c r="G825" s="125">
        <f>IF($J$1="January",W819,IF($J$1="February",W820,IF($J$1="March",W821,IF($J$1="April",W822,IF($J$1="May",W823,IF($J$1="June",W824,IF($J$1="July",W825,IF($J$1="August",W826,IF($J$1="August",W826,IF($J$1="September",W827,IF($J$1="October",W828,IF($J$1="November",W829,IF($J$1="December",W830)))))))))))))</f>
        <v>0</v>
      </c>
      <c r="H825" s="416"/>
      <c r="I825" s="552" t="s">
        <v>72</v>
      </c>
      <c r="J825" s="530"/>
      <c r="K825" s="125">
        <f>K823+K824</f>
        <v>41062.5</v>
      </c>
      <c r="L825" s="420"/>
      <c r="M825" s="93"/>
      <c r="N825" s="110"/>
      <c r="O825" s="111" t="s">
        <v>73</v>
      </c>
      <c r="P825" s="111"/>
      <c r="Q825" s="111"/>
      <c r="R825" s="111">
        <v>0</v>
      </c>
      <c r="S825" s="92"/>
      <c r="T825" s="111" t="s">
        <v>73</v>
      </c>
      <c r="U825" s="117">
        <f t="shared" si="203"/>
        <v>0</v>
      </c>
      <c r="V825" s="113"/>
      <c r="W825" s="117">
        <f t="shared" si="200"/>
        <v>0</v>
      </c>
      <c r="X825" s="113"/>
      <c r="Y825" s="117">
        <f t="shared" si="201"/>
        <v>0</v>
      </c>
      <c r="Z825" s="118"/>
      <c r="AA825" s="86"/>
      <c r="AB825" s="86"/>
      <c r="AC825" s="86"/>
    </row>
    <row r="826" spans="1:29" ht="20.100000000000001" customHeight="1" x14ac:dyDescent="0.25">
      <c r="A826" s="405"/>
      <c r="B826" s="124" t="s">
        <v>55</v>
      </c>
      <c r="C826" s="130">
        <f>IF($J$1="January",Q819,IF($J$1="February",Q820,IF($J$1="March",Q821,IF($J$1="April",Q822,IF($J$1="May",Q823,IF($J$1="June",Q824,IF($J$1="July",Q825,IF($J$1="August",Q826,IF($J$1="August",Q826,IF($J$1="September",Q827,IF($J$1="October",Q828,IF($J$1="November",Q829,IF($J$1="December",Q830)))))))))))))</f>
        <v>0</v>
      </c>
      <c r="D826" s="353"/>
      <c r="E826" s="353"/>
      <c r="F826" s="124" t="s">
        <v>11</v>
      </c>
      <c r="G826" s="125">
        <f>IF($J$1="January",X819,IF($J$1="February",X820,IF($J$1="March",X821,IF($J$1="April",X822,IF($J$1="May",X823,IF($J$1="June",X824,IF($J$1="July",X825,IF($J$1="August",X826,IF($J$1="August",X826,IF($J$1="September",X827,IF($J$1="October",X828,IF($J$1="November",X829,IF($J$1="December",X830)))))))))))))</f>
        <v>0</v>
      </c>
      <c r="H826" s="416"/>
      <c r="I826" s="552" t="s">
        <v>74</v>
      </c>
      <c r="J826" s="530"/>
      <c r="K826" s="125">
        <f>G826</f>
        <v>0</v>
      </c>
      <c r="L826" s="420"/>
      <c r="M826" s="93"/>
      <c r="N826" s="110"/>
      <c r="O826" s="111" t="s">
        <v>75</v>
      </c>
      <c r="P826" s="111"/>
      <c r="Q826" s="111"/>
      <c r="R826" s="111" t="str">
        <f t="shared" ref="R826:R830" si="204">IF(Q826="","",R825-Q826)</f>
        <v/>
      </c>
      <c r="S826" s="92"/>
      <c r="T826" s="111" t="s">
        <v>75</v>
      </c>
      <c r="U826" s="117" t="str">
        <f t="shared" ref="U826:U827" si="205">IF($J$1="September",Y825,"")</f>
        <v/>
      </c>
      <c r="V826" s="113"/>
      <c r="W826" s="117" t="str">
        <f t="shared" si="200"/>
        <v/>
      </c>
      <c r="X826" s="113"/>
      <c r="Y826" s="117" t="str">
        <f t="shared" si="201"/>
        <v/>
      </c>
      <c r="Z826" s="118"/>
      <c r="AA826" s="86"/>
      <c r="AB826" s="86"/>
      <c r="AC826" s="86"/>
    </row>
    <row r="827" spans="1:29" ht="18.75" customHeight="1" x14ac:dyDescent="0.2">
      <c r="A827" s="405"/>
      <c r="B827" s="426" t="s">
        <v>76</v>
      </c>
      <c r="C827" s="424">
        <f>IF($J$1="January",R819,IF($J$1="February",R820,IF($J$1="March",R821,IF($J$1="April",R822,IF($J$1="May",R823,IF($J$1="June",R824,IF($J$1="July",R825,IF($J$1="August",R826,IF($J$1="August",R826,IF($J$1="September",R827,IF($J$1="October",R828,IF($J$1="November",R829,IF($J$1="December",R830)))))))))))))</f>
        <v>0</v>
      </c>
      <c r="D827" s="353"/>
      <c r="E827" s="353"/>
      <c r="F827" s="426" t="s">
        <v>58</v>
      </c>
      <c r="G827" s="427">
        <f>IF($J$1="January",Y819,IF($J$1="February",Y820,IF($J$1="March",Y821,IF($J$1="April",Y822,IF($J$1="May",Y823,IF($J$1="June",Y824,IF($J$1="July",Y825,IF($J$1="August",Y826,IF($J$1="August",Y826,IF($J$1="September",Y827,IF($J$1="October",Y828,IF($J$1="November",Y829,IF($J$1="December",Y830)))))))))))))</f>
        <v>0</v>
      </c>
      <c r="H827" s="353"/>
      <c r="I827" s="553" t="s">
        <v>13</v>
      </c>
      <c r="J827" s="554"/>
      <c r="K827" s="430">
        <f>K825-K826</f>
        <v>41062.5</v>
      </c>
      <c r="L827" s="412"/>
      <c r="M827" s="93"/>
      <c r="N827" s="110"/>
      <c r="O827" s="111" t="s">
        <v>78</v>
      </c>
      <c r="P827" s="111"/>
      <c r="Q827" s="111"/>
      <c r="R827" s="111" t="str">
        <f t="shared" si="204"/>
        <v/>
      </c>
      <c r="S827" s="92"/>
      <c r="T827" s="111" t="s">
        <v>78</v>
      </c>
      <c r="U827" s="117" t="str">
        <f t="shared" si="205"/>
        <v/>
      </c>
      <c r="V827" s="113"/>
      <c r="W827" s="117" t="str">
        <f t="shared" si="200"/>
        <v/>
      </c>
      <c r="X827" s="113"/>
      <c r="Y827" s="117" t="str">
        <f t="shared" si="201"/>
        <v/>
      </c>
      <c r="Z827" s="118"/>
      <c r="AA827" s="93"/>
      <c r="AB827" s="93"/>
      <c r="AC827" s="93"/>
    </row>
    <row r="828" spans="1:29" ht="20.100000000000001" customHeight="1" x14ac:dyDescent="0.25">
      <c r="A828" s="405"/>
      <c r="B828" s="353"/>
      <c r="C828" s="353"/>
      <c r="D828" s="353"/>
      <c r="E828" s="353"/>
      <c r="F828" s="353"/>
      <c r="G828" s="353"/>
      <c r="H828" s="353"/>
      <c r="I828" s="567"/>
      <c r="J828" s="568"/>
      <c r="K828" s="408"/>
      <c r="L828" s="415"/>
      <c r="M828" s="93"/>
      <c r="N828" s="110"/>
      <c r="O828" s="111" t="s">
        <v>79</v>
      </c>
      <c r="P828" s="111"/>
      <c r="Q828" s="111"/>
      <c r="R828" s="111" t="str">
        <f t="shared" si="204"/>
        <v/>
      </c>
      <c r="S828" s="92"/>
      <c r="T828" s="111" t="s">
        <v>79</v>
      </c>
      <c r="U828" s="117" t="str">
        <f>IF($J$1="October",Y827,"")</f>
        <v/>
      </c>
      <c r="V828" s="113"/>
      <c r="W828" s="117" t="str">
        <f t="shared" si="200"/>
        <v/>
      </c>
      <c r="X828" s="113"/>
      <c r="Y828" s="117" t="str">
        <f t="shared" si="201"/>
        <v/>
      </c>
      <c r="Z828" s="118"/>
      <c r="AA828" s="86"/>
      <c r="AB828" s="86"/>
      <c r="AC828" s="86"/>
    </row>
    <row r="829" spans="1:29" ht="20.100000000000001" customHeight="1" x14ac:dyDescent="0.3">
      <c r="A829" s="405"/>
      <c r="B829" s="444"/>
      <c r="C829" s="444"/>
      <c r="D829" s="444"/>
      <c r="E829" s="444"/>
      <c r="F829" s="444"/>
      <c r="G829" s="444"/>
      <c r="H829" s="444"/>
      <c r="I829" s="567"/>
      <c r="J829" s="568"/>
      <c r="K829" s="408"/>
      <c r="L829" s="415"/>
      <c r="M829" s="93"/>
      <c r="N829" s="110"/>
      <c r="O829" s="111" t="s">
        <v>80</v>
      </c>
      <c r="P829" s="111"/>
      <c r="Q829" s="111"/>
      <c r="R829" s="111" t="str">
        <f t="shared" si="204"/>
        <v/>
      </c>
      <c r="S829" s="92"/>
      <c r="T829" s="111" t="s">
        <v>80</v>
      </c>
      <c r="U829" s="117" t="str">
        <f>IF($J$1="November",Y828,"")</f>
        <v/>
      </c>
      <c r="V829" s="113"/>
      <c r="W829" s="117" t="str">
        <f t="shared" si="200"/>
        <v/>
      </c>
      <c r="X829" s="113"/>
      <c r="Y829" s="117" t="str">
        <f t="shared" si="201"/>
        <v/>
      </c>
      <c r="Z829" s="118"/>
      <c r="AA829" s="86"/>
      <c r="AB829" s="86"/>
      <c r="AC829" s="86"/>
    </row>
    <row r="830" spans="1:29" ht="20.100000000000001" customHeight="1" thickBot="1" x14ac:dyDescent="0.35">
      <c r="A830" s="421"/>
      <c r="B830" s="447"/>
      <c r="C830" s="447"/>
      <c r="D830" s="447"/>
      <c r="E830" s="447"/>
      <c r="F830" s="447"/>
      <c r="G830" s="447"/>
      <c r="H830" s="447"/>
      <c r="I830" s="447"/>
      <c r="J830" s="447"/>
      <c r="K830" s="447"/>
      <c r="L830" s="423"/>
      <c r="M830" s="93"/>
      <c r="N830" s="110"/>
      <c r="O830" s="111" t="s">
        <v>81</v>
      </c>
      <c r="P830" s="111"/>
      <c r="Q830" s="111"/>
      <c r="R830" s="111" t="str">
        <f t="shared" si="204"/>
        <v/>
      </c>
      <c r="S830" s="92"/>
      <c r="T830" s="111" t="s">
        <v>81</v>
      </c>
      <c r="U830" s="117" t="str">
        <f>IF($J$1="Dec",Y829,"")</f>
        <v/>
      </c>
      <c r="V830" s="113"/>
      <c r="W830" s="117" t="str">
        <f t="shared" si="200"/>
        <v/>
      </c>
      <c r="X830" s="113"/>
      <c r="Y830" s="117" t="str">
        <f t="shared" si="201"/>
        <v/>
      </c>
      <c r="Z830" s="118"/>
      <c r="AA830" s="86"/>
      <c r="AB830" s="86"/>
      <c r="AC830" s="86"/>
    </row>
    <row r="831" spans="1:29" ht="20.100000000000001" customHeight="1" thickBot="1" x14ac:dyDescent="0.25">
      <c r="A831" s="353"/>
      <c r="B831" s="353"/>
      <c r="C831" s="353"/>
      <c r="D831" s="353"/>
      <c r="E831" s="353"/>
      <c r="F831" s="353"/>
      <c r="G831" s="353"/>
      <c r="H831" s="353"/>
      <c r="I831" s="353"/>
      <c r="J831" s="353"/>
      <c r="K831" s="353"/>
      <c r="L831" s="353"/>
      <c r="M831" s="136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6"/>
      <c r="AB831" s="136"/>
      <c r="AC831" s="136"/>
    </row>
    <row r="832" spans="1:29" ht="20.100000000000001" customHeight="1" thickBot="1" x14ac:dyDescent="0.55000000000000004">
      <c r="A832" s="557" t="s">
        <v>50</v>
      </c>
      <c r="B832" s="558"/>
      <c r="C832" s="558"/>
      <c r="D832" s="558"/>
      <c r="E832" s="558"/>
      <c r="F832" s="558"/>
      <c r="G832" s="558"/>
      <c r="H832" s="558"/>
      <c r="I832" s="558"/>
      <c r="J832" s="558"/>
      <c r="K832" s="558"/>
      <c r="L832" s="559"/>
      <c r="M832" s="94"/>
      <c r="N832" s="95"/>
      <c r="O832" s="560" t="s">
        <v>51</v>
      </c>
      <c r="P832" s="561"/>
      <c r="Q832" s="561"/>
      <c r="R832" s="562"/>
      <c r="S832" s="96"/>
      <c r="T832" s="560" t="s">
        <v>52</v>
      </c>
      <c r="U832" s="561"/>
      <c r="V832" s="561"/>
      <c r="W832" s="561"/>
      <c r="X832" s="561"/>
      <c r="Y832" s="562"/>
      <c r="Z832" s="97"/>
      <c r="AA832" s="86"/>
    </row>
    <row r="833" spans="1:29" ht="20.100000000000001" customHeight="1" thickBot="1" x14ac:dyDescent="0.3">
      <c r="A833" s="436"/>
      <c r="B833" s="437"/>
      <c r="C833" s="572" t="s">
        <v>237</v>
      </c>
      <c r="D833" s="573"/>
      <c r="E833" s="573"/>
      <c r="F833" s="573"/>
      <c r="G833" s="437" t="str">
        <f>$J$1</f>
        <v>April</v>
      </c>
      <c r="H833" s="565">
        <f>$K$1</f>
        <v>2025</v>
      </c>
      <c r="I833" s="573"/>
      <c r="J833" s="437"/>
      <c r="K833" s="438"/>
      <c r="L833" s="439"/>
      <c r="M833" s="102"/>
      <c r="N833" s="103"/>
      <c r="O833" s="104" t="s">
        <v>53</v>
      </c>
      <c r="P833" s="104" t="s">
        <v>54</v>
      </c>
      <c r="Q833" s="104" t="s">
        <v>55</v>
      </c>
      <c r="R833" s="104" t="s">
        <v>56</v>
      </c>
      <c r="S833" s="105"/>
      <c r="T833" s="104" t="s">
        <v>53</v>
      </c>
      <c r="U833" s="104" t="s">
        <v>57</v>
      </c>
      <c r="V833" s="104" t="s">
        <v>9</v>
      </c>
      <c r="W833" s="104" t="s">
        <v>10</v>
      </c>
      <c r="X833" s="104" t="s">
        <v>11</v>
      </c>
      <c r="Y833" s="104" t="s">
        <v>58</v>
      </c>
      <c r="Z833" s="106"/>
      <c r="AA833" s="86"/>
    </row>
    <row r="834" spans="1:29" ht="20.100000000000001" customHeight="1" x14ac:dyDescent="0.25">
      <c r="A834" s="405"/>
      <c r="B834" s="353"/>
      <c r="C834" s="353"/>
      <c r="D834" s="406"/>
      <c r="E834" s="406"/>
      <c r="F834" s="406"/>
      <c r="G834" s="406"/>
      <c r="H834" s="406"/>
      <c r="I834" s="353"/>
      <c r="J834" s="407" t="s">
        <v>59</v>
      </c>
      <c r="K834" s="408">
        <v>70000</v>
      </c>
      <c r="L834" s="409"/>
      <c r="M834" s="93"/>
      <c r="N834" s="110"/>
      <c r="O834" s="111" t="s">
        <v>60</v>
      </c>
      <c r="P834" s="111">
        <v>31</v>
      </c>
      <c r="Q834" s="111">
        <v>0</v>
      </c>
      <c r="R834" s="111">
        <v>0</v>
      </c>
      <c r="S834" s="112"/>
      <c r="T834" s="111" t="s">
        <v>60</v>
      </c>
      <c r="U834" s="113"/>
      <c r="V834" s="113"/>
      <c r="W834" s="113">
        <f>V834+U834</f>
        <v>0</v>
      </c>
      <c r="X834" s="113"/>
      <c r="Y834" s="113">
        <f>W834-X834</f>
        <v>0</v>
      </c>
      <c r="Z834" s="106"/>
      <c r="AA834" s="86"/>
    </row>
    <row r="835" spans="1:29" ht="20.100000000000001" customHeight="1" thickBot="1" x14ac:dyDescent="0.3">
      <c r="A835" s="405"/>
      <c r="B835" s="353" t="s">
        <v>61</v>
      </c>
      <c r="C835" s="410" t="s">
        <v>224</v>
      </c>
      <c r="D835" s="353"/>
      <c r="E835" s="353"/>
      <c r="F835" s="353"/>
      <c r="G835" s="353"/>
      <c r="H835" s="411"/>
      <c r="I835" s="406"/>
      <c r="J835" s="353"/>
      <c r="K835" s="353"/>
      <c r="L835" s="412"/>
      <c r="M835" s="94"/>
      <c r="N835" s="116"/>
      <c r="O835" s="111" t="s">
        <v>62</v>
      </c>
      <c r="P835" s="111">
        <v>28</v>
      </c>
      <c r="Q835" s="111">
        <v>0</v>
      </c>
      <c r="R835" s="111">
        <v>0</v>
      </c>
      <c r="S835" s="92"/>
      <c r="T835" s="111" t="s">
        <v>62</v>
      </c>
      <c r="U835" s="117">
        <f>Y834</f>
        <v>0</v>
      </c>
      <c r="V835" s="113"/>
      <c r="W835" s="117">
        <f t="shared" ref="W835:W845" si="206">IF(U835="","",U835+V835)</f>
        <v>0</v>
      </c>
      <c r="X835" s="113"/>
      <c r="Y835" s="117">
        <f t="shared" ref="Y835:Y845" si="207">IF(W835="","",W835-X835)</f>
        <v>0</v>
      </c>
      <c r="Z835" s="118"/>
      <c r="AA835" s="86"/>
    </row>
    <row r="836" spans="1:29" ht="20.100000000000001" customHeight="1" thickBot="1" x14ac:dyDescent="0.3">
      <c r="A836" s="405"/>
      <c r="B836" s="413" t="s">
        <v>63</v>
      </c>
      <c r="C836" s="445"/>
      <c r="D836" s="353"/>
      <c r="E836" s="353"/>
      <c r="F836" s="569" t="s">
        <v>52</v>
      </c>
      <c r="G836" s="570"/>
      <c r="H836" s="353"/>
      <c r="I836" s="569" t="s">
        <v>64</v>
      </c>
      <c r="J836" s="571"/>
      <c r="K836" s="570"/>
      <c r="L836" s="415"/>
      <c r="M836" s="93"/>
      <c r="N836" s="110"/>
      <c r="O836" s="111" t="s">
        <v>65</v>
      </c>
      <c r="P836" s="111">
        <v>31</v>
      </c>
      <c r="Q836" s="111">
        <v>0</v>
      </c>
      <c r="R836" s="111">
        <v>0</v>
      </c>
      <c r="S836" s="92"/>
      <c r="T836" s="111" t="s">
        <v>65</v>
      </c>
      <c r="U836" s="117">
        <f t="shared" ref="U836:U837" si="208">IF($J$1="April",Y835,Y835)</f>
        <v>0</v>
      </c>
      <c r="V836" s="113"/>
      <c r="W836" s="117">
        <f t="shared" si="206"/>
        <v>0</v>
      </c>
      <c r="X836" s="113"/>
      <c r="Y836" s="117">
        <f t="shared" si="207"/>
        <v>0</v>
      </c>
      <c r="Z836" s="118"/>
      <c r="AA836" s="86"/>
    </row>
    <row r="837" spans="1:29" ht="20.100000000000001" customHeight="1" x14ac:dyDescent="0.25">
      <c r="A837" s="405"/>
      <c r="B837" s="353"/>
      <c r="C837" s="353"/>
      <c r="D837" s="353"/>
      <c r="E837" s="353"/>
      <c r="F837" s="353"/>
      <c r="G837" s="353"/>
      <c r="H837" s="416"/>
      <c r="I837" s="353"/>
      <c r="J837" s="353"/>
      <c r="K837" s="353"/>
      <c r="L837" s="417"/>
      <c r="M837" s="93"/>
      <c r="N837" s="110"/>
      <c r="O837" s="111" t="s">
        <v>66</v>
      </c>
      <c r="P837" s="111">
        <v>30</v>
      </c>
      <c r="Q837" s="111">
        <v>0</v>
      </c>
      <c r="R837" s="111">
        <v>0</v>
      </c>
      <c r="S837" s="92"/>
      <c r="T837" s="111" t="s">
        <v>66</v>
      </c>
      <c r="U837" s="117">
        <f t="shared" si="208"/>
        <v>0</v>
      </c>
      <c r="V837" s="113"/>
      <c r="W837" s="117">
        <f t="shared" si="206"/>
        <v>0</v>
      </c>
      <c r="X837" s="113"/>
      <c r="Y837" s="117">
        <f t="shared" si="207"/>
        <v>0</v>
      </c>
      <c r="Z837" s="118"/>
      <c r="AA837" s="86"/>
    </row>
    <row r="838" spans="1:29" ht="20.100000000000001" customHeight="1" x14ac:dyDescent="0.25">
      <c r="A838" s="405"/>
      <c r="B838" s="551" t="s">
        <v>51</v>
      </c>
      <c r="C838" s="530"/>
      <c r="D838" s="353"/>
      <c r="E838" s="353"/>
      <c r="F838" s="124" t="s">
        <v>67</v>
      </c>
      <c r="G838" s="125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>0</v>
      </c>
      <c r="H838" s="416"/>
      <c r="I838" s="126">
        <f>IF(C842&gt;=C841,$K$2,C840+C842)</f>
        <v>30</v>
      </c>
      <c r="J838" s="127" t="s">
        <v>68</v>
      </c>
      <c r="K838" s="128">
        <f>K834/$K$2*I838</f>
        <v>70000</v>
      </c>
      <c r="L838" s="418"/>
      <c r="M838" s="93"/>
      <c r="N838" s="110"/>
      <c r="O838" s="111" t="s">
        <v>69</v>
      </c>
      <c r="P838" s="111"/>
      <c r="Q838" s="111"/>
      <c r="R838" s="111">
        <v>0</v>
      </c>
      <c r="S838" s="92"/>
      <c r="T838" s="111" t="s">
        <v>69</v>
      </c>
      <c r="U838" s="117">
        <f t="shared" ref="U838:U841" si="209">IF($J$1="May",Y837,Y837)</f>
        <v>0</v>
      </c>
      <c r="V838" s="113"/>
      <c r="W838" s="117">
        <f t="shared" si="206"/>
        <v>0</v>
      </c>
      <c r="X838" s="113"/>
      <c r="Y838" s="117">
        <f t="shared" si="207"/>
        <v>0</v>
      </c>
      <c r="Z838" s="118"/>
      <c r="AA838" s="86"/>
    </row>
    <row r="839" spans="1:29" ht="20.100000000000001" customHeight="1" x14ac:dyDescent="0.25">
      <c r="A839" s="405"/>
      <c r="B839" s="130"/>
      <c r="C839" s="130"/>
      <c r="D839" s="353"/>
      <c r="E839" s="353"/>
      <c r="F839" s="124" t="s">
        <v>9</v>
      </c>
      <c r="G839" s="12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416"/>
      <c r="I839" s="446"/>
      <c r="J839" s="127" t="s">
        <v>70</v>
      </c>
      <c r="K839" s="125">
        <f>K834/$K$2/8*I839</f>
        <v>0</v>
      </c>
      <c r="L839" s="420"/>
      <c r="M839" s="93"/>
      <c r="N839" s="110"/>
      <c r="O839" s="111" t="s">
        <v>47</v>
      </c>
      <c r="P839" s="111"/>
      <c r="Q839" s="111"/>
      <c r="R839" s="111">
        <v>0</v>
      </c>
      <c r="S839" s="92"/>
      <c r="T839" s="111" t="s">
        <v>47</v>
      </c>
      <c r="U839" s="117">
        <f t="shared" si="209"/>
        <v>0</v>
      </c>
      <c r="V839" s="113"/>
      <c r="W839" s="117">
        <f t="shared" si="206"/>
        <v>0</v>
      </c>
      <c r="X839" s="113"/>
      <c r="Y839" s="117">
        <f t="shared" si="207"/>
        <v>0</v>
      </c>
      <c r="Z839" s="118"/>
      <c r="AA839" s="86"/>
    </row>
    <row r="840" spans="1:29" ht="20.100000000000001" customHeight="1" x14ac:dyDescent="0.25">
      <c r="A840" s="405"/>
      <c r="B840" s="124" t="s">
        <v>54</v>
      </c>
      <c r="C840" s="13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30</v>
      </c>
      <c r="D840" s="353"/>
      <c r="E840" s="353"/>
      <c r="F840" s="124" t="s">
        <v>71</v>
      </c>
      <c r="G840" s="125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>0</v>
      </c>
      <c r="H840" s="416"/>
      <c r="I840" s="552" t="s">
        <v>72</v>
      </c>
      <c r="J840" s="530"/>
      <c r="K840" s="125">
        <f>K838+K839</f>
        <v>70000</v>
      </c>
      <c r="L840" s="420"/>
      <c r="M840" s="93"/>
      <c r="N840" s="110"/>
      <c r="O840" s="111" t="s">
        <v>73</v>
      </c>
      <c r="P840" s="111"/>
      <c r="Q840" s="111"/>
      <c r="R840" s="111">
        <v>0</v>
      </c>
      <c r="S840" s="92"/>
      <c r="T840" s="111" t="s">
        <v>73</v>
      </c>
      <c r="U840" s="117">
        <f t="shared" si="209"/>
        <v>0</v>
      </c>
      <c r="V840" s="113"/>
      <c r="W840" s="117">
        <f t="shared" si="206"/>
        <v>0</v>
      </c>
      <c r="X840" s="113"/>
      <c r="Y840" s="117">
        <f t="shared" si="207"/>
        <v>0</v>
      </c>
      <c r="Z840" s="118"/>
      <c r="AA840" s="86"/>
    </row>
    <row r="841" spans="1:29" ht="20.100000000000001" customHeight="1" x14ac:dyDescent="0.25">
      <c r="A841" s="405"/>
      <c r="B841" s="124" t="s">
        <v>55</v>
      </c>
      <c r="C841" s="13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353"/>
      <c r="E841" s="353"/>
      <c r="F841" s="124" t="s">
        <v>11</v>
      </c>
      <c r="G841" s="12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416"/>
      <c r="I841" s="552" t="s">
        <v>74</v>
      </c>
      <c r="J841" s="530"/>
      <c r="K841" s="125">
        <f>G841</f>
        <v>0</v>
      </c>
      <c r="L841" s="420"/>
      <c r="M841" s="93"/>
      <c r="N841" s="110"/>
      <c r="O841" s="111" t="s">
        <v>75</v>
      </c>
      <c r="P841" s="111"/>
      <c r="Q841" s="111"/>
      <c r="R841" s="111">
        <v>0</v>
      </c>
      <c r="S841" s="92"/>
      <c r="T841" s="111" t="s">
        <v>75</v>
      </c>
      <c r="U841" s="117">
        <f t="shared" si="209"/>
        <v>0</v>
      </c>
      <c r="V841" s="113"/>
      <c r="W841" s="117">
        <f t="shared" si="206"/>
        <v>0</v>
      </c>
      <c r="X841" s="113"/>
      <c r="Y841" s="117">
        <f t="shared" si="207"/>
        <v>0</v>
      </c>
      <c r="Z841" s="118"/>
      <c r="AA841" s="86"/>
    </row>
    <row r="842" spans="1:29" ht="18.75" customHeight="1" x14ac:dyDescent="0.2">
      <c r="A842" s="405"/>
      <c r="B842" s="426" t="s">
        <v>76</v>
      </c>
      <c r="C842" s="42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353"/>
      <c r="E842" s="353"/>
      <c r="F842" s="426" t="s">
        <v>58</v>
      </c>
      <c r="G842" s="427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>0</v>
      </c>
      <c r="H842" s="353"/>
      <c r="I842" s="553" t="s">
        <v>13</v>
      </c>
      <c r="J842" s="554"/>
      <c r="K842" s="430">
        <f>K840-K841</f>
        <v>70000</v>
      </c>
      <c r="L842" s="412"/>
      <c r="M842" s="93"/>
      <c r="N842" s="110"/>
      <c r="O842" s="111" t="s">
        <v>78</v>
      </c>
      <c r="P842" s="111"/>
      <c r="Q842" s="111"/>
      <c r="R842" s="111">
        <v>0</v>
      </c>
      <c r="S842" s="92"/>
      <c r="T842" s="111" t="s">
        <v>78</v>
      </c>
      <c r="U842" s="117">
        <f>Y841</f>
        <v>0</v>
      </c>
      <c r="V842" s="113"/>
      <c r="W842" s="117">
        <f t="shared" si="206"/>
        <v>0</v>
      </c>
      <c r="X842" s="113"/>
      <c r="Y842" s="117">
        <f t="shared" si="207"/>
        <v>0</v>
      </c>
      <c r="Z842" s="118"/>
      <c r="AA842" s="93"/>
      <c r="AB842" s="93"/>
      <c r="AC842" s="93"/>
    </row>
    <row r="843" spans="1:29" ht="20.100000000000001" customHeight="1" x14ac:dyDescent="0.2">
      <c r="A843" s="405"/>
      <c r="B843" s="353"/>
      <c r="C843" s="353"/>
      <c r="D843" s="353"/>
      <c r="E843" s="353"/>
      <c r="F843" s="353"/>
      <c r="G843" s="353"/>
      <c r="H843" s="353"/>
      <c r="I843" s="567"/>
      <c r="J843" s="568"/>
      <c r="K843" s="408"/>
      <c r="L843" s="415"/>
      <c r="M843" s="93"/>
      <c r="N843" s="110"/>
      <c r="O843" s="111" t="s">
        <v>79</v>
      </c>
      <c r="P843" s="111"/>
      <c r="Q843" s="111"/>
      <c r="R843" s="111" t="str">
        <f t="shared" ref="R843:R844" si="210">IF(Q843="","",R842-Q843)</f>
        <v/>
      </c>
      <c r="S843" s="92"/>
      <c r="T843" s="111" t="s">
        <v>79</v>
      </c>
      <c r="U843" s="117" t="str">
        <f>IF($J$1="October",Y842,"")</f>
        <v/>
      </c>
      <c r="V843" s="113"/>
      <c r="W843" s="117" t="str">
        <f t="shared" si="206"/>
        <v/>
      </c>
      <c r="X843" s="113"/>
      <c r="Y843" s="117" t="str">
        <f t="shared" si="207"/>
        <v/>
      </c>
      <c r="Z843" s="118"/>
      <c r="AA843" s="93"/>
      <c r="AB843" s="93"/>
      <c r="AC843" s="93"/>
    </row>
    <row r="844" spans="1:29" ht="20.100000000000001" customHeight="1" x14ac:dyDescent="0.3">
      <c r="A844" s="405"/>
      <c r="B844" s="444"/>
      <c r="C844" s="444"/>
      <c r="D844" s="444"/>
      <c r="E844" s="444"/>
      <c r="F844" s="444"/>
      <c r="G844" s="444"/>
      <c r="H844" s="444"/>
      <c r="I844" s="567"/>
      <c r="J844" s="568"/>
      <c r="K844" s="408"/>
      <c r="L844" s="415"/>
      <c r="M844" s="93"/>
      <c r="N844" s="110"/>
      <c r="O844" s="111" t="s">
        <v>80</v>
      </c>
      <c r="P844" s="111"/>
      <c r="Q844" s="111"/>
      <c r="R844" s="111" t="str">
        <f t="shared" si="210"/>
        <v/>
      </c>
      <c r="S844" s="92"/>
      <c r="T844" s="111" t="s">
        <v>80</v>
      </c>
      <c r="U844" s="117"/>
      <c r="V844" s="113"/>
      <c r="W844" s="117" t="str">
        <f t="shared" si="206"/>
        <v/>
      </c>
      <c r="X844" s="113"/>
      <c r="Y844" s="117" t="str">
        <f t="shared" si="207"/>
        <v/>
      </c>
      <c r="Z844" s="118"/>
      <c r="AA844" s="93"/>
      <c r="AB844" s="93"/>
      <c r="AC844" s="93"/>
    </row>
    <row r="845" spans="1:29" ht="20.100000000000001" customHeight="1" thickBot="1" x14ac:dyDescent="0.35">
      <c r="A845" s="421"/>
      <c r="B845" s="447"/>
      <c r="C845" s="447"/>
      <c r="D845" s="447"/>
      <c r="E845" s="447"/>
      <c r="F845" s="447"/>
      <c r="G845" s="447"/>
      <c r="H845" s="447"/>
      <c r="I845" s="447"/>
      <c r="J845" s="447"/>
      <c r="K845" s="447"/>
      <c r="L845" s="423"/>
      <c r="M845" s="93"/>
      <c r="N845" s="110"/>
      <c r="O845" s="111" t="s">
        <v>81</v>
      </c>
      <c r="P845" s="111"/>
      <c r="Q845" s="111"/>
      <c r="R845" s="111">
        <v>0</v>
      </c>
      <c r="S845" s="92"/>
      <c r="T845" s="111" t="s">
        <v>81</v>
      </c>
      <c r="U845" s="117"/>
      <c r="V845" s="113"/>
      <c r="W845" s="117" t="str">
        <f t="shared" si="206"/>
        <v/>
      </c>
      <c r="X845" s="113"/>
      <c r="Y845" s="117" t="str">
        <f t="shared" si="207"/>
        <v/>
      </c>
      <c r="Z845" s="118"/>
      <c r="AA845" s="93"/>
      <c r="AB845" s="93"/>
      <c r="AC845" s="93"/>
    </row>
    <row r="846" spans="1:29" ht="20.100000000000001" customHeight="1" thickBot="1" x14ac:dyDescent="0.3">
      <c r="M846" s="86"/>
      <c r="N846" s="110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</row>
    <row r="847" spans="1:29" ht="20.100000000000001" customHeight="1" thickBot="1" x14ac:dyDescent="0.55000000000000004">
      <c r="A847" s="557" t="s">
        <v>50</v>
      </c>
      <c r="B847" s="558"/>
      <c r="C847" s="558"/>
      <c r="D847" s="558"/>
      <c r="E847" s="558"/>
      <c r="F847" s="558"/>
      <c r="G847" s="558"/>
      <c r="H847" s="558"/>
      <c r="I847" s="558"/>
      <c r="J847" s="558"/>
      <c r="K847" s="558"/>
      <c r="L847" s="559"/>
      <c r="M847" s="94"/>
      <c r="N847" s="95"/>
      <c r="O847" s="560" t="s">
        <v>51</v>
      </c>
      <c r="P847" s="561"/>
      <c r="Q847" s="561"/>
      <c r="R847" s="562"/>
      <c r="S847" s="96"/>
      <c r="T847" s="560" t="s">
        <v>52</v>
      </c>
      <c r="U847" s="561"/>
      <c r="V847" s="561"/>
      <c r="W847" s="561"/>
      <c r="X847" s="561"/>
      <c r="Y847" s="562"/>
    </row>
    <row r="848" spans="1:29" ht="20.100000000000001" customHeight="1" thickBot="1" x14ac:dyDescent="0.25">
      <c r="A848" s="436"/>
      <c r="B848" s="437"/>
      <c r="C848" s="572" t="s">
        <v>237</v>
      </c>
      <c r="D848" s="573"/>
      <c r="E848" s="573"/>
      <c r="F848" s="573"/>
      <c r="G848" s="437" t="str">
        <f>$J$1</f>
        <v>April</v>
      </c>
      <c r="H848" s="565">
        <f>$K$1</f>
        <v>2025</v>
      </c>
      <c r="I848" s="573"/>
      <c r="J848" s="437"/>
      <c r="K848" s="438"/>
      <c r="L848" s="439"/>
      <c r="M848" s="102"/>
      <c r="N848" s="103"/>
      <c r="O848" s="104" t="s">
        <v>53</v>
      </c>
      <c r="P848" s="104" t="s">
        <v>54</v>
      </c>
      <c r="Q848" s="104" t="s">
        <v>55</v>
      </c>
      <c r="R848" s="104" t="s">
        <v>56</v>
      </c>
      <c r="S848" s="105"/>
      <c r="T848" s="104" t="s">
        <v>53</v>
      </c>
      <c r="U848" s="104" t="s">
        <v>57</v>
      </c>
      <c r="V848" s="104" t="s">
        <v>9</v>
      </c>
      <c r="W848" s="104" t="s">
        <v>10</v>
      </c>
      <c r="X848" s="104" t="s">
        <v>11</v>
      </c>
      <c r="Y848" s="104" t="s">
        <v>58</v>
      </c>
    </row>
    <row r="849" spans="1:29" ht="20.100000000000001" customHeight="1" x14ac:dyDescent="0.2">
      <c r="A849" s="98"/>
      <c r="B849" s="85"/>
      <c r="C849" s="85"/>
      <c r="D849" s="107"/>
      <c r="E849" s="107"/>
      <c r="F849" s="107"/>
      <c r="G849" s="107"/>
      <c r="H849" s="107"/>
      <c r="I849" s="85"/>
      <c r="J849" s="108" t="s">
        <v>59</v>
      </c>
      <c r="K849" s="87">
        <v>120000</v>
      </c>
      <c r="L849" s="109"/>
      <c r="M849" s="93"/>
      <c r="N849" s="110"/>
      <c r="O849" s="111" t="s">
        <v>60</v>
      </c>
      <c r="P849" s="111">
        <v>31</v>
      </c>
      <c r="Q849" s="111">
        <v>0</v>
      </c>
      <c r="R849" s="111">
        <v>0</v>
      </c>
      <c r="S849" s="112"/>
      <c r="T849" s="111" t="s">
        <v>60</v>
      </c>
      <c r="U849" s="113">
        <v>5000</v>
      </c>
      <c r="V849" s="113">
        <v>30000</v>
      </c>
      <c r="W849" s="113">
        <f>V849+U849</f>
        <v>35000</v>
      </c>
      <c r="X849" s="113">
        <v>5000</v>
      </c>
      <c r="Y849" s="113">
        <f>W849-X849</f>
        <v>30000</v>
      </c>
    </row>
    <row r="850" spans="1:29" ht="20.100000000000001" customHeight="1" thickBot="1" x14ac:dyDescent="0.25">
      <c r="A850" s="98"/>
      <c r="B850" s="85" t="s">
        <v>61</v>
      </c>
      <c r="C850" s="84" t="s">
        <v>236</v>
      </c>
      <c r="D850" s="85"/>
      <c r="E850" s="85"/>
      <c r="F850" s="85"/>
      <c r="G850" s="107"/>
      <c r="H850" s="114"/>
      <c r="I850" s="107"/>
      <c r="J850" s="85"/>
      <c r="K850" s="85"/>
      <c r="L850" s="115"/>
      <c r="M850" s="94"/>
      <c r="N850" s="116"/>
      <c r="O850" s="111" t="s">
        <v>62</v>
      </c>
      <c r="P850" s="111">
        <v>26</v>
      </c>
      <c r="Q850" s="111">
        <v>2</v>
      </c>
      <c r="R850" s="111">
        <f t="shared" ref="R850:R860" si="211">IF(Q850="","",R849-Q850)</f>
        <v>-2</v>
      </c>
      <c r="S850" s="92"/>
      <c r="T850" s="111" t="s">
        <v>62</v>
      </c>
      <c r="U850" s="117">
        <f>Y849</f>
        <v>30000</v>
      </c>
      <c r="V850" s="113">
        <v>50000</v>
      </c>
      <c r="W850" s="117">
        <f t="shared" ref="W850:W860" si="212">IF(U850="","",U850+V850)</f>
        <v>80000</v>
      </c>
      <c r="X850" s="113">
        <v>10000</v>
      </c>
      <c r="Y850" s="117">
        <f t="shared" ref="Y850:Y860" si="213">IF(W850="","",W850-X850)</f>
        <v>70000</v>
      </c>
    </row>
    <row r="851" spans="1:29" ht="20.100000000000001" customHeight="1" thickBot="1" x14ac:dyDescent="0.25">
      <c r="A851" s="98"/>
      <c r="B851" s="119" t="s">
        <v>63</v>
      </c>
      <c r="C851" s="466">
        <v>45597</v>
      </c>
      <c r="D851" s="85"/>
      <c r="E851" s="85"/>
      <c r="F851" s="569" t="s">
        <v>52</v>
      </c>
      <c r="G851" s="570"/>
      <c r="H851" s="353"/>
      <c r="I851" s="569" t="s">
        <v>64</v>
      </c>
      <c r="J851" s="571"/>
      <c r="K851" s="570"/>
      <c r="L851" s="121"/>
      <c r="M851" s="93"/>
      <c r="N851" s="110"/>
      <c r="O851" s="111" t="s">
        <v>65</v>
      </c>
      <c r="P851" s="111"/>
      <c r="Q851" s="111"/>
      <c r="R851" s="111" t="str">
        <f t="shared" si="211"/>
        <v/>
      </c>
      <c r="S851" s="92"/>
      <c r="T851" s="111" t="s">
        <v>65</v>
      </c>
      <c r="U851" s="117">
        <f>Y850</f>
        <v>70000</v>
      </c>
      <c r="V851" s="113"/>
      <c r="W851" s="117">
        <f t="shared" si="212"/>
        <v>70000</v>
      </c>
      <c r="X851" s="113"/>
      <c r="Y851" s="117">
        <f t="shared" si="213"/>
        <v>70000</v>
      </c>
    </row>
    <row r="852" spans="1:29" ht="20.100000000000001" customHeight="1" x14ac:dyDescent="0.2">
      <c r="A852" s="98"/>
      <c r="B852" s="85"/>
      <c r="C852" s="85"/>
      <c r="D852" s="85"/>
      <c r="E852" s="85"/>
      <c r="F852" s="85"/>
      <c r="G852" s="85"/>
      <c r="H852" s="122"/>
      <c r="I852" s="85"/>
      <c r="J852" s="85"/>
      <c r="K852" s="85"/>
      <c r="L852" s="123"/>
      <c r="M852" s="93"/>
      <c r="N852" s="110"/>
      <c r="O852" s="111" t="s">
        <v>66</v>
      </c>
      <c r="P852" s="111">
        <v>30</v>
      </c>
      <c r="Q852" s="111">
        <v>0</v>
      </c>
      <c r="R852" s="111">
        <v>0</v>
      </c>
      <c r="S852" s="92"/>
      <c r="T852" s="111" t="s">
        <v>66</v>
      </c>
      <c r="U852" s="117">
        <f>Y851</f>
        <v>70000</v>
      </c>
      <c r="V852" s="113"/>
      <c r="W852" s="117">
        <f t="shared" si="212"/>
        <v>70000</v>
      </c>
      <c r="X852" s="113">
        <v>5000</v>
      </c>
      <c r="Y852" s="117">
        <f t="shared" si="213"/>
        <v>65000</v>
      </c>
    </row>
    <row r="853" spans="1:29" ht="20.100000000000001" customHeight="1" x14ac:dyDescent="0.2">
      <c r="A853" s="98"/>
      <c r="B853" s="563" t="s">
        <v>51</v>
      </c>
      <c r="C853" s="530"/>
      <c r="D853" s="85"/>
      <c r="E853" s="85"/>
      <c r="F853" s="124" t="s">
        <v>67</v>
      </c>
      <c r="G853" s="125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>70000</v>
      </c>
      <c r="H853" s="122"/>
      <c r="I853" s="126">
        <f>IF(C857&gt;0,$K$2,C855)</f>
        <v>30</v>
      </c>
      <c r="J853" s="127" t="s">
        <v>68</v>
      </c>
      <c r="K853" s="128">
        <f>K849/$K$2*I853</f>
        <v>120000</v>
      </c>
      <c r="L853" s="129"/>
      <c r="M853" s="93"/>
      <c r="N853" s="110"/>
      <c r="O853" s="111" t="s">
        <v>69</v>
      </c>
      <c r="P853" s="111"/>
      <c r="Q853" s="111"/>
      <c r="R853" s="111" t="str">
        <f t="shared" si="211"/>
        <v/>
      </c>
      <c r="S853" s="92"/>
      <c r="T853" s="111" t="s">
        <v>69</v>
      </c>
      <c r="U853" s="117"/>
      <c r="V853" s="113"/>
      <c r="W853" s="117" t="str">
        <f t="shared" si="212"/>
        <v/>
      </c>
      <c r="X853" s="113"/>
      <c r="Y853" s="117" t="str">
        <f t="shared" si="213"/>
        <v/>
      </c>
    </row>
    <row r="854" spans="1:29" ht="20.100000000000001" customHeight="1" x14ac:dyDescent="0.2">
      <c r="A854" s="98"/>
      <c r="B854" s="130"/>
      <c r="C854" s="130"/>
      <c r="D854" s="85"/>
      <c r="E854" s="85"/>
      <c r="F854" s="124" t="s">
        <v>9</v>
      </c>
      <c r="G854" s="125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4" s="122"/>
      <c r="I854" s="126">
        <v>0</v>
      </c>
      <c r="J854" s="127" t="s">
        <v>70</v>
      </c>
      <c r="K854" s="125">
        <f>K849/$K$2/8*I854</f>
        <v>0</v>
      </c>
      <c r="L854" s="131"/>
      <c r="M854" s="93"/>
      <c r="N854" s="110"/>
      <c r="O854" s="111" t="s">
        <v>47</v>
      </c>
      <c r="P854" s="111"/>
      <c r="Q854" s="111"/>
      <c r="R854" s="111" t="str">
        <f t="shared" si="211"/>
        <v/>
      </c>
      <c r="S854" s="92"/>
      <c r="T854" s="111" t="s">
        <v>47</v>
      </c>
      <c r="U854" s="117"/>
      <c r="V854" s="113"/>
      <c r="W854" s="117" t="str">
        <f t="shared" si="212"/>
        <v/>
      </c>
      <c r="X854" s="113"/>
      <c r="Y854" s="117" t="str">
        <f t="shared" si="213"/>
        <v/>
      </c>
    </row>
    <row r="855" spans="1:29" ht="20.100000000000001" customHeight="1" x14ac:dyDescent="0.2">
      <c r="A855" s="98"/>
      <c r="B855" s="124" t="s">
        <v>54</v>
      </c>
      <c r="C855" s="130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30</v>
      </c>
      <c r="D855" s="85"/>
      <c r="E855" s="85"/>
      <c r="F855" s="124" t="s">
        <v>71</v>
      </c>
      <c r="G855" s="125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>70000</v>
      </c>
      <c r="H855" s="122"/>
      <c r="I855" s="564" t="s">
        <v>72</v>
      </c>
      <c r="J855" s="530"/>
      <c r="K855" s="125">
        <f>K853+K854</f>
        <v>120000</v>
      </c>
      <c r="L855" s="131"/>
      <c r="M855" s="93"/>
      <c r="N855" s="110"/>
      <c r="O855" s="111" t="s">
        <v>73</v>
      </c>
      <c r="P855" s="111"/>
      <c r="Q855" s="111"/>
      <c r="R855" s="111" t="str">
        <f t="shared" si="211"/>
        <v/>
      </c>
      <c r="S855" s="92"/>
      <c r="T855" s="111" t="s">
        <v>73</v>
      </c>
      <c r="U855" s="117"/>
      <c r="V855" s="113"/>
      <c r="W855" s="117" t="str">
        <f t="shared" si="212"/>
        <v/>
      </c>
      <c r="X855" s="113"/>
      <c r="Y855" s="117" t="str">
        <f t="shared" si="213"/>
        <v/>
      </c>
    </row>
    <row r="856" spans="1:29" ht="20.100000000000001" customHeight="1" x14ac:dyDescent="0.2">
      <c r="A856" s="98"/>
      <c r="B856" s="124" t="s">
        <v>55</v>
      </c>
      <c r="C856" s="130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0</v>
      </c>
      <c r="D856" s="85"/>
      <c r="E856" s="85"/>
      <c r="F856" s="124" t="s">
        <v>11</v>
      </c>
      <c r="G856" s="125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5000</v>
      </c>
      <c r="H856" s="122"/>
      <c r="I856" s="564" t="s">
        <v>74</v>
      </c>
      <c r="J856" s="530"/>
      <c r="K856" s="125">
        <f>G856</f>
        <v>5000</v>
      </c>
      <c r="L856" s="131"/>
      <c r="M856" s="93"/>
      <c r="N856" s="110"/>
      <c r="O856" s="111" t="s">
        <v>75</v>
      </c>
      <c r="P856" s="111"/>
      <c r="Q856" s="111"/>
      <c r="R856" s="111" t="str">
        <f t="shared" si="211"/>
        <v/>
      </c>
      <c r="S856" s="92"/>
      <c r="T856" s="111" t="s">
        <v>75</v>
      </c>
      <c r="U856" s="117"/>
      <c r="V856" s="113"/>
      <c r="W856" s="117" t="str">
        <f t="shared" si="212"/>
        <v/>
      </c>
      <c r="X856" s="113"/>
      <c r="Y856" s="117" t="str">
        <f t="shared" si="213"/>
        <v/>
      </c>
    </row>
    <row r="857" spans="1:29" ht="18.75" customHeight="1" x14ac:dyDescent="0.2">
      <c r="A857" s="405"/>
      <c r="B857" s="426" t="s">
        <v>76</v>
      </c>
      <c r="C857" s="424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0</v>
      </c>
      <c r="D857" s="353"/>
      <c r="E857" s="353"/>
      <c r="F857" s="426" t="s">
        <v>58</v>
      </c>
      <c r="G857" s="427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>65000</v>
      </c>
      <c r="H857" s="353"/>
      <c r="I857" s="553" t="s">
        <v>13</v>
      </c>
      <c r="J857" s="554"/>
      <c r="K857" s="430">
        <f>K855-K856</f>
        <v>115000</v>
      </c>
      <c r="L857" s="412"/>
      <c r="M857" s="93"/>
      <c r="N857" s="110"/>
      <c r="O857" s="111" t="s">
        <v>78</v>
      </c>
      <c r="P857" s="111"/>
      <c r="Q857" s="111"/>
      <c r="R857" s="111" t="str">
        <f t="shared" si="211"/>
        <v/>
      </c>
      <c r="S857" s="92"/>
      <c r="T857" s="111" t="s">
        <v>78</v>
      </c>
      <c r="U857" s="117"/>
      <c r="V857" s="113"/>
      <c r="W857" s="117" t="str">
        <f t="shared" si="212"/>
        <v/>
      </c>
      <c r="X857" s="113"/>
      <c r="Y857" s="117" t="str">
        <f t="shared" si="213"/>
        <v/>
      </c>
      <c r="Z857" s="118"/>
      <c r="AA857" s="93"/>
      <c r="AB857" s="93"/>
      <c r="AC857" s="93"/>
    </row>
    <row r="858" spans="1:29" ht="20.100000000000001" customHeight="1" x14ac:dyDescent="0.2">
      <c r="A858" s="98"/>
      <c r="B858" s="85"/>
      <c r="C858" s="85"/>
      <c r="D858" s="85"/>
      <c r="E858" s="85"/>
      <c r="F858" s="85"/>
      <c r="G858" s="85"/>
      <c r="H858" s="85"/>
      <c r="I858" s="555"/>
      <c r="J858" s="556"/>
      <c r="K858" s="87"/>
      <c r="L858" s="121"/>
      <c r="N858" s="110"/>
      <c r="O858" s="111" t="s">
        <v>79</v>
      </c>
      <c r="P858" s="111"/>
      <c r="Q858" s="111"/>
      <c r="R858" s="111" t="str">
        <f t="shared" si="211"/>
        <v/>
      </c>
      <c r="S858" s="92"/>
      <c r="T858" s="111" t="s">
        <v>79</v>
      </c>
      <c r="U858" s="117"/>
      <c r="V858" s="113"/>
      <c r="W858" s="117" t="str">
        <f t="shared" si="212"/>
        <v/>
      </c>
      <c r="X858" s="113"/>
      <c r="Y858" s="117" t="str">
        <f t="shared" si="213"/>
        <v/>
      </c>
    </row>
    <row r="859" spans="1:29" ht="20.100000000000001" customHeight="1" x14ac:dyDescent="0.3">
      <c r="A859" s="98"/>
      <c r="B859" s="83"/>
      <c r="C859" s="83"/>
      <c r="D859" s="83"/>
      <c r="E859" s="83"/>
      <c r="F859" s="83"/>
      <c r="G859" s="83"/>
      <c r="H859" s="83"/>
      <c r="I859" s="555"/>
      <c r="J859" s="556"/>
      <c r="K859" s="87"/>
      <c r="L859" s="121"/>
      <c r="N859" s="110"/>
      <c r="O859" s="111" t="s">
        <v>80</v>
      </c>
      <c r="P859" s="111"/>
      <c r="Q859" s="111"/>
      <c r="R859" s="111">
        <v>0</v>
      </c>
      <c r="S859" s="92"/>
      <c r="T859" s="111" t="s">
        <v>80</v>
      </c>
      <c r="U859" s="117"/>
      <c r="V859" s="113"/>
      <c r="W859" s="117" t="str">
        <f t="shared" si="212"/>
        <v/>
      </c>
      <c r="X859" s="113"/>
      <c r="Y859" s="117" t="str">
        <f t="shared" si="213"/>
        <v/>
      </c>
    </row>
    <row r="860" spans="1:29" ht="20.100000000000001" customHeight="1" thickBot="1" x14ac:dyDescent="0.35">
      <c r="A860" s="132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4"/>
      <c r="N860" s="110"/>
      <c r="O860" s="111" t="s">
        <v>81</v>
      </c>
      <c r="P860" s="111"/>
      <c r="Q860" s="111"/>
      <c r="R860" s="111" t="str">
        <f t="shared" si="211"/>
        <v/>
      </c>
      <c r="S860" s="92"/>
      <c r="T860" s="111" t="s">
        <v>81</v>
      </c>
      <c r="U860" s="117"/>
      <c r="V860" s="113"/>
      <c r="W860" s="117" t="str">
        <f t="shared" si="212"/>
        <v/>
      </c>
      <c r="X860" s="113">
        <v>0</v>
      </c>
      <c r="Y860" s="117" t="str">
        <f t="shared" si="213"/>
        <v/>
      </c>
    </row>
    <row r="861" spans="1:29" ht="20.100000000000001" customHeight="1" thickBot="1" x14ac:dyDescent="0.25"/>
    <row r="862" spans="1:29" ht="19.5" customHeight="1" thickBot="1" x14ac:dyDescent="0.55000000000000004">
      <c r="A862" s="557" t="s">
        <v>50</v>
      </c>
      <c r="B862" s="558"/>
      <c r="C862" s="558"/>
      <c r="D862" s="558"/>
      <c r="E862" s="558"/>
      <c r="F862" s="558"/>
      <c r="G862" s="558"/>
      <c r="H862" s="558"/>
      <c r="I862" s="558"/>
      <c r="J862" s="558"/>
      <c r="K862" s="558"/>
      <c r="L862" s="559"/>
      <c r="M862" s="94"/>
      <c r="N862" s="95"/>
      <c r="O862" s="560" t="s">
        <v>51</v>
      </c>
      <c r="P862" s="561"/>
      <c r="Q862" s="561"/>
      <c r="R862" s="562"/>
      <c r="S862" s="96"/>
      <c r="T862" s="560" t="s">
        <v>52</v>
      </c>
      <c r="U862" s="561"/>
      <c r="V862" s="561"/>
      <c r="W862" s="561"/>
      <c r="X862" s="561"/>
      <c r="Y862" s="562"/>
      <c r="Z862" s="97"/>
      <c r="AA862" s="93"/>
      <c r="AB862" s="93"/>
      <c r="AC862" s="93"/>
    </row>
    <row r="863" spans="1:29" ht="20.100000000000001" customHeight="1" thickBot="1" x14ac:dyDescent="0.25">
      <c r="A863" s="436"/>
      <c r="B863" s="437"/>
      <c r="C863" s="572" t="s">
        <v>237</v>
      </c>
      <c r="D863" s="566"/>
      <c r="E863" s="566"/>
      <c r="F863" s="566"/>
      <c r="G863" s="437" t="str">
        <f>$J$1</f>
        <v>April</v>
      </c>
      <c r="H863" s="565">
        <f>$K$1</f>
        <v>2025</v>
      </c>
      <c r="I863" s="566"/>
      <c r="J863" s="437"/>
      <c r="K863" s="438"/>
      <c r="L863" s="439"/>
      <c r="M863" s="102"/>
      <c r="N863" s="103"/>
      <c r="O863" s="104" t="s">
        <v>53</v>
      </c>
      <c r="P863" s="104" t="s">
        <v>54</v>
      </c>
      <c r="Q863" s="104" t="s">
        <v>55</v>
      </c>
      <c r="R863" s="104" t="s">
        <v>56</v>
      </c>
      <c r="S863" s="105"/>
      <c r="T863" s="104" t="s">
        <v>53</v>
      </c>
      <c r="U863" s="104" t="s">
        <v>57</v>
      </c>
      <c r="V863" s="104" t="s">
        <v>9</v>
      </c>
      <c r="W863" s="104" t="s">
        <v>10</v>
      </c>
      <c r="X863" s="104" t="s">
        <v>11</v>
      </c>
      <c r="Y863" s="104" t="s">
        <v>58</v>
      </c>
      <c r="Z863" s="106"/>
      <c r="AA863" s="93"/>
      <c r="AB863" s="93"/>
      <c r="AC863" s="93"/>
    </row>
    <row r="864" spans="1:29" ht="20.100000000000001" customHeight="1" x14ac:dyDescent="0.2">
      <c r="A864" s="98"/>
      <c r="B864" s="85"/>
      <c r="C864" s="85"/>
      <c r="D864" s="107"/>
      <c r="E864" s="107"/>
      <c r="F864" s="107"/>
      <c r="G864" s="107"/>
      <c r="H864" s="107"/>
      <c r="I864" s="85"/>
      <c r="J864" s="108" t="s">
        <v>59</v>
      </c>
      <c r="K864" s="87">
        <v>40000</v>
      </c>
      <c r="L864" s="109"/>
      <c r="M864" s="93"/>
      <c r="N864" s="110"/>
      <c r="O864" s="111" t="s">
        <v>60</v>
      </c>
      <c r="P864" s="111">
        <v>31</v>
      </c>
      <c r="Q864" s="111">
        <v>0</v>
      </c>
      <c r="R864" s="111">
        <v>0</v>
      </c>
      <c r="S864" s="112"/>
      <c r="T864" s="111" t="s">
        <v>60</v>
      </c>
      <c r="U864" s="113"/>
      <c r="V864" s="113"/>
      <c r="W864" s="113">
        <f>V864+U864</f>
        <v>0</v>
      </c>
      <c r="X864" s="113"/>
      <c r="Y864" s="113">
        <f>W864-X864</f>
        <v>0</v>
      </c>
      <c r="Z864" s="106"/>
      <c r="AA864" s="93"/>
      <c r="AB864" s="93"/>
      <c r="AC864" s="93"/>
    </row>
    <row r="865" spans="1:29" ht="20.100000000000001" customHeight="1" thickBot="1" x14ac:dyDescent="0.25">
      <c r="A865" s="98"/>
      <c r="B865" s="85" t="s">
        <v>61</v>
      </c>
      <c r="C865" s="84" t="s">
        <v>240</v>
      </c>
      <c r="D865" s="85"/>
      <c r="E865" s="85"/>
      <c r="F865" s="85"/>
      <c r="G865" s="85"/>
      <c r="H865" s="114"/>
      <c r="I865" s="107"/>
      <c r="J865" s="85"/>
      <c r="K865" s="85"/>
      <c r="L865" s="115"/>
      <c r="M865" s="94"/>
      <c r="N865" s="116"/>
      <c r="O865" s="111" t="s">
        <v>62</v>
      </c>
      <c r="P865" s="111">
        <v>27</v>
      </c>
      <c r="Q865" s="111">
        <v>1</v>
      </c>
      <c r="R865" s="111">
        <v>0</v>
      </c>
      <c r="S865" s="92"/>
      <c r="T865" s="111" t="s">
        <v>62</v>
      </c>
      <c r="U865" s="117">
        <f t="shared" ref="U865:U866" si="214">Y864</f>
        <v>0</v>
      </c>
      <c r="V865" s="113">
        <v>4000</v>
      </c>
      <c r="W865" s="117">
        <f t="shared" ref="W865:W875" si="215">IF(U865="","",U865+V865)</f>
        <v>4000</v>
      </c>
      <c r="X865" s="113">
        <v>4000</v>
      </c>
      <c r="Y865" s="117">
        <f t="shared" ref="Y865:Y875" si="216">IF(W865="","",W865-X865)</f>
        <v>0</v>
      </c>
      <c r="Z865" s="118"/>
      <c r="AA865" s="93"/>
      <c r="AB865" s="93"/>
      <c r="AC865" s="93"/>
    </row>
    <row r="866" spans="1:29" ht="20.100000000000001" customHeight="1" thickBot="1" x14ac:dyDescent="0.25">
      <c r="A866" s="405"/>
      <c r="B866" s="413" t="s">
        <v>63</v>
      </c>
      <c r="C866" s="414"/>
      <c r="D866" s="353"/>
      <c r="E866" s="353"/>
      <c r="F866" s="569" t="s">
        <v>52</v>
      </c>
      <c r="G866" s="570"/>
      <c r="H866" s="353"/>
      <c r="I866" s="569" t="s">
        <v>64</v>
      </c>
      <c r="J866" s="571"/>
      <c r="K866" s="570"/>
      <c r="L866" s="415"/>
      <c r="M866" s="93"/>
      <c r="N866" s="110"/>
      <c r="O866" s="111" t="s">
        <v>65</v>
      </c>
      <c r="P866" s="111">
        <v>31</v>
      </c>
      <c r="Q866" s="111">
        <v>0</v>
      </c>
      <c r="R866" s="111">
        <v>0</v>
      </c>
      <c r="S866" s="92"/>
      <c r="T866" s="111" t="s">
        <v>65</v>
      </c>
      <c r="U866" s="117">
        <f t="shared" si="214"/>
        <v>0</v>
      </c>
      <c r="V866" s="113">
        <v>20000</v>
      </c>
      <c r="W866" s="117">
        <f t="shared" si="215"/>
        <v>20000</v>
      </c>
      <c r="X866" s="113">
        <v>20000</v>
      </c>
      <c r="Y866" s="117">
        <f t="shared" si="216"/>
        <v>0</v>
      </c>
      <c r="Z866" s="118"/>
      <c r="AA866" s="93"/>
      <c r="AB866" s="93"/>
      <c r="AC866" s="93"/>
    </row>
    <row r="867" spans="1:29" ht="20.100000000000001" customHeight="1" x14ac:dyDescent="0.2">
      <c r="A867" s="98"/>
      <c r="B867" s="85"/>
      <c r="C867" s="85"/>
      <c r="D867" s="85"/>
      <c r="E867" s="85"/>
      <c r="F867" s="85"/>
      <c r="G867" s="85"/>
      <c r="H867" s="122"/>
      <c r="I867" s="85"/>
      <c r="J867" s="85"/>
      <c r="K867" s="85"/>
      <c r="L867" s="123"/>
      <c r="M867" s="93"/>
      <c r="N867" s="110"/>
      <c r="O867" s="111" t="s">
        <v>66</v>
      </c>
      <c r="P867" s="111">
        <v>26</v>
      </c>
      <c r="Q867" s="111">
        <v>4</v>
      </c>
      <c r="R867" s="111">
        <v>0</v>
      </c>
      <c r="S867" s="92"/>
      <c r="T867" s="111" t="s">
        <v>66</v>
      </c>
      <c r="U867" s="117">
        <f>IF($J$1="March","",Y866)</f>
        <v>0</v>
      </c>
      <c r="V867" s="113"/>
      <c r="W867" s="117">
        <f t="shared" si="215"/>
        <v>0</v>
      </c>
      <c r="X867" s="113"/>
      <c r="Y867" s="117">
        <f t="shared" si="216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563" t="s">
        <v>51</v>
      </c>
      <c r="C868" s="530"/>
      <c r="D868" s="85"/>
      <c r="E868" s="85"/>
      <c r="F868" s="124" t="s">
        <v>67</v>
      </c>
      <c r="G868" s="125">
        <f>IF($J$1="January",U864,IF($J$1="February",U865,IF($J$1="March",U866,IF($J$1="April",U867,IF($J$1="May",U868,IF($J$1="June",U869,IF($J$1="July",U870,IF($J$1="August",U871,IF($J$1="August",U871,IF($J$1="September",U872,IF($J$1="October",U873,IF($J$1="November",U874,IF($J$1="December",U875)))))))))))))</f>
        <v>0</v>
      </c>
      <c r="H868" s="122"/>
      <c r="I868" s="126">
        <f>IF(C872&gt;=C871,$K$2,C870+C872)</f>
        <v>26</v>
      </c>
      <c r="J868" s="127" t="s">
        <v>68</v>
      </c>
      <c r="K868" s="128">
        <f>K864/$K$2*I868</f>
        <v>34666.666666666664</v>
      </c>
      <c r="L868" s="129"/>
      <c r="M868" s="93"/>
      <c r="N868" s="110"/>
      <c r="O868" s="111" t="s">
        <v>69</v>
      </c>
      <c r="P868" s="144"/>
      <c r="Q868" s="144"/>
      <c r="R868" s="111">
        <v>0</v>
      </c>
      <c r="S868" s="92"/>
      <c r="T868" s="111" t="s">
        <v>69</v>
      </c>
      <c r="U868" s="117">
        <f t="shared" ref="U868:U869" si="217">Y867</f>
        <v>0</v>
      </c>
      <c r="V868" s="113"/>
      <c r="W868" s="117">
        <f t="shared" si="215"/>
        <v>0</v>
      </c>
      <c r="X868" s="113"/>
      <c r="Y868" s="117">
        <f t="shared" si="216"/>
        <v>0</v>
      </c>
      <c r="Z868" s="118"/>
      <c r="AA868" s="93"/>
      <c r="AB868" s="93"/>
      <c r="AC868" s="93"/>
    </row>
    <row r="869" spans="1:29" ht="20.100000000000001" customHeight="1" x14ac:dyDescent="0.2">
      <c r="A869" s="98"/>
      <c r="B869" s="130"/>
      <c r="C869" s="130"/>
      <c r="D869" s="85"/>
      <c r="E869" s="85"/>
      <c r="F869" s="124" t="s">
        <v>9</v>
      </c>
      <c r="G869" s="125">
        <f>IF($J$1="January",V864,IF($J$1="February",V865,IF($J$1="March",V866,IF($J$1="April",V867,IF($J$1="May",V868,IF($J$1="June",V869,IF($J$1="July",V870,IF($J$1="August",V871,IF($J$1="August",V871,IF($J$1="September",V872,IF($J$1="October",V873,IF($J$1="November",V874,IF($J$1="December",V875)))))))))))))</f>
        <v>0</v>
      </c>
      <c r="H869" s="122"/>
      <c r="I869" s="126">
        <v>102</v>
      </c>
      <c r="J869" s="127" t="s">
        <v>70</v>
      </c>
      <c r="K869" s="125">
        <f>K864/$K$2/8*I869</f>
        <v>17000</v>
      </c>
      <c r="L869" s="131"/>
      <c r="M869" s="93"/>
      <c r="N869" s="110"/>
      <c r="O869" s="111" t="s">
        <v>47</v>
      </c>
      <c r="P869" s="111"/>
      <c r="Q869" s="111"/>
      <c r="R869" s="111">
        <v>0</v>
      </c>
      <c r="S869" s="92"/>
      <c r="T869" s="111" t="s">
        <v>47</v>
      </c>
      <c r="U869" s="117">
        <f t="shared" si="217"/>
        <v>0</v>
      </c>
      <c r="V869" s="113"/>
      <c r="W869" s="117">
        <f t="shared" si="215"/>
        <v>0</v>
      </c>
      <c r="X869" s="113"/>
      <c r="Y869" s="117">
        <f t="shared" si="216"/>
        <v>0</v>
      </c>
      <c r="Z869" s="118"/>
      <c r="AA869" s="93"/>
      <c r="AB869" s="93"/>
      <c r="AC869" s="93"/>
    </row>
    <row r="870" spans="1:29" ht="20.100000000000001" customHeight="1" x14ac:dyDescent="0.2">
      <c r="A870" s="98"/>
      <c r="B870" s="124" t="s">
        <v>54</v>
      </c>
      <c r="C870" s="130">
        <f>IF($J$1="January",P864,IF($J$1="February",P865,IF($J$1="March",P866,IF($J$1="April",P867,IF($J$1="May",P868,IF($J$1="June",P869,IF($J$1="July",P870,IF($J$1="August",P871,IF($J$1="August",P871,IF($J$1="September",P872,IF($J$1="October",P873,IF($J$1="November",P874,IF($J$1="December",P875)))))))))))))</f>
        <v>26</v>
      </c>
      <c r="D870" s="85"/>
      <c r="E870" s="85"/>
      <c r="F870" s="124" t="s">
        <v>71</v>
      </c>
      <c r="G870" s="125">
        <f>IF($J$1="January",W864,IF($J$1="February",W865,IF($J$1="March",W866,IF($J$1="April",W867,IF($J$1="May",W868,IF($J$1="June",W869,IF($J$1="July",W870,IF($J$1="August",W871,IF($J$1="August",W871,IF($J$1="September",W872,IF($J$1="October",W873,IF($J$1="November",W874,IF($J$1="December",W875)))))))))))))</f>
        <v>0</v>
      </c>
      <c r="H870" s="122"/>
      <c r="I870" s="564" t="s">
        <v>72</v>
      </c>
      <c r="J870" s="530"/>
      <c r="K870" s="125">
        <f>K868+K869</f>
        <v>51666.666666666664</v>
      </c>
      <c r="L870" s="131"/>
      <c r="M870" s="93"/>
      <c r="N870" s="110"/>
      <c r="O870" s="111" t="s">
        <v>73</v>
      </c>
      <c r="P870" s="111"/>
      <c r="Q870" s="111"/>
      <c r="R870" s="111">
        <v>0</v>
      </c>
      <c r="S870" s="92"/>
      <c r="T870" s="111" t="s">
        <v>73</v>
      </c>
      <c r="U870" s="117">
        <f t="shared" ref="U870:U875" si="218">Y869</f>
        <v>0</v>
      </c>
      <c r="V870" s="113"/>
      <c r="W870" s="117">
        <f t="shared" si="215"/>
        <v>0</v>
      </c>
      <c r="X870" s="113"/>
      <c r="Y870" s="117">
        <f t="shared" si="216"/>
        <v>0</v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55</v>
      </c>
      <c r="C871" s="130">
        <f>IF($J$1="January",Q864,IF($J$1="February",Q865,IF($J$1="March",Q866,IF($J$1="April",Q867,IF($J$1="May",Q868,IF($J$1="June",Q869,IF($J$1="July",Q870,IF($J$1="August",Q871,IF($J$1="August",Q871,IF($J$1="September",Q872,IF($J$1="October",Q873,IF($J$1="November",Q874,IF($J$1="December",Q875)))))))))))))</f>
        <v>4</v>
      </c>
      <c r="D871" s="85"/>
      <c r="E871" s="85"/>
      <c r="F871" s="124" t="s">
        <v>11</v>
      </c>
      <c r="G871" s="125">
        <f>IF($J$1="January",X864,IF($J$1="February",X865,IF($J$1="March",X866,IF($J$1="April",X867,IF($J$1="May",X868,IF($J$1="June",X869,IF($J$1="July",X870,IF($J$1="August",X871,IF($J$1="August",X871,IF($J$1="September",X872,IF($J$1="October",X873,IF($J$1="November",X874,IF($J$1="December",X875)))))))))))))</f>
        <v>0</v>
      </c>
      <c r="H871" s="122"/>
      <c r="I871" s="564" t="s">
        <v>74</v>
      </c>
      <c r="J871" s="530"/>
      <c r="K871" s="125">
        <f>G871</f>
        <v>0</v>
      </c>
      <c r="L871" s="131"/>
      <c r="M871" s="93"/>
      <c r="N871" s="110"/>
      <c r="O871" s="111" t="s">
        <v>75</v>
      </c>
      <c r="P871" s="111"/>
      <c r="Q871" s="111"/>
      <c r="R871" s="111">
        <v>0</v>
      </c>
      <c r="S871" s="92"/>
      <c r="T871" s="111" t="s">
        <v>75</v>
      </c>
      <c r="U871" s="117">
        <f t="shared" si="218"/>
        <v>0</v>
      </c>
      <c r="V871" s="113"/>
      <c r="W871" s="117">
        <f t="shared" si="215"/>
        <v>0</v>
      </c>
      <c r="X871" s="113"/>
      <c r="Y871" s="117">
        <f t="shared" si="216"/>
        <v>0</v>
      </c>
      <c r="Z871" s="118"/>
      <c r="AA871" s="93"/>
      <c r="AB871" s="93"/>
      <c r="AC871" s="141"/>
    </row>
    <row r="872" spans="1:29" ht="18.75" customHeight="1" x14ac:dyDescent="0.2">
      <c r="A872" s="405"/>
      <c r="B872" s="426" t="s">
        <v>76</v>
      </c>
      <c r="C872" s="424">
        <f>IF($J$1="January",R864,IF($J$1="February",R865,IF($J$1="March",R866,IF($J$1="April",R867,IF($J$1="May",R868,IF($J$1="June",R869,IF($J$1="July",R870,IF($J$1="August",R871,IF($J$1="August",R871,IF($J$1="September",R872,IF($J$1="October",R873,IF($J$1="November",R874,IF($J$1="December",R875)))))))))))))</f>
        <v>0</v>
      </c>
      <c r="D872" s="353"/>
      <c r="E872" s="353"/>
      <c r="F872" s="426" t="s">
        <v>58</v>
      </c>
      <c r="G872" s="427">
        <f>IF($J$1="January",Y864,IF($J$1="February",Y865,IF($J$1="March",Y866,IF($J$1="April",Y867,IF($J$1="May",Y868,IF($J$1="June",Y869,IF($J$1="July",Y870,IF($J$1="August",Y871,IF($J$1="August",Y871,IF($J$1="September",Y872,IF($J$1="October",Y873,IF($J$1="November",Y874,IF($J$1="December",Y875)))))))))))))</f>
        <v>0</v>
      </c>
      <c r="H872" s="353"/>
      <c r="I872" s="553" t="s">
        <v>13</v>
      </c>
      <c r="J872" s="554"/>
      <c r="K872" s="430">
        <f>K870-K871</f>
        <v>51666.666666666664</v>
      </c>
      <c r="L872" s="412"/>
      <c r="M872" s="93"/>
      <c r="N872" s="110"/>
      <c r="O872" s="111" t="s">
        <v>78</v>
      </c>
      <c r="P872" s="111"/>
      <c r="Q872" s="111"/>
      <c r="R872" s="111">
        <v>0</v>
      </c>
      <c r="S872" s="92"/>
      <c r="T872" s="111" t="s">
        <v>78</v>
      </c>
      <c r="U872" s="117">
        <f t="shared" si="218"/>
        <v>0</v>
      </c>
      <c r="V872" s="113"/>
      <c r="W872" s="117">
        <f t="shared" si="215"/>
        <v>0</v>
      </c>
      <c r="X872" s="113"/>
      <c r="Y872" s="117">
        <f t="shared" si="216"/>
        <v>0</v>
      </c>
      <c r="Z872" s="118"/>
      <c r="AA872" s="93"/>
      <c r="AB872" s="93"/>
      <c r="AC872" s="93"/>
    </row>
    <row r="873" spans="1:29" ht="20.100000000000001" customHeight="1" x14ac:dyDescent="0.2">
      <c r="A873" s="98"/>
      <c r="B873" s="85"/>
      <c r="C873" s="85"/>
      <c r="D873" s="85"/>
      <c r="E873" s="85"/>
      <c r="F873" s="85"/>
      <c r="G873" s="85"/>
      <c r="H873" s="85"/>
      <c r="I873" s="555"/>
      <c r="J873" s="556"/>
      <c r="K873" s="87"/>
      <c r="L873" s="121"/>
      <c r="M873" s="93"/>
      <c r="N873" s="110"/>
      <c r="O873" s="111" t="s">
        <v>79</v>
      </c>
      <c r="P873" s="111"/>
      <c r="Q873" s="111"/>
      <c r="R873" s="111">
        <v>0</v>
      </c>
      <c r="S873" s="92"/>
      <c r="T873" s="111" t="s">
        <v>79</v>
      </c>
      <c r="U873" s="117">
        <f t="shared" si="218"/>
        <v>0</v>
      </c>
      <c r="V873" s="113"/>
      <c r="W873" s="117">
        <f t="shared" si="215"/>
        <v>0</v>
      </c>
      <c r="X873" s="113"/>
      <c r="Y873" s="117">
        <f t="shared" si="216"/>
        <v>0</v>
      </c>
      <c r="Z873" s="118"/>
      <c r="AA873" s="93"/>
      <c r="AB873" s="93"/>
      <c r="AC873" s="93"/>
    </row>
    <row r="874" spans="1:29" ht="20.100000000000001" customHeight="1" x14ac:dyDescent="0.3">
      <c r="A874" s="98"/>
      <c r="B874" s="83"/>
      <c r="C874" s="83"/>
      <c r="D874" s="83"/>
      <c r="E874" s="83"/>
      <c r="F874" s="83"/>
      <c r="G874" s="83"/>
      <c r="H874" s="83"/>
      <c r="I874" s="555"/>
      <c r="J874" s="556"/>
      <c r="K874" s="87"/>
      <c r="L874" s="121"/>
      <c r="M874" s="93"/>
      <c r="N874" s="110"/>
      <c r="O874" s="111" t="s">
        <v>80</v>
      </c>
      <c r="P874" s="111"/>
      <c r="Q874" s="111"/>
      <c r="R874" s="111">
        <v>0</v>
      </c>
      <c r="S874" s="92"/>
      <c r="T874" s="111" t="s">
        <v>80</v>
      </c>
      <c r="U874" s="117">
        <f t="shared" si="218"/>
        <v>0</v>
      </c>
      <c r="V874" s="113"/>
      <c r="W874" s="117">
        <f t="shared" si="215"/>
        <v>0</v>
      </c>
      <c r="X874" s="113"/>
      <c r="Y874" s="117">
        <f t="shared" si="216"/>
        <v>0</v>
      </c>
      <c r="Z874" s="118"/>
      <c r="AA874" s="93"/>
      <c r="AB874" s="93"/>
      <c r="AC874" s="93"/>
    </row>
    <row r="875" spans="1:29" ht="23.25" thickBot="1" x14ac:dyDescent="0.35">
      <c r="A875" s="132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4"/>
      <c r="M875" s="93"/>
      <c r="N875" s="110"/>
      <c r="O875" s="111" t="s">
        <v>81</v>
      </c>
      <c r="P875" s="111"/>
      <c r="Q875" s="111"/>
      <c r="R875" s="111">
        <v>0</v>
      </c>
      <c r="S875" s="92"/>
      <c r="T875" s="111" t="s">
        <v>81</v>
      </c>
      <c r="U875" s="117">
        <f t="shared" si="218"/>
        <v>0</v>
      </c>
      <c r="V875" s="113"/>
      <c r="W875" s="117">
        <f t="shared" si="215"/>
        <v>0</v>
      </c>
      <c r="X875" s="113"/>
      <c r="Y875" s="117">
        <f t="shared" si="216"/>
        <v>0</v>
      </c>
      <c r="Z875" s="118"/>
      <c r="AA875" s="93"/>
      <c r="AB875" s="93"/>
      <c r="AC875" s="93"/>
    </row>
    <row r="876" spans="1:29" ht="20.100000000000001" customHeight="1" thickBot="1" x14ac:dyDescent="0.25">
      <c r="A876" s="353"/>
      <c r="B876" s="353"/>
      <c r="C876" s="353"/>
      <c r="D876" s="353"/>
      <c r="E876" s="353"/>
      <c r="F876" s="353"/>
      <c r="G876" s="353"/>
      <c r="H876" s="353"/>
      <c r="I876" s="353"/>
      <c r="J876" s="353"/>
      <c r="K876" s="353"/>
      <c r="L876" s="353"/>
      <c r="M876" s="136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6"/>
      <c r="AB876" s="136"/>
      <c r="AC876" s="136"/>
    </row>
    <row r="877" spans="1:29" ht="20.100000000000001" customHeight="1" thickBot="1" x14ac:dyDescent="0.55000000000000004">
      <c r="A877" s="557" t="s">
        <v>50</v>
      </c>
      <c r="B877" s="558"/>
      <c r="C877" s="558"/>
      <c r="D877" s="558"/>
      <c r="E877" s="558"/>
      <c r="F877" s="558"/>
      <c r="G877" s="558"/>
      <c r="H877" s="558"/>
      <c r="I877" s="558"/>
      <c r="J877" s="558"/>
      <c r="K877" s="558"/>
      <c r="L877" s="559"/>
      <c r="M877" s="94"/>
      <c r="N877" s="110"/>
      <c r="O877" s="560" t="s">
        <v>51</v>
      </c>
      <c r="P877" s="561"/>
      <c r="Q877" s="561"/>
      <c r="R877" s="562"/>
      <c r="S877" s="96"/>
      <c r="T877" s="560" t="s">
        <v>52</v>
      </c>
      <c r="U877" s="561"/>
      <c r="V877" s="561"/>
      <c r="W877" s="561"/>
      <c r="X877" s="561"/>
      <c r="Y877" s="562"/>
      <c r="Z877" s="97"/>
      <c r="AA877" s="86"/>
      <c r="AB877" s="86"/>
      <c r="AC877" s="86"/>
    </row>
    <row r="878" spans="1:29" ht="20.100000000000001" customHeight="1" thickBot="1" x14ac:dyDescent="0.3">
      <c r="A878" s="436"/>
      <c r="B878" s="437"/>
      <c r="C878" s="572" t="s">
        <v>237</v>
      </c>
      <c r="D878" s="566"/>
      <c r="E878" s="566"/>
      <c r="F878" s="566"/>
      <c r="G878" s="437" t="str">
        <f>$J$1</f>
        <v>April</v>
      </c>
      <c r="H878" s="565">
        <f>$K$1</f>
        <v>2025</v>
      </c>
      <c r="I878" s="566"/>
      <c r="J878" s="437"/>
      <c r="K878" s="438"/>
      <c r="L878" s="439"/>
      <c r="M878" s="102"/>
      <c r="N878" s="148"/>
      <c r="O878" s="104" t="s">
        <v>53</v>
      </c>
      <c r="P878" s="104" t="s">
        <v>54</v>
      </c>
      <c r="Q878" s="104" t="s">
        <v>55</v>
      </c>
      <c r="R878" s="104" t="s">
        <v>56</v>
      </c>
      <c r="S878" s="105"/>
      <c r="T878" s="104" t="s">
        <v>53</v>
      </c>
      <c r="U878" s="104" t="s">
        <v>57</v>
      </c>
      <c r="V878" s="104" t="s">
        <v>9</v>
      </c>
      <c r="W878" s="104" t="s">
        <v>10</v>
      </c>
      <c r="X878" s="104" t="s">
        <v>11</v>
      </c>
      <c r="Y878" s="104" t="s">
        <v>58</v>
      </c>
      <c r="Z878" s="106"/>
      <c r="AA878" s="86"/>
      <c r="AB878" s="86"/>
      <c r="AC878" s="86"/>
    </row>
    <row r="879" spans="1:29" ht="20.100000000000001" customHeight="1" thickBot="1" x14ac:dyDescent="0.3">
      <c r="A879" s="405"/>
      <c r="B879" s="353"/>
      <c r="C879" s="353"/>
      <c r="D879" s="406"/>
      <c r="E879" s="406"/>
      <c r="F879" s="406"/>
      <c r="G879" s="406"/>
      <c r="H879" s="406"/>
      <c r="I879" s="353"/>
      <c r="J879" s="407" t="s">
        <v>59</v>
      </c>
      <c r="K879" s="408">
        <v>40000</v>
      </c>
      <c r="L879" s="409"/>
      <c r="M879" s="93"/>
      <c r="N879" s="86"/>
      <c r="O879" s="111" t="s">
        <v>60</v>
      </c>
      <c r="P879" s="111">
        <v>27</v>
      </c>
      <c r="Q879" s="111">
        <v>4</v>
      </c>
      <c r="R879" s="111">
        <v>0</v>
      </c>
      <c r="S879" s="112"/>
      <c r="T879" s="111" t="s">
        <v>60</v>
      </c>
      <c r="U879" s="113">
        <v>10000</v>
      </c>
      <c r="V879" s="113">
        <v>6000</v>
      </c>
      <c r="W879" s="113">
        <f>V879+U879</f>
        <v>16000</v>
      </c>
      <c r="X879" s="113">
        <v>6000</v>
      </c>
      <c r="Y879" s="113">
        <f>W879-X879</f>
        <v>10000</v>
      </c>
      <c r="Z879" s="106"/>
      <c r="AA879" s="86"/>
      <c r="AB879" s="86"/>
      <c r="AC879" s="86"/>
    </row>
    <row r="880" spans="1:29" ht="20.100000000000001" customHeight="1" thickBot="1" x14ac:dyDescent="0.3">
      <c r="A880" s="405"/>
      <c r="B880" s="353" t="s">
        <v>61</v>
      </c>
      <c r="C880" s="410" t="s">
        <v>244</v>
      </c>
      <c r="D880" s="353"/>
      <c r="E880" s="353"/>
      <c r="F880" s="353"/>
      <c r="G880" s="353"/>
      <c r="H880" s="411"/>
      <c r="I880" s="406"/>
      <c r="J880" s="353"/>
      <c r="K880" s="353"/>
      <c r="L880" s="412"/>
      <c r="M880" s="94"/>
      <c r="N880" s="95"/>
      <c r="O880" s="111" t="s">
        <v>62</v>
      </c>
      <c r="P880" s="111">
        <v>26</v>
      </c>
      <c r="Q880" s="111">
        <v>2</v>
      </c>
      <c r="R880" s="111">
        <v>0</v>
      </c>
      <c r="S880" s="92"/>
      <c r="T880" s="111" t="s">
        <v>62</v>
      </c>
      <c r="U880" s="117">
        <f>Y879</f>
        <v>10000</v>
      </c>
      <c r="V880" s="113">
        <v>7000</v>
      </c>
      <c r="W880" s="117">
        <f t="shared" ref="W880:W886" si="219">IF(U880="","",U880+V880)</f>
        <v>17000</v>
      </c>
      <c r="X880" s="113">
        <v>7000</v>
      </c>
      <c r="Y880" s="117">
        <f t="shared" ref="Y880:Y890" si="220">IF(W880="","",W880-X880)</f>
        <v>10000</v>
      </c>
      <c r="Z880" s="118"/>
      <c r="AA880" s="86"/>
      <c r="AB880" s="86"/>
      <c r="AC880" s="86"/>
    </row>
    <row r="881" spans="1:29" ht="20.100000000000001" customHeight="1" thickBot="1" x14ac:dyDescent="0.25">
      <c r="A881" s="405"/>
      <c r="B881" s="413" t="s">
        <v>63</v>
      </c>
      <c r="C881" s="414"/>
      <c r="D881" s="353"/>
      <c r="E881" s="353"/>
      <c r="F881" s="569" t="s">
        <v>52</v>
      </c>
      <c r="G881" s="570"/>
      <c r="H881" s="353"/>
      <c r="I881" s="569" t="s">
        <v>64</v>
      </c>
      <c r="J881" s="571"/>
      <c r="K881" s="570"/>
      <c r="L881" s="415"/>
      <c r="M881" s="93"/>
      <c r="N881" s="110"/>
      <c r="O881" s="111" t="s">
        <v>65</v>
      </c>
      <c r="P881" s="111">
        <v>27</v>
      </c>
      <c r="Q881" s="111">
        <v>4</v>
      </c>
      <c r="R881" s="111">
        <v>0</v>
      </c>
      <c r="S881" s="92"/>
      <c r="T881" s="111" t="s">
        <v>65</v>
      </c>
      <c r="U881" s="117">
        <f t="shared" ref="U881" si="221">Y880</f>
        <v>10000</v>
      </c>
      <c r="V881" s="113"/>
      <c r="W881" s="117">
        <f t="shared" si="219"/>
        <v>10000</v>
      </c>
      <c r="X881" s="113">
        <v>7000</v>
      </c>
      <c r="Y881" s="117">
        <f t="shared" si="220"/>
        <v>3000</v>
      </c>
      <c r="Z881" s="118"/>
      <c r="AA881" s="93"/>
      <c r="AB881" s="93"/>
      <c r="AC881" s="93"/>
    </row>
    <row r="882" spans="1:29" ht="20.100000000000001" customHeight="1" x14ac:dyDescent="0.25">
      <c r="A882" s="405"/>
      <c r="B882" s="353"/>
      <c r="C882" s="353"/>
      <c r="D882" s="353"/>
      <c r="E882" s="353"/>
      <c r="F882" s="353"/>
      <c r="G882" s="353"/>
      <c r="H882" s="416"/>
      <c r="I882" s="353"/>
      <c r="J882" s="353"/>
      <c r="K882" s="353"/>
      <c r="L882" s="417"/>
      <c r="M882" s="93"/>
      <c r="N882" s="110"/>
      <c r="O882" s="111" t="s">
        <v>66</v>
      </c>
      <c r="P882" s="111">
        <v>28</v>
      </c>
      <c r="Q882" s="111">
        <v>2</v>
      </c>
      <c r="R882" s="111">
        <v>0</v>
      </c>
      <c r="S882" s="92"/>
      <c r="T882" s="111" t="s">
        <v>66</v>
      </c>
      <c r="U882" s="117">
        <f>Y881</f>
        <v>3000</v>
      </c>
      <c r="V882" s="113">
        <f>5000+5000</f>
        <v>10000</v>
      </c>
      <c r="W882" s="117">
        <f t="shared" si="219"/>
        <v>13000</v>
      </c>
      <c r="X882" s="113">
        <v>10000</v>
      </c>
      <c r="Y882" s="117">
        <f t="shared" si="220"/>
        <v>3000</v>
      </c>
      <c r="Z882" s="118"/>
      <c r="AA882" s="86"/>
      <c r="AB882" s="86"/>
      <c r="AC882" s="86"/>
    </row>
    <row r="883" spans="1:29" ht="20.100000000000001" customHeight="1" x14ac:dyDescent="0.25">
      <c r="A883" s="405"/>
      <c r="B883" s="551" t="s">
        <v>51</v>
      </c>
      <c r="C883" s="530"/>
      <c r="D883" s="353"/>
      <c r="E883" s="353"/>
      <c r="F883" s="124" t="s">
        <v>67</v>
      </c>
      <c r="G883" s="125">
        <f>IF($J$1="January",U879,IF($J$1="February",U880,IF($J$1="March",U881,IF($J$1="April",U882,IF($J$1="May",U883,IF($J$1="June",U884,IF($J$1="July",U885,IF($J$1="August",U886,IF($J$1="August",U886,IF($J$1="September",U887,IF($J$1="October",U888,IF($J$1="November",U889,IF($J$1="December",U890)))))))))))))</f>
        <v>3000</v>
      </c>
      <c r="H883" s="416"/>
      <c r="I883" s="419">
        <f>IF(C887&gt;0,$K$2,C885)</f>
        <v>28</v>
      </c>
      <c r="J883" s="127" t="s">
        <v>68</v>
      </c>
      <c r="K883" s="128">
        <f>K879/$K$2*I883</f>
        <v>37333.333333333328</v>
      </c>
      <c r="L883" s="418"/>
      <c r="M883" s="93"/>
      <c r="N883" s="116"/>
      <c r="O883" s="111" t="s">
        <v>69</v>
      </c>
      <c r="P883" s="111"/>
      <c r="Q883" s="111"/>
      <c r="R883" s="111">
        <v>0</v>
      </c>
      <c r="S883" s="92"/>
      <c r="T883" s="111" t="s">
        <v>69</v>
      </c>
      <c r="U883" s="117"/>
      <c r="V883" s="113"/>
      <c r="W883" s="117" t="str">
        <f t="shared" si="219"/>
        <v/>
      </c>
      <c r="X883" s="113"/>
      <c r="Y883" s="117" t="str">
        <f t="shared" si="220"/>
        <v/>
      </c>
      <c r="Z883" s="118"/>
      <c r="AA883" s="86"/>
      <c r="AB883" s="86"/>
      <c r="AC883" s="86"/>
    </row>
    <row r="884" spans="1:29" ht="20.100000000000001" customHeight="1" x14ac:dyDescent="0.25">
      <c r="A884" s="405"/>
      <c r="B884" s="130"/>
      <c r="C884" s="130"/>
      <c r="D884" s="353"/>
      <c r="E884" s="353"/>
      <c r="F884" s="124" t="s">
        <v>9</v>
      </c>
      <c r="G884" s="125">
        <f>IF($J$1="January",V879,IF($J$1="February",V880,IF($J$1="March",V881,IF($J$1="April",V882,IF($J$1="May",V883,IF($J$1="June",V884,IF($J$1="July",V885,IF($J$1="August",V886,IF($J$1="August",V886,IF($J$1="September",V887,IF($J$1="October",V888,IF($J$1="November",V889,IF($J$1="December",V890)))))))))))))</f>
        <v>10000</v>
      </c>
      <c r="H884" s="416"/>
      <c r="I884" s="446">
        <v>141</v>
      </c>
      <c r="J884" s="127" t="s">
        <v>70</v>
      </c>
      <c r="K884" s="125">
        <f>K879/$K$2/8*I884</f>
        <v>23500</v>
      </c>
      <c r="L884" s="420"/>
      <c r="M884" s="93"/>
      <c r="N884" s="110"/>
      <c r="O884" s="111" t="s">
        <v>47</v>
      </c>
      <c r="P884" s="111"/>
      <c r="Q884" s="111"/>
      <c r="R884" s="111">
        <v>0</v>
      </c>
      <c r="S884" s="92"/>
      <c r="T884" s="111" t="s">
        <v>47</v>
      </c>
      <c r="U884" s="117"/>
      <c r="V884" s="113"/>
      <c r="W884" s="117" t="str">
        <f t="shared" si="219"/>
        <v/>
      </c>
      <c r="X884" s="113"/>
      <c r="Y884" s="117" t="str">
        <f t="shared" si="220"/>
        <v/>
      </c>
      <c r="Z884" s="118"/>
      <c r="AA884" s="86"/>
      <c r="AB884" s="86"/>
      <c r="AC884" s="86"/>
    </row>
    <row r="885" spans="1:29" ht="20.100000000000001" customHeight="1" x14ac:dyDescent="0.25">
      <c r="A885" s="405"/>
      <c r="B885" s="124" t="s">
        <v>54</v>
      </c>
      <c r="C885" s="130">
        <f>IF($J$1="January",P879,IF($J$1="February",P880,IF($J$1="March",P881,IF($J$1="April",P882,IF($J$1="May",P883,IF($J$1="June",P884,IF($J$1="July",P885,IF($J$1="August",P886,IF($J$1="August",P886,IF($J$1="September",P887,IF($J$1="October",P888,IF($J$1="November",P889,IF($J$1="December",P890)))))))))))))</f>
        <v>28</v>
      </c>
      <c r="D885" s="353"/>
      <c r="E885" s="353"/>
      <c r="F885" s="124" t="s">
        <v>71</v>
      </c>
      <c r="G885" s="125">
        <f>IF($J$1="January",W879,IF($J$1="February",W880,IF($J$1="March",W881,IF($J$1="April",W882,IF($J$1="May",W883,IF($J$1="June",W884,IF($J$1="July",W885,IF($J$1="August",W886,IF($J$1="August",W886,IF($J$1="September",W887,IF($J$1="October",W888,IF($J$1="November",W889,IF($J$1="December",W890)))))))))))))</f>
        <v>13000</v>
      </c>
      <c r="H885" s="416"/>
      <c r="I885" s="552" t="s">
        <v>72</v>
      </c>
      <c r="J885" s="530"/>
      <c r="K885" s="125">
        <f>K883+K884</f>
        <v>60833.333333333328</v>
      </c>
      <c r="L885" s="420"/>
      <c r="M885" s="93"/>
      <c r="N885" s="110"/>
      <c r="O885" s="111" t="s">
        <v>73</v>
      </c>
      <c r="P885" s="111"/>
      <c r="Q885" s="111"/>
      <c r="R885" s="111">
        <v>0</v>
      </c>
      <c r="S885" s="92"/>
      <c r="T885" s="111" t="s">
        <v>73</v>
      </c>
      <c r="U885" s="117"/>
      <c r="V885" s="113"/>
      <c r="W885" s="117" t="str">
        <f t="shared" si="219"/>
        <v/>
      </c>
      <c r="X885" s="113"/>
      <c r="Y885" s="117" t="str">
        <f t="shared" si="220"/>
        <v/>
      </c>
      <c r="Z885" s="118"/>
      <c r="AA885" s="86"/>
      <c r="AB885" s="86"/>
      <c r="AC885" s="86"/>
    </row>
    <row r="886" spans="1:29" ht="20.100000000000001" customHeight="1" x14ac:dyDescent="0.25">
      <c r="A886" s="405"/>
      <c r="B886" s="124" t="s">
        <v>55</v>
      </c>
      <c r="C886" s="130">
        <f>IF($J$1="January",Q879,IF($J$1="February",Q880,IF($J$1="March",Q881,IF($J$1="April",Q882,IF($J$1="May",Q883,IF($J$1="June",Q884,IF($J$1="July",Q885,IF($J$1="August",Q886,IF($J$1="August",Q886,IF($J$1="September",Q887,IF($J$1="October",Q888,IF($J$1="November",Q889,IF($J$1="December",Q890)))))))))))))</f>
        <v>2</v>
      </c>
      <c r="D886" s="353"/>
      <c r="E886" s="353"/>
      <c r="F886" s="124" t="s">
        <v>11</v>
      </c>
      <c r="G886" s="125">
        <f>IF($J$1="January",X879,IF($J$1="February",X880,IF($J$1="March",X881,IF($J$1="April",X882,IF($J$1="May",X883,IF($J$1="June",X884,IF($J$1="July",X885,IF($J$1="August",X886,IF($J$1="August",X886,IF($J$1="September",X887,IF($J$1="October",X888,IF($J$1="November",X889,IF($J$1="December",X890)))))))))))))</f>
        <v>10000</v>
      </c>
      <c r="H886" s="416"/>
      <c r="I886" s="552" t="s">
        <v>74</v>
      </c>
      <c r="J886" s="530"/>
      <c r="K886" s="125">
        <f>G886</f>
        <v>10000</v>
      </c>
      <c r="L886" s="420"/>
      <c r="M886" s="93"/>
      <c r="N886" s="110"/>
      <c r="O886" s="111" t="s">
        <v>75</v>
      </c>
      <c r="P886" s="111"/>
      <c r="Q886" s="111"/>
      <c r="R886" s="111">
        <v>0</v>
      </c>
      <c r="S886" s="92"/>
      <c r="T886" s="111" t="s">
        <v>75</v>
      </c>
      <c r="U886" s="117"/>
      <c r="V886" s="113"/>
      <c r="W886" s="117" t="str">
        <f t="shared" si="219"/>
        <v/>
      </c>
      <c r="X886" s="113"/>
      <c r="Y886" s="117" t="str">
        <f t="shared" si="220"/>
        <v/>
      </c>
      <c r="Z886" s="118"/>
      <c r="AA886" s="86"/>
      <c r="AB886" s="86"/>
      <c r="AC886" s="86"/>
    </row>
    <row r="887" spans="1:29" ht="18.75" customHeight="1" x14ac:dyDescent="0.2">
      <c r="A887" s="405"/>
      <c r="B887" s="426" t="s">
        <v>76</v>
      </c>
      <c r="C887" s="424">
        <f>IF($J$1="January",R879,IF($J$1="February",R880,IF($J$1="March",R881,IF($J$1="April",R882,IF($J$1="May",R883,IF($J$1="June",R884,IF($J$1="July",R885,IF($J$1="August",R886,IF($J$1="August",R886,IF($J$1="September",R887,IF($J$1="October",R888,IF($J$1="November",R889,IF($J$1="December",R890)))))))))))))</f>
        <v>0</v>
      </c>
      <c r="D887" s="353"/>
      <c r="E887" s="353"/>
      <c r="F887" s="426" t="s">
        <v>58</v>
      </c>
      <c r="G887" s="427">
        <f>IF($J$1="January",Y879,IF($J$1="February",Y880,IF($J$1="March",Y881,IF($J$1="April",Y882,IF($J$1="May",Y883,IF($J$1="June",Y884,IF($J$1="July",Y885,IF($J$1="August",Y886,IF($J$1="August",Y886,IF($J$1="September",Y887,IF($J$1="October",Y888,IF($J$1="November",Y889,IF($J$1="December",Y890)))))))))))))</f>
        <v>3000</v>
      </c>
      <c r="H887" s="353"/>
      <c r="I887" s="553" t="s">
        <v>13</v>
      </c>
      <c r="J887" s="554"/>
      <c r="K887" s="430">
        <f>K885-K886</f>
        <v>50833.333333333328</v>
      </c>
      <c r="L887" s="412"/>
      <c r="M887" s="93"/>
      <c r="N887" s="110"/>
      <c r="O887" s="111" t="s">
        <v>78</v>
      </c>
      <c r="P887" s="111"/>
      <c r="Q887" s="111"/>
      <c r="R887" s="111">
        <v>0</v>
      </c>
      <c r="S887" s="92"/>
      <c r="T887" s="111" t="s">
        <v>78</v>
      </c>
      <c r="U887" s="117"/>
      <c r="V887" s="113"/>
      <c r="W887" s="117" t="str">
        <f t="shared" ref="W887:W890" si="222">IF(U887="","",U887+V887)</f>
        <v/>
      </c>
      <c r="X887" s="113"/>
      <c r="Y887" s="117" t="str">
        <f t="shared" si="220"/>
        <v/>
      </c>
      <c r="Z887" s="118"/>
      <c r="AA887" s="93"/>
      <c r="AB887" s="93"/>
      <c r="AC887" s="93"/>
    </row>
    <row r="888" spans="1:29" ht="20.100000000000001" customHeight="1" x14ac:dyDescent="0.25">
      <c r="A888" s="405"/>
      <c r="B888" s="353"/>
      <c r="C888" s="353"/>
      <c r="D888" s="353"/>
      <c r="E888" s="353"/>
      <c r="F888" s="353"/>
      <c r="G888" s="353"/>
      <c r="H888" s="353"/>
      <c r="I888" s="567"/>
      <c r="J888" s="568"/>
      <c r="K888" s="408"/>
      <c r="L888" s="415"/>
      <c r="M888" s="93"/>
      <c r="N888" s="110"/>
      <c r="O888" s="111" t="s">
        <v>79</v>
      </c>
      <c r="P888" s="111"/>
      <c r="Q888" s="111"/>
      <c r="R888" s="111">
        <v>0</v>
      </c>
      <c r="S888" s="92"/>
      <c r="T888" s="111" t="s">
        <v>79</v>
      </c>
      <c r="U888" s="117"/>
      <c r="V888" s="113"/>
      <c r="W888" s="117" t="str">
        <f t="shared" si="222"/>
        <v/>
      </c>
      <c r="X888" s="113"/>
      <c r="Y888" s="117" t="str">
        <f t="shared" si="220"/>
        <v/>
      </c>
      <c r="Z888" s="118"/>
      <c r="AA888" s="86"/>
      <c r="AB888" s="86"/>
      <c r="AC888" s="86"/>
    </row>
    <row r="889" spans="1:29" ht="20.100000000000001" customHeight="1" x14ac:dyDescent="0.3">
      <c r="A889" s="405"/>
      <c r="B889" s="444"/>
      <c r="C889" s="444"/>
      <c r="D889" s="444"/>
      <c r="E889" s="444"/>
      <c r="F889" s="444"/>
      <c r="G889" s="444"/>
      <c r="H889" s="444"/>
      <c r="I889" s="567"/>
      <c r="J889" s="568"/>
      <c r="K889" s="408"/>
      <c r="L889" s="415"/>
      <c r="M889" s="93"/>
      <c r="N889" s="110"/>
      <c r="O889" s="111" t="s">
        <v>80</v>
      </c>
      <c r="P889" s="111"/>
      <c r="Q889" s="111"/>
      <c r="R889" s="111">
        <v>0</v>
      </c>
      <c r="S889" s="92"/>
      <c r="T889" s="111" t="s">
        <v>80</v>
      </c>
      <c r="U889" s="117"/>
      <c r="V889" s="113"/>
      <c r="W889" s="117" t="str">
        <f t="shared" si="222"/>
        <v/>
      </c>
      <c r="X889" s="113"/>
      <c r="Y889" s="117" t="str">
        <f t="shared" si="220"/>
        <v/>
      </c>
      <c r="Z889" s="118"/>
      <c r="AA889" s="86"/>
    </row>
    <row r="890" spans="1:29" ht="20.100000000000001" customHeight="1" thickBot="1" x14ac:dyDescent="0.35">
      <c r="A890" s="421"/>
      <c r="B890" s="447"/>
      <c r="C890" s="447"/>
      <c r="D890" s="447"/>
      <c r="E890" s="447"/>
      <c r="F890" s="447"/>
      <c r="G890" s="447"/>
      <c r="H890" s="447"/>
      <c r="I890" s="447"/>
      <c r="J890" s="447"/>
      <c r="K890" s="447"/>
      <c r="L890" s="423"/>
      <c r="M890" s="93"/>
      <c r="N890" s="110"/>
      <c r="O890" s="111" t="s">
        <v>81</v>
      </c>
      <c r="P890" s="111"/>
      <c r="Q890" s="111"/>
      <c r="R890" s="111">
        <v>0</v>
      </c>
      <c r="S890" s="92"/>
      <c r="T890" s="111" t="s">
        <v>81</v>
      </c>
      <c r="U890" s="117" t="str">
        <f>IF($J$1="Dec",Y889,"")</f>
        <v/>
      </c>
      <c r="V890" s="113"/>
      <c r="W890" s="117" t="str">
        <f t="shared" si="222"/>
        <v/>
      </c>
      <c r="X890" s="113"/>
      <c r="Y890" s="117" t="str">
        <f t="shared" si="220"/>
        <v/>
      </c>
      <c r="Z890" s="118"/>
      <c r="AA890" s="86"/>
    </row>
    <row r="891" spans="1:29" ht="20.100000000000001" customHeight="1" thickBot="1" x14ac:dyDescent="0.25">
      <c r="A891" s="353"/>
      <c r="B891" s="353"/>
      <c r="C891" s="353"/>
      <c r="D891" s="353"/>
      <c r="E891" s="353"/>
      <c r="F891" s="353"/>
      <c r="G891" s="353"/>
      <c r="H891" s="353"/>
      <c r="I891" s="353"/>
      <c r="J891" s="353"/>
      <c r="K891" s="353"/>
      <c r="L891" s="353"/>
      <c r="M891" s="136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6"/>
      <c r="AB891" s="136"/>
      <c r="AC891" s="136"/>
    </row>
    <row r="892" spans="1:29" ht="20.100000000000001" customHeight="1" thickBot="1" x14ac:dyDescent="0.55000000000000004">
      <c r="A892" s="557" t="s">
        <v>50</v>
      </c>
      <c r="B892" s="558"/>
      <c r="C892" s="558"/>
      <c r="D892" s="558"/>
      <c r="E892" s="558"/>
      <c r="F892" s="558"/>
      <c r="G892" s="558"/>
      <c r="H892" s="558"/>
      <c r="I892" s="558"/>
      <c r="J892" s="558"/>
      <c r="K892" s="558"/>
      <c r="L892" s="559"/>
      <c r="M892" s="94"/>
      <c r="N892" s="95"/>
      <c r="O892" s="560" t="s">
        <v>51</v>
      </c>
      <c r="P892" s="561"/>
      <c r="Q892" s="561"/>
      <c r="R892" s="562"/>
      <c r="S892" s="96"/>
      <c r="T892" s="560" t="s">
        <v>52</v>
      </c>
      <c r="U892" s="561"/>
      <c r="V892" s="561"/>
      <c r="W892" s="561"/>
      <c r="X892" s="561"/>
      <c r="Y892" s="562"/>
      <c r="Z892" s="97"/>
      <c r="AA892" s="86"/>
      <c r="AB892" s="86"/>
      <c r="AC892" s="86"/>
    </row>
    <row r="893" spans="1:29" ht="20.100000000000001" customHeight="1" thickBot="1" x14ac:dyDescent="0.3">
      <c r="A893" s="436"/>
      <c r="B893" s="437"/>
      <c r="C893" s="572" t="s">
        <v>237</v>
      </c>
      <c r="D893" s="566"/>
      <c r="E893" s="566"/>
      <c r="F893" s="566"/>
      <c r="G893" s="437" t="str">
        <f>$J$1</f>
        <v>April</v>
      </c>
      <c r="H893" s="565">
        <f>$K$1</f>
        <v>2025</v>
      </c>
      <c r="I893" s="566"/>
      <c r="J893" s="437"/>
      <c r="K893" s="438"/>
      <c r="L893" s="439"/>
      <c r="M893" s="102"/>
      <c r="N893" s="103"/>
      <c r="O893" s="104" t="s">
        <v>53</v>
      </c>
      <c r="P893" s="104" t="s">
        <v>54</v>
      </c>
      <c r="Q893" s="104" t="s">
        <v>55</v>
      </c>
      <c r="R893" s="104" t="s">
        <v>56</v>
      </c>
      <c r="S893" s="105"/>
      <c r="T893" s="104" t="s">
        <v>53</v>
      </c>
      <c r="U893" s="104" t="s">
        <v>57</v>
      </c>
      <c r="V893" s="104" t="s">
        <v>9</v>
      </c>
      <c r="W893" s="104" t="s">
        <v>10</v>
      </c>
      <c r="X893" s="104" t="s">
        <v>11</v>
      </c>
      <c r="Y893" s="104" t="s">
        <v>58</v>
      </c>
      <c r="Z893" s="106"/>
      <c r="AA893" s="86"/>
      <c r="AB893" s="86"/>
      <c r="AC893" s="86"/>
    </row>
    <row r="894" spans="1:29" ht="20.100000000000001" customHeight="1" x14ac:dyDescent="0.25">
      <c r="A894" s="405"/>
      <c r="B894" s="353"/>
      <c r="C894" s="353"/>
      <c r="D894" s="406"/>
      <c r="E894" s="406"/>
      <c r="F894" s="406"/>
      <c r="G894" s="406"/>
      <c r="H894" s="406"/>
      <c r="I894" s="353"/>
      <c r="J894" s="407" t="s">
        <v>59</v>
      </c>
      <c r="K894" s="408">
        <v>55000</v>
      </c>
      <c r="L894" s="409"/>
      <c r="M894" s="93"/>
      <c r="N894" s="110"/>
      <c r="O894" s="111" t="s">
        <v>60</v>
      </c>
      <c r="P894" s="111">
        <v>30</v>
      </c>
      <c r="Q894" s="111">
        <v>1</v>
      </c>
      <c r="R894" s="111">
        <v>0</v>
      </c>
      <c r="S894" s="112"/>
      <c r="T894" s="111" t="s">
        <v>60</v>
      </c>
      <c r="U894" s="113">
        <v>4000</v>
      </c>
      <c r="V894" s="113">
        <v>15000</v>
      </c>
      <c r="W894" s="113">
        <f>V894+U894</f>
        <v>19000</v>
      </c>
      <c r="X894" s="113">
        <v>15000</v>
      </c>
      <c r="Y894" s="113">
        <f>W894-X894</f>
        <v>4000</v>
      </c>
      <c r="Z894" s="106"/>
      <c r="AA894" s="86"/>
      <c r="AB894" s="86"/>
      <c r="AC894" s="86"/>
    </row>
    <row r="895" spans="1:29" ht="20.100000000000001" customHeight="1" thickBot="1" x14ac:dyDescent="0.3">
      <c r="A895" s="405"/>
      <c r="B895" s="353" t="s">
        <v>61</v>
      </c>
      <c r="C895" s="410" t="s">
        <v>275</v>
      </c>
      <c r="D895" s="353"/>
      <c r="E895" s="353"/>
      <c r="F895" s="353"/>
      <c r="G895" s="353"/>
      <c r="H895" s="411"/>
      <c r="I895" s="406"/>
      <c r="J895" s="353"/>
      <c r="K895" s="353"/>
      <c r="L895" s="412"/>
      <c r="M895" s="94"/>
      <c r="N895" s="116"/>
      <c r="O895" s="111" t="s">
        <v>62</v>
      </c>
      <c r="P895" s="111">
        <v>28</v>
      </c>
      <c r="Q895" s="111">
        <v>0</v>
      </c>
      <c r="R895" s="111">
        <v>0</v>
      </c>
      <c r="S895" s="92"/>
      <c r="T895" s="111" t="s">
        <v>62</v>
      </c>
      <c r="U895" s="117">
        <f>Y894</f>
        <v>4000</v>
      </c>
      <c r="V895" s="113">
        <v>5000</v>
      </c>
      <c r="W895" s="117">
        <f t="shared" ref="W895:W898" si="223">IF(U895="","",U895+V895)</f>
        <v>9000</v>
      </c>
      <c r="X895" s="113">
        <v>5000</v>
      </c>
      <c r="Y895" s="117">
        <f t="shared" ref="Y895:Y905" si="224">IF(W895="","",W895-X895)</f>
        <v>4000</v>
      </c>
      <c r="Z895" s="118"/>
      <c r="AA895" s="86"/>
      <c r="AB895" s="86"/>
      <c r="AC895" s="86"/>
    </row>
    <row r="896" spans="1:29" ht="20.100000000000001" customHeight="1" thickBot="1" x14ac:dyDescent="0.3">
      <c r="A896" s="405"/>
      <c r="B896" s="413" t="s">
        <v>63</v>
      </c>
      <c r="C896" s="445"/>
      <c r="D896" s="353"/>
      <c r="E896" s="353"/>
      <c r="F896" s="569" t="s">
        <v>52</v>
      </c>
      <c r="G896" s="570"/>
      <c r="H896" s="353"/>
      <c r="I896" s="569" t="s">
        <v>64</v>
      </c>
      <c r="J896" s="571"/>
      <c r="K896" s="570"/>
      <c r="L896" s="415"/>
      <c r="M896" s="93"/>
      <c r="N896" s="110"/>
      <c r="O896" s="111" t="s">
        <v>65</v>
      </c>
      <c r="P896" s="111">
        <v>31</v>
      </c>
      <c r="Q896" s="111">
        <v>0</v>
      </c>
      <c r="R896" s="111">
        <v>0</v>
      </c>
      <c r="S896" s="92"/>
      <c r="T896" s="111" t="s">
        <v>65</v>
      </c>
      <c r="U896" s="117">
        <f t="shared" ref="U896" si="225">Y895</f>
        <v>4000</v>
      </c>
      <c r="V896" s="113">
        <v>20000</v>
      </c>
      <c r="W896" s="117">
        <f t="shared" si="223"/>
        <v>24000</v>
      </c>
      <c r="X896" s="113">
        <v>24000</v>
      </c>
      <c r="Y896" s="117">
        <f t="shared" si="224"/>
        <v>0</v>
      </c>
      <c r="Z896" s="118"/>
      <c r="AA896" s="86"/>
      <c r="AB896" s="86"/>
      <c r="AC896" s="86"/>
    </row>
    <row r="897" spans="1:29" ht="20.100000000000001" customHeight="1" x14ac:dyDescent="0.25">
      <c r="A897" s="405"/>
      <c r="B897" s="353"/>
      <c r="C897" s="353"/>
      <c r="D897" s="353"/>
      <c r="E897" s="353"/>
      <c r="F897" s="353"/>
      <c r="G897" s="353"/>
      <c r="H897" s="416"/>
      <c r="I897" s="353"/>
      <c r="J897" s="353"/>
      <c r="K897" s="353"/>
      <c r="L897" s="417"/>
      <c r="M897" s="93"/>
      <c r="N897" s="110"/>
      <c r="O897" s="111" t="s">
        <v>66</v>
      </c>
      <c r="P897" s="111">
        <v>29</v>
      </c>
      <c r="Q897" s="111">
        <v>1</v>
      </c>
      <c r="R897" s="111">
        <v>0</v>
      </c>
      <c r="S897" s="92"/>
      <c r="T897" s="111" t="s">
        <v>66</v>
      </c>
      <c r="U897" s="117">
        <f>Y896</f>
        <v>0</v>
      </c>
      <c r="V897" s="113">
        <f>1000+7000</f>
        <v>8000</v>
      </c>
      <c r="W897" s="117">
        <f t="shared" si="223"/>
        <v>8000</v>
      </c>
      <c r="X897" s="113">
        <v>8000</v>
      </c>
      <c r="Y897" s="117">
        <f t="shared" si="224"/>
        <v>0</v>
      </c>
      <c r="Z897" s="118"/>
      <c r="AA897" s="86"/>
      <c r="AB897" s="86"/>
      <c r="AC897" s="86"/>
    </row>
    <row r="898" spans="1:29" ht="20.100000000000001" customHeight="1" x14ac:dyDescent="0.25">
      <c r="A898" s="405"/>
      <c r="B898" s="551" t="s">
        <v>51</v>
      </c>
      <c r="C898" s="530"/>
      <c r="D898" s="353"/>
      <c r="E898" s="353"/>
      <c r="F898" s="124" t="s">
        <v>67</v>
      </c>
      <c r="G898" s="125">
        <f>IF($J$1="January",U894,IF($J$1="February",U895,IF($J$1="March",U896,IF($J$1="April",U897,IF($J$1="May",U898,IF($J$1="June",U899,IF($J$1="July",U900,IF($J$1="August",U901,IF($J$1="August",U901,IF($J$1="September",U902,IF($J$1="October",U903,IF($J$1="November",U904,IF($J$1="December",U905)))))))))))))</f>
        <v>0</v>
      </c>
      <c r="H898" s="416"/>
      <c r="I898" s="126">
        <f>IF(C902&gt;=C901,$K$2,C900+C902)</f>
        <v>29</v>
      </c>
      <c r="J898" s="127" t="s">
        <v>68</v>
      </c>
      <c r="K898" s="128">
        <f>K894/$K$2*I898</f>
        <v>53166.666666666664</v>
      </c>
      <c r="L898" s="418"/>
      <c r="M898" s="93"/>
      <c r="N898" s="110"/>
      <c r="O898" s="111" t="s">
        <v>69</v>
      </c>
      <c r="P898" s="111"/>
      <c r="Q898" s="111"/>
      <c r="R898" s="111">
        <v>0</v>
      </c>
      <c r="S898" s="92"/>
      <c r="T898" s="111" t="s">
        <v>69</v>
      </c>
      <c r="U898" s="117"/>
      <c r="V898" s="113"/>
      <c r="W898" s="117" t="str">
        <f t="shared" si="223"/>
        <v/>
      </c>
      <c r="X898" s="113"/>
      <c r="Y898" s="117" t="str">
        <f t="shared" si="224"/>
        <v/>
      </c>
      <c r="Z898" s="118"/>
      <c r="AA898" s="86"/>
      <c r="AB898" s="86"/>
      <c r="AC898" s="86"/>
    </row>
    <row r="899" spans="1:29" ht="20.100000000000001" customHeight="1" x14ac:dyDescent="0.25">
      <c r="A899" s="405"/>
      <c r="B899" s="130"/>
      <c r="C899" s="130"/>
      <c r="D899" s="353"/>
      <c r="E899" s="353"/>
      <c r="F899" s="124" t="s">
        <v>9</v>
      </c>
      <c r="G899" s="125">
        <f>IF($J$1="January",V894,IF($J$1="February",V895,IF($J$1="March",V896,IF($J$1="April",V897,IF($J$1="May",V898,IF($J$1="June",V899,IF($J$1="July",V900,IF($J$1="August",V901,IF($J$1="August",V901,IF($J$1="September",V902,IF($J$1="October",V903,IF($J$1="November",V904,IF($J$1="December",V905)))))))))))))</f>
        <v>8000</v>
      </c>
      <c r="H899" s="416"/>
      <c r="I899" s="510">
        <v>114</v>
      </c>
      <c r="J899" s="127" t="s">
        <v>70</v>
      </c>
      <c r="K899" s="125">
        <f>K894/$K$2/8*I899</f>
        <v>26125</v>
      </c>
      <c r="L899" s="420"/>
      <c r="M899" s="93"/>
      <c r="N899" s="110"/>
      <c r="O899" s="111" t="s">
        <v>47</v>
      </c>
      <c r="P899" s="111"/>
      <c r="Q899" s="111"/>
      <c r="R899" s="111">
        <v>0</v>
      </c>
      <c r="S899" s="92"/>
      <c r="T899" s="111" t="s">
        <v>47</v>
      </c>
      <c r="U899" s="117"/>
      <c r="V899" s="113"/>
      <c r="W899" s="117"/>
      <c r="X899" s="113"/>
      <c r="Y899" s="117" t="str">
        <f t="shared" si="224"/>
        <v/>
      </c>
      <c r="Z899" s="118"/>
      <c r="AA899" s="86"/>
      <c r="AB899" s="86"/>
      <c r="AC899" s="86"/>
    </row>
    <row r="900" spans="1:29" ht="20.100000000000001" customHeight="1" x14ac:dyDescent="0.25">
      <c r="A900" s="405"/>
      <c r="B900" s="124" t="s">
        <v>54</v>
      </c>
      <c r="C900" s="130">
        <f>IF($J$1="January",P894,IF($J$1="February",P895,IF($J$1="March",P896,IF($J$1="April",P897,IF($J$1="May",P898,IF($J$1="June",P899,IF($J$1="July",P900,IF($J$1="August",P901,IF($J$1="August",P901,IF($J$1="September",P902,IF($J$1="October",P903,IF($J$1="November",P904,IF($J$1="December",P905)))))))))))))</f>
        <v>29</v>
      </c>
      <c r="D900" s="353"/>
      <c r="E900" s="353"/>
      <c r="F900" s="124" t="s">
        <v>71</v>
      </c>
      <c r="G900" s="125">
        <f>IF($J$1="January",W894,IF($J$1="February",W895,IF($J$1="March",W896,IF($J$1="April",W897,IF($J$1="May",W898,IF($J$1="June",W899,IF($J$1="July",W900,IF($J$1="August",W901,IF($J$1="August",W901,IF($J$1="September",W902,IF($J$1="October",W903,IF($J$1="November",W904,IF($J$1="December",W905)))))))))))))</f>
        <v>8000</v>
      </c>
      <c r="H900" s="416"/>
      <c r="I900" s="552" t="s">
        <v>72</v>
      </c>
      <c r="J900" s="530"/>
      <c r="K900" s="125">
        <f>K898+K899</f>
        <v>79291.666666666657</v>
      </c>
      <c r="L900" s="420"/>
      <c r="M900" s="93"/>
      <c r="N900" s="110"/>
      <c r="O900" s="111" t="s">
        <v>73</v>
      </c>
      <c r="P900" s="111"/>
      <c r="Q900" s="111"/>
      <c r="R900" s="111">
        <v>0</v>
      </c>
      <c r="S900" s="92"/>
      <c r="T900" s="111" t="s">
        <v>73</v>
      </c>
      <c r="U900" s="117"/>
      <c r="V900" s="113"/>
      <c r="W900" s="117" t="str">
        <f t="shared" ref="W900:W901" si="226">IF(U900="","",U900+V900)</f>
        <v/>
      </c>
      <c r="X900" s="113"/>
      <c r="Y900" s="117" t="str">
        <f t="shared" si="224"/>
        <v/>
      </c>
      <c r="Z900" s="118"/>
      <c r="AA900" s="86"/>
      <c r="AB900" s="86"/>
      <c r="AC900" s="86"/>
    </row>
    <row r="901" spans="1:29" ht="20.100000000000001" customHeight="1" x14ac:dyDescent="0.25">
      <c r="A901" s="405"/>
      <c r="B901" s="124" t="s">
        <v>55</v>
      </c>
      <c r="C901" s="130">
        <f>IF($J$1="January",Q894,IF($J$1="February",Q895,IF($J$1="March",Q896,IF($J$1="April",Q897,IF($J$1="May",Q898,IF($J$1="June",Q899,IF($J$1="July",Q900,IF($J$1="August",Q901,IF($J$1="August",Q901,IF($J$1="September",Q902,IF($J$1="October",Q903,IF($J$1="November",Q904,IF($J$1="December",Q905)))))))))))))</f>
        <v>1</v>
      </c>
      <c r="D901" s="353"/>
      <c r="E901" s="353"/>
      <c r="F901" s="124" t="s">
        <v>11</v>
      </c>
      <c r="G901" s="125">
        <f>IF($J$1="January",X894,IF($J$1="February",X895,IF($J$1="March",X896,IF($J$1="April",X897,IF($J$1="May",X898,IF($J$1="June",X899,IF($J$1="July",X900,IF($J$1="August",X901,IF($J$1="August",X901,IF($J$1="September",X902,IF($J$1="October",X903,IF($J$1="November",X904,IF($J$1="December",X905)))))))))))))</f>
        <v>8000</v>
      </c>
      <c r="H901" s="416"/>
      <c r="I901" s="552" t="s">
        <v>74</v>
      </c>
      <c r="J901" s="530"/>
      <c r="K901" s="125">
        <f>G901</f>
        <v>8000</v>
      </c>
      <c r="L901" s="420"/>
      <c r="M901" s="93"/>
      <c r="N901" s="110"/>
      <c r="O901" s="111" t="s">
        <v>75</v>
      </c>
      <c r="P901" s="111"/>
      <c r="Q901" s="111"/>
      <c r="R901" s="111">
        <v>0</v>
      </c>
      <c r="S901" s="92"/>
      <c r="T901" s="111" t="s">
        <v>75</v>
      </c>
      <c r="U901" s="117" t="str">
        <f t="shared" ref="U901:U902" si="227">IF($J$1="September",Y900,"")</f>
        <v/>
      </c>
      <c r="V901" s="113"/>
      <c r="W901" s="117" t="str">
        <f t="shared" si="226"/>
        <v/>
      </c>
      <c r="X901" s="113"/>
      <c r="Y901" s="117" t="str">
        <f t="shared" si="224"/>
        <v/>
      </c>
      <c r="Z901" s="118"/>
      <c r="AA901" s="86"/>
      <c r="AB901" s="86"/>
      <c r="AC901" s="86"/>
    </row>
    <row r="902" spans="1:29" ht="18.75" customHeight="1" x14ac:dyDescent="0.2">
      <c r="A902" s="405"/>
      <c r="B902" s="426" t="s">
        <v>76</v>
      </c>
      <c r="C902" s="424">
        <f>IF($J$1="January",R894,IF($J$1="February",R895,IF($J$1="March",R896,IF($J$1="April",R897,IF($J$1="May",R898,IF($J$1="June",R899,IF($J$1="July",R900,IF($J$1="August",R901,IF($J$1="August",R901,IF($J$1="September",R902,IF($J$1="October",R903,IF($J$1="November",R904,IF($J$1="December",R905)))))))))))))</f>
        <v>0</v>
      </c>
      <c r="D902" s="353"/>
      <c r="E902" s="353"/>
      <c r="F902" s="426" t="s">
        <v>58</v>
      </c>
      <c r="G902" s="427">
        <f>IF($J$1="January",Y894,IF($J$1="February",Y895,IF($J$1="March",Y896,IF($J$1="April",Y897,IF($J$1="May",Y898,IF($J$1="June",Y899,IF($J$1="July",Y900,IF($J$1="August",Y901,IF($J$1="August",Y901,IF($J$1="September",Y902,IF($J$1="October",Y903,IF($J$1="November",Y904,IF($J$1="December",Y905)))))))))))))</f>
        <v>0</v>
      </c>
      <c r="H902" s="353"/>
      <c r="I902" s="553" t="s">
        <v>13</v>
      </c>
      <c r="J902" s="554"/>
      <c r="K902" s="430">
        <f>K900-K901</f>
        <v>71291.666666666657</v>
      </c>
      <c r="L902" s="412"/>
      <c r="M902" s="93"/>
      <c r="N902" s="110"/>
      <c r="O902" s="111" t="s">
        <v>78</v>
      </c>
      <c r="P902" s="111"/>
      <c r="Q902" s="111"/>
      <c r="R902" s="111">
        <v>0</v>
      </c>
      <c r="S902" s="92"/>
      <c r="T902" s="111" t="s">
        <v>78</v>
      </c>
      <c r="U902" s="117" t="str">
        <f t="shared" si="227"/>
        <v/>
      </c>
      <c r="V902" s="113"/>
      <c r="W902" s="117">
        <f>V902</f>
        <v>0</v>
      </c>
      <c r="X902" s="113"/>
      <c r="Y902" s="117">
        <f t="shared" si="224"/>
        <v>0</v>
      </c>
      <c r="Z902" s="118"/>
      <c r="AA902" s="93"/>
      <c r="AB902" s="93"/>
      <c r="AC902" s="93"/>
    </row>
    <row r="903" spans="1:29" ht="20.100000000000001" customHeight="1" x14ac:dyDescent="0.25">
      <c r="A903" s="405"/>
      <c r="B903" s="353"/>
      <c r="C903" s="353"/>
      <c r="D903" s="353"/>
      <c r="E903" s="353"/>
      <c r="F903" s="353"/>
      <c r="G903" s="353"/>
      <c r="H903" s="353"/>
      <c r="I903" s="567"/>
      <c r="J903" s="568"/>
      <c r="K903" s="408"/>
      <c r="L903" s="415"/>
      <c r="M903" s="93"/>
      <c r="N903" s="110"/>
      <c r="O903" s="111" t="s">
        <v>79</v>
      </c>
      <c r="P903" s="111"/>
      <c r="Q903" s="111"/>
      <c r="R903" s="111">
        <v>0</v>
      </c>
      <c r="S903" s="92"/>
      <c r="T903" s="111" t="s">
        <v>79</v>
      </c>
      <c r="U903" s="117">
        <f>Y902</f>
        <v>0</v>
      </c>
      <c r="V903" s="113"/>
      <c r="W903" s="117">
        <f t="shared" ref="W903:W905" si="228">IF(U903="","",U903+V903)</f>
        <v>0</v>
      </c>
      <c r="X903" s="113"/>
      <c r="Y903" s="117">
        <f t="shared" si="224"/>
        <v>0</v>
      </c>
      <c r="Z903" s="118"/>
      <c r="AA903" s="86"/>
      <c r="AB903" s="86"/>
      <c r="AC903" s="86"/>
    </row>
    <row r="904" spans="1:29" ht="20.100000000000001" customHeight="1" x14ac:dyDescent="0.3">
      <c r="A904" s="405"/>
      <c r="B904" s="444"/>
      <c r="C904" s="444"/>
      <c r="D904" s="444"/>
      <c r="E904" s="444"/>
      <c r="F904" s="444"/>
      <c r="G904" s="444"/>
      <c r="H904" s="444"/>
      <c r="I904" s="567"/>
      <c r="J904" s="568"/>
      <c r="K904" s="408"/>
      <c r="L904" s="415"/>
      <c r="M904" s="93"/>
      <c r="N904" s="110"/>
      <c r="O904" s="111" t="s">
        <v>80</v>
      </c>
      <c r="P904" s="111"/>
      <c r="Q904" s="111"/>
      <c r="R904" s="111">
        <v>0</v>
      </c>
      <c r="S904" s="92"/>
      <c r="T904" s="111" t="s">
        <v>80</v>
      </c>
      <c r="U904" s="117">
        <f>Y903</f>
        <v>0</v>
      </c>
      <c r="V904" s="113"/>
      <c r="W904" s="117">
        <f t="shared" si="228"/>
        <v>0</v>
      </c>
      <c r="X904" s="113"/>
      <c r="Y904" s="117">
        <f t="shared" si="224"/>
        <v>0</v>
      </c>
      <c r="Z904" s="118"/>
      <c r="AA904" s="86"/>
      <c r="AB904" s="86"/>
      <c r="AC904" s="86"/>
    </row>
    <row r="905" spans="1:29" ht="20.100000000000001" customHeight="1" thickBot="1" x14ac:dyDescent="0.35">
      <c r="A905" s="421"/>
      <c r="B905" s="447"/>
      <c r="C905" s="447"/>
      <c r="D905" s="447"/>
      <c r="E905" s="447"/>
      <c r="F905" s="447"/>
      <c r="G905" s="447"/>
      <c r="H905" s="447"/>
      <c r="I905" s="447"/>
      <c r="J905" s="447"/>
      <c r="K905" s="447"/>
      <c r="L905" s="423"/>
      <c r="M905" s="93"/>
      <c r="N905" s="110"/>
      <c r="O905" s="111" t="s">
        <v>81</v>
      </c>
      <c r="P905" s="111"/>
      <c r="Q905" s="111"/>
      <c r="R905" s="111">
        <v>0</v>
      </c>
      <c r="S905" s="92"/>
      <c r="T905" s="111" t="s">
        <v>81</v>
      </c>
      <c r="U905" s="117">
        <f>Y904</f>
        <v>0</v>
      </c>
      <c r="V905" s="113"/>
      <c r="W905" s="117">
        <f t="shared" si="228"/>
        <v>0</v>
      </c>
      <c r="X905" s="113"/>
      <c r="Y905" s="117">
        <f t="shared" si="224"/>
        <v>0</v>
      </c>
      <c r="Z905" s="118"/>
      <c r="AA905" s="86"/>
      <c r="AB905" s="86"/>
      <c r="AC905" s="86"/>
    </row>
    <row r="906" spans="1:29" ht="20.100000000000001" customHeight="1" thickBot="1" x14ac:dyDescent="0.25"/>
    <row r="907" spans="1:29" ht="20.100000000000001" customHeight="1" thickBot="1" x14ac:dyDescent="0.55000000000000004">
      <c r="A907" s="557" t="s">
        <v>50</v>
      </c>
      <c r="B907" s="558"/>
      <c r="C907" s="558"/>
      <c r="D907" s="558"/>
      <c r="E907" s="558"/>
      <c r="F907" s="558"/>
      <c r="G907" s="558"/>
      <c r="H907" s="558"/>
      <c r="I907" s="558"/>
      <c r="J907" s="558"/>
      <c r="K907" s="558"/>
      <c r="L907" s="559"/>
      <c r="M907" s="94"/>
      <c r="N907" s="95"/>
      <c r="O907" s="560" t="s">
        <v>51</v>
      </c>
      <c r="P907" s="561"/>
      <c r="Q907" s="561"/>
      <c r="R907" s="562"/>
      <c r="S907" s="96"/>
      <c r="T907" s="560" t="s">
        <v>52</v>
      </c>
      <c r="U907" s="561"/>
      <c r="V907" s="561"/>
      <c r="W907" s="561"/>
      <c r="X907" s="561"/>
      <c r="Y907" s="562"/>
      <c r="Z907" s="97"/>
      <c r="AA907" s="86"/>
      <c r="AB907" s="86"/>
      <c r="AC907" s="86"/>
    </row>
    <row r="908" spans="1:29" ht="20.100000000000001" customHeight="1" thickBot="1" x14ac:dyDescent="0.3">
      <c r="A908" s="436"/>
      <c r="B908" s="437"/>
      <c r="C908" s="572" t="s">
        <v>237</v>
      </c>
      <c r="D908" s="566"/>
      <c r="E908" s="566"/>
      <c r="F908" s="566"/>
      <c r="G908" s="437" t="str">
        <f>$J$1</f>
        <v>April</v>
      </c>
      <c r="H908" s="565">
        <f>$K$1</f>
        <v>2025</v>
      </c>
      <c r="I908" s="566"/>
      <c r="J908" s="437"/>
      <c r="K908" s="438"/>
      <c r="L908" s="439"/>
      <c r="M908" s="102"/>
      <c r="N908" s="103"/>
      <c r="O908" s="104" t="s">
        <v>53</v>
      </c>
      <c r="P908" s="104" t="s">
        <v>54</v>
      </c>
      <c r="Q908" s="104" t="s">
        <v>55</v>
      </c>
      <c r="R908" s="104" t="s">
        <v>56</v>
      </c>
      <c r="S908" s="105"/>
      <c r="T908" s="104" t="s">
        <v>53</v>
      </c>
      <c r="U908" s="104" t="s">
        <v>57</v>
      </c>
      <c r="V908" s="104" t="s">
        <v>9</v>
      </c>
      <c r="W908" s="104" t="s">
        <v>10</v>
      </c>
      <c r="X908" s="104" t="s">
        <v>11</v>
      </c>
      <c r="Y908" s="104" t="s">
        <v>58</v>
      </c>
      <c r="Z908" s="106"/>
      <c r="AA908" s="86"/>
      <c r="AB908" s="86"/>
      <c r="AC908" s="86"/>
    </row>
    <row r="909" spans="1:29" ht="20.100000000000001" customHeight="1" x14ac:dyDescent="0.25">
      <c r="A909" s="405"/>
      <c r="B909" s="353"/>
      <c r="C909" s="353"/>
      <c r="D909" s="406"/>
      <c r="E909" s="406"/>
      <c r="F909" s="406"/>
      <c r="G909" s="406"/>
      <c r="H909" s="406"/>
      <c r="I909" s="353"/>
      <c r="J909" s="407" t="s">
        <v>59</v>
      </c>
      <c r="K909" s="408"/>
      <c r="L909" s="409"/>
      <c r="M909" s="93"/>
      <c r="N909" s="110"/>
      <c r="O909" s="111" t="s">
        <v>60</v>
      </c>
      <c r="P909" s="111"/>
      <c r="Q909" s="111"/>
      <c r="R909" s="111"/>
      <c r="S909" s="112"/>
      <c r="T909" s="111" t="s">
        <v>60</v>
      </c>
      <c r="U909" s="113"/>
      <c r="V909" s="113"/>
      <c r="W909" s="113">
        <f>V909+U909</f>
        <v>0</v>
      </c>
      <c r="X909" s="113"/>
      <c r="Y909" s="113">
        <f>W909-X909</f>
        <v>0</v>
      </c>
      <c r="Z909" s="106"/>
      <c r="AA909" s="86"/>
      <c r="AB909" s="86"/>
      <c r="AC909" s="86"/>
    </row>
    <row r="910" spans="1:29" ht="20.100000000000001" customHeight="1" thickBot="1" x14ac:dyDescent="0.3">
      <c r="A910" s="405"/>
      <c r="B910" s="353" t="s">
        <v>61</v>
      </c>
      <c r="C910" s="410" t="s">
        <v>273</v>
      </c>
      <c r="D910" s="353"/>
      <c r="E910" s="353"/>
      <c r="F910" s="353"/>
      <c r="G910" s="353"/>
      <c r="H910" s="411"/>
      <c r="I910" s="406"/>
      <c r="J910" s="353"/>
      <c r="K910" s="353"/>
      <c r="L910" s="412"/>
      <c r="M910" s="94"/>
      <c r="N910" s="116"/>
      <c r="O910" s="111" t="s">
        <v>62</v>
      </c>
      <c r="P910" s="111">
        <v>15</v>
      </c>
      <c r="Q910" s="111">
        <v>13</v>
      </c>
      <c r="R910" s="111">
        <v>0</v>
      </c>
      <c r="S910" s="92"/>
      <c r="T910" s="111" t="s">
        <v>62</v>
      </c>
      <c r="U910" s="117">
        <f>Y909</f>
        <v>0</v>
      </c>
      <c r="V910" s="113">
        <v>5000</v>
      </c>
      <c r="W910" s="117">
        <f t="shared" ref="W910:W920" si="229">IF(U910="","",U910+V910)</f>
        <v>5000</v>
      </c>
      <c r="X910" s="113">
        <v>5000</v>
      </c>
      <c r="Y910" s="117">
        <f t="shared" ref="Y910:Y920" si="230">IF(W910="","",W910-X910)</f>
        <v>0</v>
      </c>
      <c r="Z910" s="118"/>
      <c r="AA910" s="86"/>
      <c r="AB910" s="86"/>
      <c r="AC910" s="86"/>
    </row>
    <row r="911" spans="1:29" ht="20.100000000000001" customHeight="1" thickBot="1" x14ac:dyDescent="0.3">
      <c r="A911" s="405"/>
      <c r="B911" s="413" t="s">
        <v>63</v>
      </c>
      <c r="C911" s="445"/>
      <c r="D911" s="353"/>
      <c r="E911" s="353"/>
      <c r="F911" s="569" t="s">
        <v>52</v>
      </c>
      <c r="G911" s="570"/>
      <c r="H911" s="353"/>
      <c r="I911" s="569" t="s">
        <v>64</v>
      </c>
      <c r="J911" s="571"/>
      <c r="K911" s="570"/>
      <c r="L911" s="415"/>
      <c r="M911" s="93"/>
      <c r="N911" s="110"/>
      <c r="O911" s="111" t="s">
        <v>65</v>
      </c>
      <c r="P911" s="111">
        <v>31</v>
      </c>
      <c r="Q911" s="111">
        <v>0</v>
      </c>
      <c r="R911" s="111">
        <f t="shared" ref="R911" si="231">IF(Q911="","",R910-Q911)</f>
        <v>0</v>
      </c>
      <c r="S911" s="92"/>
      <c r="T911" s="111" t="s">
        <v>65</v>
      </c>
      <c r="U911" s="117">
        <f t="shared" ref="U911:U912" si="232">IF($J$1="April",Y910,Y910)</f>
        <v>0</v>
      </c>
      <c r="V911" s="113">
        <v>20000</v>
      </c>
      <c r="W911" s="117">
        <f t="shared" si="229"/>
        <v>20000</v>
      </c>
      <c r="X911" s="113">
        <v>20000</v>
      </c>
      <c r="Y911" s="117">
        <f t="shared" si="230"/>
        <v>0</v>
      </c>
      <c r="Z911" s="118"/>
      <c r="AA911" s="86"/>
      <c r="AB911" s="86"/>
      <c r="AC911" s="86"/>
    </row>
    <row r="912" spans="1:29" ht="20.100000000000001" customHeight="1" x14ac:dyDescent="0.25">
      <c r="A912" s="405"/>
      <c r="B912" s="353"/>
      <c r="C912" s="353"/>
      <c r="D912" s="353"/>
      <c r="E912" s="353"/>
      <c r="F912" s="353"/>
      <c r="G912" s="353"/>
      <c r="H912" s="416"/>
      <c r="I912" s="353"/>
      <c r="J912" s="353"/>
      <c r="K912" s="353"/>
      <c r="L912" s="417"/>
      <c r="M912" s="93"/>
      <c r="N912" s="110"/>
      <c r="O912" s="111" t="s">
        <v>66</v>
      </c>
      <c r="P912" s="111"/>
      <c r="Q912" s="111"/>
      <c r="R912" s="111">
        <v>0</v>
      </c>
      <c r="S912" s="92"/>
      <c r="T912" s="111" t="s">
        <v>66</v>
      </c>
      <c r="U912" s="117">
        <f t="shared" si="232"/>
        <v>0</v>
      </c>
      <c r="V912" s="113"/>
      <c r="W912" s="117">
        <f t="shared" si="229"/>
        <v>0</v>
      </c>
      <c r="X912" s="113"/>
      <c r="Y912" s="117">
        <f t="shared" si="230"/>
        <v>0</v>
      </c>
      <c r="Z912" s="118"/>
      <c r="AA912" s="86"/>
      <c r="AB912" s="86"/>
      <c r="AC912" s="86"/>
    </row>
    <row r="913" spans="1:29" ht="20.100000000000001" customHeight="1" x14ac:dyDescent="0.25">
      <c r="A913" s="405"/>
      <c r="B913" s="551" t="s">
        <v>51</v>
      </c>
      <c r="C913" s="530"/>
      <c r="D913" s="353"/>
      <c r="E913" s="353"/>
      <c r="F913" s="124" t="s">
        <v>67</v>
      </c>
      <c r="G913" s="125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0</v>
      </c>
      <c r="H913" s="416"/>
      <c r="I913" s="126">
        <f>IF(C917&gt;=C916,$K$2,C915+C917)</f>
        <v>30</v>
      </c>
      <c r="J913" s="127" t="s">
        <v>68</v>
      </c>
      <c r="K913" s="128">
        <f>K909/$K$2*I913</f>
        <v>0</v>
      </c>
      <c r="L913" s="418"/>
      <c r="M913" s="93"/>
      <c r="N913" s="110"/>
      <c r="O913" s="111" t="s">
        <v>69</v>
      </c>
      <c r="P913" s="111"/>
      <c r="Q913" s="111"/>
      <c r="R913" s="111">
        <v>0</v>
      </c>
      <c r="S913" s="92"/>
      <c r="T913" s="111" t="s">
        <v>69</v>
      </c>
      <c r="U913" s="117">
        <f t="shared" ref="U913:U914" si="233">IF($J$1="May",Y912,Y912)</f>
        <v>0</v>
      </c>
      <c r="V913" s="113"/>
      <c r="W913" s="117">
        <f t="shared" si="229"/>
        <v>0</v>
      </c>
      <c r="X913" s="113"/>
      <c r="Y913" s="117">
        <f t="shared" si="230"/>
        <v>0</v>
      </c>
      <c r="Z913" s="118"/>
      <c r="AA913" s="86"/>
      <c r="AB913" s="86"/>
      <c r="AC913" s="86"/>
    </row>
    <row r="914" spans="1:29" ht="20.100000000000001" customHeight="1" x14ac:dyDescent="0.25">
      <c r="A914" s="405"/>
      <c r="B914" s="130"/>
      <c r="C914" s="130"/>
      <c r="D914" s="353"/>
      <c r="E914" s="353"/>
      <c r="F914" s="124" t="s">
        <v>9</v>
      </c>
      <c r="G914" s="125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16"/>
      <c r="I914" s="446">
        <v>85</v>
      </c>
      <c r="J914" s="127" t="s">
        <v>70</v>
      </c>
      <c r="K914" s="125">
        <f>K909/$K$2/8*I914</f>
        <v>0</v>
      </c>
      <c r="L914" s="420"/>
      <c r="M914" s="93"/>
      <c r="N914" s="110"/>
      <c r="O914" s="111" t="s">
        <v>47</v>
      </c>
      <c r="P914" s="111"/>
      <c r="Q914" s="111"/>
      <c r="R914" s="111">
        <v>0</v>
      </c>
      <c r="S914" s="92"/>
      <c r="T914" s="111" t="s">
        <v>47</v>
      </c>
      <c r="U914" s="117">
        <f t="shared" si="233"/>
        <v>0</v>
      </c>
      <c r="V914" s="113"/>
      <c r="W914" s="117"/>
      <c r="X914" s="113"/>
      <c r="Y914" s="117" t="str">
        <f t="shared" si="230"/>
        <v/>
      </c>
      <c r="Z914" s="118"/>
      <c r="AA914" s="86"/>
      <c r="AB914" s="86"/>
      <c r="AC914" s="86"/>
    </row>
    <row r="915" spans="1:29" ht="20.100000000000001" customHeight="1" x14ac:dyDescent="0.25">
      <c r="A915" s="405"/>
      <c r="B915" s="124" t="s">
        <v>54</v>
      </c>
      <c r="C915" s="13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0</v>
      </c>
      <c r="D915" s="353"/>
      <c r="E915" s="353"/>
      <c r="F915" s="124" t="s">
        <v>71</v>
      </c>
      <c r="G915" s="125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0</v>
      </c>
      <c r="H915" s="416"/>
      <c r="I915" s="552" t="s">
        <v>72</v>
      </c>
      <c r="J915" s="530"/>
      <c r="K915" s="125">
        <f>K913+K914</f>
        <v>0</v>
      </c>
      <c r="L915" s="420"/>
      <c r="M915" s="93"/>
      <c r="N915" s="110"/>
      <c r="O915" s="111" t="s">
        <v>73</v>
      </c>
      <c r="P915" s="111"/>
      <c r="Q915" s="111"/>
      <c r="R915" s="111">
        <v>0</v>
      </c>
      <c r="S915" s="92"/>
      <c r="T915" s="111" t="s">
        <v>73</v>
      </c>
      <c r="U915" s="117" t="str">
        <f>Y914</f>
        <v/>
      </c>
      <c r="V915" s="113"/>
      <c r="W915" s="117" t="str">
        <f t="shared" ref="W915:W916" si="234">IF(U915="","",U915+V915)</f>
        <v/>
      </c>
      <c r="X915" s="113"/>
      <c r="Y915" s="117" t="str">
        <f t="shared" si="230"/>
        <v/>
      </c>
      <c r="Z915" s="118"/>
      <c r="AA915" s="86"/>
      <c r="AB915" s="86"/>
      <c r="AC915" s="86"/>
    </row>
    <row r="916" spans="1:29" ht="20.100000000000001" customHeight="1" x14ac:dyDescent="0.25">
      <c r="A916" s="405"/>
      <c r="B916" s="124" t="s">
        <v>55</v>
      </c>
      <c r="C916" s="13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0</v>
      </c>
      <c r="D916" s="353"/>
      <c r="E916" s="353"/>
      <c r="F916" s="124" t="s">
        <v>11</v>
      </c>
      <c r="G916" s="125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0</v>
      </c>
      <c r="H916" s="416"/>
      <c r="I916" s="552" t="s">
        <v>74</v>
      </c>
      <c r="J916" s="530"/>
      <c r="K916" s="125">
        <f>G916</f>
        <v>0</v>
      </c>
      <c r="L916" s="420"/>
      <c r="M916" s="93"/>
      <c r="N916" s="110"/>
      <c r="O916" s="111" t="s">
        <v>75</v>
      </c>
      <c r="P916" s="111"/>
      <c r="Q916" s="111"/>
      <c r="R916" s="111">
        <v>0</v>
      </c>
      <c r="S916" s="92"/>
      <c r="T916" s="111" t="s">
        <v>75</v>
      </c>
      <c r="U916" s="117" t="str">
        <f t="shared" ref="U916:U917" si="235">IF($J$1="September",Y915,"")</f>
        <v/>
      </c>
      <c r="V916" s="113"/>
      <c r="W916" s="117" t="str">
        <f t="shared" si="234"/>
        <v/>
      </c>
      <c r="X916" s="113"/>
      <c r="Y916" s="117" t="str">
        <f t="shared" si="230"/>
        <v/>
      </c>
      <c r="Z916" s="118"/>
      <c r="AA916" s="86"/>
      <c r="AB916" s="86"/>
      <c r="AC916" s="86"/>
    </row>
    <row r="917" spans="1:29" ht="18.75" customHeight="1" x14ac:dyDescent="0.2">
      <c r="A917" s="405"/>
      <c r="B917" s="426" t="s">
        <v>76</v>
      </c>
      <c r="C917" s="424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D917" s="353"/>
      <c r="E917" s="353"/>
      <c r="F917" s="426" t="s">
        <v>58</v>
      </c>
      <c r="G917" s="427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0</v>
      </c>
      <c r="H917" s="353"/>
      <c r="I917" s="553" t="s">
        <v>13</v>
      </c>
      <c r="J917" s="554"/>
      <c r="K917" s="430">
        <f>K915-K916</f>
        <v>0</v>
      </c>
      <c r="L917" s="412"/>
      <c r="M917" s="93"/>
      <c r="N917" s="110"/>
      <c r="O917" s="111" t="s">
        <v>78</v>
      </c>
      <c r="P917" s="111"/>
      <c r="Q917" s="111"/>
      <c r="R917" s="111">
        <v>0</v>
      </c>
      <c r="S917" s="92"/>
      <c r="T917" s="111" t="s">
        <v>78</v>
      </c>
      <c r="U917" s="117" t="str">
        <f t="shared" si="235"/>
        <v/>
      </c>
      <c r="V917" s="113"/>
      <c r="W917" s="117">
        <f>V917</f>
        <v>0</v>
      </c>
      <c r="X917" s="113"/>
      <c r="Y917" s="117">
        <f t="shared" si="230"/>
        <v>0</v>
      </c>
      <c r="Z917" s="118"/>
      <c r="AA917" s="93"/>
      <c r="AB917" s="93"/>
      <c r="AC917" s="93"/>
    </row>
    <row r="918" spans="1:29" ht="20.100000000000001" customHeight="1" x14ac:dyDescent="0.25">
      <c r="A918" s="405"/>
      <c r="B918" s="353"/>
      <c r="C918" s="353"/>
      <c r="D918" s="353"/>
      <c r="E918" s="353"/>
      <c r="F918" s="353"/>
      <c r="G918" s="353"/>
      <c r="H918" s="353"/>
      <c r="I918" s="567"/>
      <c r="J918" s="568"/>
      <c r="K918" s="408"/>
      <c r="L918" s="415"/>
      <c r="M918" s="93"/>
      <c r="N918" s="110"/>
      <c r="O918" s="111" t="s">
        <v>79</v>
      </c>
      <c r="P918" s="111"/>
      <c r="Q918" s="111"/>
      <c r="R918" s="111">
        <v>0</v>
      </c>
      <c r="S918" s="92"/>
      <c r="T918" s="111" t="s">
        <v>79</v>
      </c>
      <c r="U918" s="117">
        <f>Y917</f>
        <v>0</v>
      </c>
      <c r="V918" s="113"/>
      <c r="W918" s="117">
        <f t="shared" si="229"/>
        <v>0</v>
      </c>
      <c r="X918" s="113"/>
      <c r="Y918" s="117">
        <f t="shared" si="230"/>
        <v>0</v>
      </c>
      <c r="Z918" s="118"/>
      <c r="AA918" s="86"/>
      <c r="AB918" s="86"/>
      <c r="AC918" s="86"/>
    </row>
    <row r="919" spans="1:29" ht="20.100000000000001" customHeight="1" x14ac:dyDescent="0.3">
      <c r="A919" s="405"/>
      <c r="B919" s="444"/>
      <c r="C919" s="444"/>
      <c r="D919" s="444"/>
      <c r="E919" s="444"/>
      <c r="F919" s="444"/>
      <c r="G919" s="444"/>
      <c r="H919" s="444"/>
      <c r="I919" s="567"/>
      <c r="J919" s="568"/>
      <c r="K919" s="408"/>
      <c r="L919" s="415"/>
      <c r="M919" s="93"/>
      <c r="N919" s="110"/>
      <c r="O919" s="111" t="s">
        <v>80</v>
      </c>
      <c r="P919" s="111"/>
      <c r="Q919" s="111"/>
      <c r="R919" s="111">
        <v>0</v>
      </c>
      <c r="S919" s="92"/>
      <c r="T919" s="111" t="s">
        <v>80</v>
      </c>
      <c r="U919" s="117">
        <f>Y918</f>
        <v>0</v>
      </c>
      <c r="V919" s="113"/>
      <c r="W919" s="117">
        <f t="shared" si="229"/>
        <v>0</v>
      </c>
      <c r="X919" s="113"/>
      <c r="Y919" s="117">
        <f t="shared" si="230"/>
        <v>0</v>
      </c>
      <c r="Z919" s="118"/>
      <c r="AA919" s="86"/>
      <c r="AB919" s="86"/>
      <c r="AC919" s="86"/>
    </row>
    <row r="920" spans="1:29" ht="20.100000000000001" customHeight="1" thickBot="1" x14ac:dyDescent="0.35">
      <c r="A920" s="421"/>
      <c r="B920" s="447"/>
      <c r="C920" s="447"/>
      <c r="D920" s="447"/>
      <c r="E920" s="447"/>
      <c r="F920" s="447"/>
      <c r="G920" s="447"/>
      <c r="H920" s="447"/>
      <c r="I920" s="447"/>
      <c r="J920" s="447"/>
      <c r="K920" s="447"/>
      <c r="L920" s="423"/>
      <c r="M920" s="93"/>
      <c r="N920" s="110"/>
      <c r="O920" s="111" t="s">
        <v>81</v>
      </c>
      <c r="P920" s="111"/>
      <c r="Q920" s="111"/>
      <c r="R920" s="111">
        <v>0</v>
      </c>
      <c r="S920" s="92"/>
      <c r="T920" s="111" t="s">
        <v>81</v>
      </c>
      <c r="U920" s="117"/>
      <c r="V920" s="113"/>
      <c r="W920" s="117" t="str">
        <f t="shared" si="229"/>
        <v/>
      </c>
      <c r="X920" s="113"/>
      <c r="Y920" s="117" t="str">
        <f t="shared" si="230"/>
        <v/>
      </c>
      <c r="Z920" s="118"/>
      <c r="AA920" s="86"/>
      <c r="AB920" s="86"/>
      <c r="AC920" s="86"/>
    </row>
    <row r="921" spans="1:29" ht="20.100000000000001" customHeight="1" thickBot="1" x14ac:dyDescent="0.25">
      <c r="A921" s="353"/>
      <c r="B921" s="353"/>
      <c r="C921" s="353"/>
      <c r="D921" s="353"/>
      <c r="E921" s="353"/>
      <c r="F921" s="353"/>
      <c r="G921" s="353"/>
      <c r="H921" s="353"/>
      <c r="I921" s="353"/>
      <c r="J921" s="353"/>
      <c r="K921" s="353"/>
      <c r="L921" s="353"/>
      <c r="M921" s="136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6"/>
      <c r="AB921" s="136"/>
      <c r="AC921" s="136"/>
    </row>
    <row r="922" spans="1:29" ht="20.100000000000001" customHeight="1" thickBot="1" x14ac:dyDescent="0.55000000000000004">
      <c r="A922" s="557" t="s">
        <v>50</v>
      </c>
      <c r="B922" s="558"/>
      <c r="C922" s="558"/>
      <c r="D922" s="558"/>
      <c r="E922" s="558"/>
      <c r="F922" s="558"/>
      <c r="G922" s="558"/>
      <c r="H922" s="558"/>
      <c r="I922" s="558"/>
      <c r="J922" s="558"/>
      <c r="K922" s="558"/>
      <c r="L922" s="559"/>
      <c r="M922" s="94"/>
      <c r="N922" s="95"/>
      <c r="O922" s="560" t="s">
        <v>51</v>
      </c>
      <c r="P922" s="561"/>
      <c r="Q922" s="561"/>
      <c r="R922" s="562"/>
      <c r="S922" s="96"/>
      <c r="T922" s="560" t="s">
        <v>52</v>
      </c>
      <c r="U922" s="561"/>
      <c r="V922" s="561"/>
      <c r="W922" s="561"/>
      <c r="X922" s="561"/>
      <c r="Y922" s="562"/>
      <c r="Z922" s="97"/>
      <c r="AA922" s="86"/>
      <c r="AB922" s="86"/>
      <c r="AC922" s="86"/>
    </row>
    <row r="923" spans="1:29" ht="20.100000000000001" customHeight="1" thickBot="1" x14ac:dyDescent="0.3">
      <c r="A923" s="436"/>
      <c r="B923" s="437"/>
      <c r="C923" s="572" t="s">
        <v>237</v>
      </c>
      <c r="D923" s="566"/>
      <c r="E923" s="566"/>
      <c r="F923" s="566"/>
      <c r="G923" s="437" t="str">
        <f>$J$1</f>
        <v>April</v>
      </c>
      <c r="H923" s="565">
        <f>$K$1</f>
        <v>2025</v>
      </c>
      <c r="I923" s="566"/>
      <c r="J923" s="437"/>
      <c r="K923" s="438"/>
      <c r="L923" s="439"/>
      <c r="M923" s="102"/>
      <c r="N923" s="103"/>
      <c r="O923" s="104" t="s">
        <v>53</v>
      </c>
      <c r="P923" s="104" t="s">
        <v>54</v>
      </c>
      <c r="Q923" s="104" t="s">
        <v>55</v>
      </c>
      <c r="R923" s="104" t="s">
        <v>56</v>
      </c>
      <c r="S923" s="105"/>
      <c r="T923" s="104" t="s">
        <v>53</v>
      </c>
      <c r="U923" s="104" t="s">
        <v>57</v>
      </c>
      <c r="V923" s="104" t="s">
        <v>9</v>
      </c>
      <c r="W923" s="104" t="s">
        <v>10</v>
      </c>
      <c r="X923" s="104" t="s">
        <v>11</v>
      </c>
      <c r="Y923" s="104" t="s">
        <v>58</v>
      </c>
      <c r="Z923" s="106"/>
      <c r="AA923" s="86"/>
      <c r="AB923" s="86"/>
      <c r="AC923" s="86"/>
    </row>
    <row r="924" spans="1:29" ht="20.100000000000001" customHeight="1" x14ac:dyDescent="0.25">
      <c r="A924" s="405"/>
      <c r="B924" s="353"/>
      <c r="C924" s="353"/>
      <c r="D924" s="406"/>
      <c r="E924" s="406"/>
      <c r="F924" s="406"/>
      <c r="G924" s="406"/>
      <c r="H924" s="406"/>
      <c r="I924" s="353"/>
      <c r="J924" s="407" t="s">
        <v>59</v>
      </c>
      <c r="K924" s="408">
        <v>35000</v>
      </c>
      <c r="L924" s="409"/>
      <c r="M924" s="93"/>
      <c r="N924" s="110"/>
      <c r="O924" s="111" t="s">
        <v>60</v>
      </c>
      <c r="P924" s="111">
        <v>31</v>
      </c>
      <c r="Q924" s="111">
        <v>0</v>
      </c>
      <c r="R924" s="111">
        <v>0</v>
      </c>
      <c r="S924" s="112"/>
      <c r="T924" s="111" t="s">
        <v>60</v>
      </c>
      <c r="U924" s="113"/>
      <c r="V924" s="113">
        <v>5000</v>
      </c>
      <c r="W924" s="113">
        <f>V924+U924</f>
        <v>5000</v>
      </c>
      <c r="X924" s="113">
        <v>5000</v>
      </c>
      <c r="Y924" s="113">
        <f>W924-X924</f>
        <v>0</v>
      </c>
      <c r="Z924" s="106"/>
      <c r="AA924" s="86"/>
      <c r="AB924" s="86"/>
      <c r="AC924" s="86"/>
    </row>
    <row r="925" spans="1:29" ht="20.100000000000001" customHeight="1" thickBot="1" x14ac:dyDescent="0.3">
      <c r="A925" s="405"/>
      <c r="B925" s="353" t="s">
        <v>61</v>
      </c>
      <c r="C925" s="410" t="s">
        <v>232</v>
      </c>
      <c r="D925" s="353"/>
      <c r="E925" s="353"/>
      <c r="F925" s="353"/>
      <c r="G925" s="353"/>
      <c r="H925" s="411"/>
      <c r="I925" s="406"/>
      <c r="J925" s="353"/>
      <c r="K925" s="353"/>
      <c r="L925" s="412"/>
      <c r="M925" s="94"/>
      <c r="N925" s="116"/>
      <c r="O925" s="111" t="s">
        <v>62</v>
      </c>
      <c r="P925" s="111">
        <v>24</v>
      </c>
      <c r="Q925" s="111">
        <v>4</v>
      </c>
      <c r="R925" s="111">
        <v>0</v>
      </c>
      <c r="S925" s="92"/>
      <c r="T925" s="111" t="s">
        <v>62</v>
      </c>
      <c r="U925" s="117">
        <f>Y924</f>
        <v>0</v>
      </c>
      <c r="V925" s="113">
        <v>10000</v>
      </c>
      <c r="W925" s="117">
        <f t="shared" ref="W925:W935" si="236">IF(U925="","",U925+V925)</f>
        <v>10000</v>
      </c>
      <c r="X925" s="113">
        <v>10000</v>
      </c>
      <c r="Y925" s="117">
        <f t="shared" ref="Y925:Y935" si="237">IF(W925="","",W925-X925)</f>
        <v>0</v>
      </c>
      <c r="Z925" s="118"/>
      <c r="AA925" s="86"/>
      <c r="AB925" s="86"/>
      <c r="AC925" s="86"/>
    </row>
    <row r="926" spans="1:29" ht="20.100000000000001" customHeight="1" thickBot="1" x14ac:dyDescent="0.3">
      <c r="A926" s="405"/>
      <c r="B926" s="413" t="s">
        <v>63</v>
      </c>
      <c r="C926" s="445"/>
      <c r="D926" s="353"/>
      <c r="E926" s="353"/>
      <c r="F926" s="569" t="s">
        <v>52</v>
      </c>
      <c r="G926" s="570"/>
      <c r="H926" s="353"/>
      <c r="I926" s="569" t="s">
        <v>64</v>
      </c>
      <c r="J926" s="571"/>
      <c r="K926" s="570"/>
      <c r="L926" s="415"/>
      <c r="M926" s="93"/>
      <c r="N926" s="110"/>
      <c r="O926" s="111" t="s">
        <v>65</v>
      </c>
      <c r="P926" s="111"/>
      <c r="Q926" s="111"/>
      <c r="R926" s="111" t="str">
        <f t="shared" ref="R926" si="238">IF(Q926="","",R925-Q926)</f>
        <v/>
      </c>
      <c r="S926" s="92"/>
      <c r="T926" s="111" t="s">
        <v>65</v>
      </c>
      <c r="U926" s="117">
        <f t="shared" ref="U926:U927" si="239">IF($J$1="April",Y925,Y925)</f>
        <v>0</v>
      </c>
      <c r="V926" s="113">
        <v>20000</v>
      </c>
      <c r="W926" s="117">
        <f t="shared" si="236"/>
        <v>20000</v>
      </c>
      <c r="X926" s="113">
        <v>20000</v>
      </c>
      <c r="Y926" s="117">
        <f t="shared" si="237"/>
        <v>0</v>
      </c>
      <c r="Z926" s="118"/>
      <c r="AA926" s="86"/>
      <c r="AB926" s="86"/>
      <c r="AC926" s="86"/>
    </row>
    <row r="927" spans="1:29" ht="20.100000000000001" customHeight="1" x14ac:dyDescent="0.25">
      <c r="A927" s="405"/>
      <c r="B927" s="353"/>
      <c r="C927" s="353"/>
      <c r="D927" s="353"/>
      <c r="E927" s="353"/>
      <c r="F927" s="353"/>
      <c r="G927" s="353"/>
      <c r="H927" s="416"/>
      <c r="I927" s="353"/>
      <c r="J927" s="353"/>
      <c r="K927" s="353"/>
      <c r="L927" s="417"/>
      <c r="M927" s="93"/>
      <c r="N927" s="110"/>
      <c r="O927" s="111" t="s">
        <v>66</v>
      </c>
      <c r="P927" s="111">
        <v>15</v>
      </c>
      <c r="Q927" s="111">
        <v>15</v>
      </c>
      <c r="R927" s="111">
        <v>0</v>
      </c>
      <c r="S927" s="92"/>
      <c r="T927" s="111" t="s">
        <v>66</v>
      </c>
      <c r="U927" s="117">
        <f t="shared" si="239"/>
        <v>0</v>
      </c>
      <c r="V927" s="113">
        <v>10000</v>
      </c>
      <c r="W927" s="117">
        <f t="shared" si="236"/>
        <v>10000</v>
      </c>
      <c r="X927" s="113">
        <v>10000</v>
      </c>
      <c r="Y927" s="117">
        <f t="shared" si="237"/>
        <v>0</v>
      </c>
      <c r="Z927" s="118"/>
      <c r="AA927" s="86"/>
      <c r="AB927" s="86"/>
      <c r="AC927" s="86"/>
    </row>
    <row r="928" spans="1:29" ht="20.100000000000001" customHeight="1" x14ac:dyDescent="0.25">
      <c r="A928" s="405"/>
      <c r="B928" s="551" t="s">
        <v>51</v>
      </c>
      <c r="C928" s="530"/>
      <c r="D928" s="353"/>
      <c r="E928" s="353"/>
      <c r="F928" s="124" t="s">
        <v>67</v>
      </c>
      <c r="G928" s="125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16"/>
      <c r="I928" s="126">
        <f>IF(C932&gt;=C931,$K$2,C930+C932)</f>
        <v>15</v>
      </c>
      <c r="J928" s="127" t="s">
        <v>68</v>
      </c>
      <c r="K928" s="128">
        <f>K924/$K$2*I928</f>
        <v>17500</v>
      </c>
      <c r="L928" s="418"/>
      <c r="M928" s="93"/>
      <c r="N928" s="110"/>
      <c r="O928" s="111" t="s">
        <v>69</v>
      </c>
      <c r="P928" s="111"/>
      <c r="Q928" s="111"/>
      <c r="R928" s="111">
        <v>0</v>
      </c>
      <c r="S928" s="92"/>
      <c r="T928" s="111" t="s">
        <v>69</v>
      </c>
      <c r="U928" s="117">
        <f t="shared" ref="U928:U929" si="240">IF($J$1="May",Y927,Y927)</f>
        <v>0</v>
      </c>
      <c r="V928" s="113"/>
      <c r="W928" s="117">
        <f t="shared" si="236"/>
        <v>0</v>
      </c>
      <c r="X928" s="113"/>
      <c r="Y928" s="117">
        <f t="shared" si="237"/>
        <v>0</v>
      </c>
      <c r="Z928" s="118"/>
      <c r="AA928" s="86"/>
      <c r="AB928" s="86"/>
      <c r="AC928" s="86"/>
    </row>
    <row r="929" spans="1:29" ht="20.100000000000001" customHeight="1" x14ac:dyDescent="0.25">
      <c r="A929" s="405"/>
      <c r="B929" s="130"/>
      <c r="C929" s="130"/>
      <c r="D929" s="353"/>
      <c r="E929" s="353"/>
      <c r="F929" s="124" t="s">
        <v>9</v>
      </c>
      <c r="G929" s="125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10000</v>
      </c>
      <c r="H929" s="416"/>
      <c r="I929" s="485">
        <v>33</v>
      </c>
      <c r="J929" s="127" t="s">
        <v>70</v>
      </c>
      <c r="K929" s="125">
        <f>K924/$K$2/8*I929</f>
        <v>4812.5</v>
      </c>
      <c r="L929" s="420"/>
      <c r="M929" s="93"/>
      <c r="N929" s="110"/>
      <c r="O929" s="111" t="s">
        <v>47</v>
      </c>
      <c r="P929" s="111"/>
      <c r="Q929" s="111"/>
      <c r="R929" s="111"/>
      <c r="S929" s="92"/>
      <c r="T929" s="111" t="s">
        <v>47</v>
      </c>
      <c r="U929" s="117">
        <f t="shared" si="240"/>
        <v>0</v>
      </c>
      <c r="V929" s="113"/>
      <c r="W929" s="117">
        <f t="shared" si="236"/>
        <v>0</v>
      </c>
      <c r="X929" s="113"/>
      <c r="Y929" s="117">
        <f t="shared" si="237"/>
        <v>0</v>
      </c>
      <c r="Z929" s="118"/>
      <c r="AA929" s="86"/>
      <c r="AB929" s="86"/>
      <c r="AC929" s="86"/>
    </row>
    <row r="930" spans="1:29" ht="20.100000000000001" customHeight="1" x14ac:dyDescent="0.25">
      <c r="A930" s="405"/>
      <c r="B930" s="124" t="s">
        <v>54</v>
      </c>
      <c r="C930" s="13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15</v>
      </c>
      <c r="D930" s="353"/>
      <c r="E930" s="353"/>
      <c r="F930" s="124" t="s">
        <v>71</v>
      </c>
      <c r="G930" s="125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10000</v>
      </c>
      <c r="H930" s="416"/>
      <c r="I930" s="552" t="s">
        <v>72</v>
      </c>
      <c r="J930" s="530"/>
      <c r="K930" s="125">
        <f>K928+K929</f>
        <v>22312.5</v>
      </c>
      <c r="L930" s="420"/>
      <c r="M930" s="93"/>
      <c r="N930" s="110"/>
      <c r="O930" s="111" t="s">
        <v>73</v>
      </c>
      <c r="P930" s="111"/>
      <c r="Q930" s="111"/>
      <c r="R930" s="111"/>
      <c r="S930" s="92"/>
      <c r="T930" s="111" t="s">
        <v>73</v>
      </c>
      <c r="U930" s="117">
        <f>Y929</f>
        <v>0</v>
      </c>
      <c r="V930" s="113"/>
      <c r="W930" s="117">
        <f t="shared" si="236"/>
        <v>0</v>
      </c>
      <c r="X930" s="113"/>
      <c r="Y930" s="117">
        <f t="shared" si="237"/>
        <v>0</v>
      </c>
      <c r="Z930" s="118"/>
      <c r="AA930" s="86"/>
      <c r="AB930" s="86"/>
      <c r="AC930" s="86"/>
    </row>
    <row r="931" spans="1:29" ht="20.100000000000001" customHeight="1" x14ac:dyDescent="0.25">
      <c r="A931" s="405"/>
      <c r="B931" s="124" t="s">
        <v>55</v>
      </c>
      <c r="C931" s="13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15</v>
      </c>
      <c r="D931" s="353"/>
      <c r="E931" s="353"/>
      <c r="F931" s="124" t="s">
        <v>11</v>
      </c>
      <c r="G931" s="125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10000</v>
      </c>
      <c r="H931" s="416"/>
      <c r="I931" s="552" t="s">
        <v>74</v>
      </c>
      <c r="J931" s="530"/>
      <c r="K931" s="125">
        <f>G931</f>
        <v>10000</v>
      </c>
      <c r="L931" s="420"/>
      <c r="M931" s="93"/>
      <c r="N931" s="110"/>
      <c r="O931" s="111" t="s">
        <v>75</v>
      </c>
      <c r="P931" s="111"/>
      <c r="Q931" s="111"/>
      <c r="R931" s="111"/>
      <c r="S931" s="92"/>
      <c r="T931" s="111" t="s">
        <v>75</v>
      </c>
      <c r="U931" s="117">
        <f>Y930</f>
        <v>0</v>
      </c>
      <c r="V931" s="113"/>
      <c r="W931" s="117">
        <f t="shared" si="236"/>
        <v>0</v>
      </c>
      <c r="X931" s="113"/>
      <c r="Y931" s="117">
        <f t="shared" si="237"/>
        <v>0</v>
      </c>
      <c r="Z931" s="118"/>
      <c r="AA931" s="86"/>
      <c r="AB931" s="86"/>
      <c r="AC931" s="86"/>
    </row>
    <row r="932" spans="1:29" ht="18.75" customHeight="1" x14ac:dyDescent="0.2">
      <c r="A932" s="405"/>
      <c r="B932" s="426" t="s">
        <v>76</v>
      </c>
      <c r="C932" s="424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53"/>
      <c r="E932" s="353"/>
      <c r="F932" s="426" t="s">
        <v>58</v>
      </c>
      <c r="G932" s="427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53"/>
      <c r="I932" s="553" t="s">
        <v>13</v>
      </c>
      <c r="J932" s="554"/>
      <c r="K932" s="430">
        <f>K930-K931</f>
        <v>12312.5</v>
      </c>
      <c r="L932" s="412"/>
      <c r="M932" s="93"/>
      <c r="N932" s="110"/>
      <c r="O932" s="111" t="s">
        <v>78</v>
      </c>
      <c r="P932" s="111"/>
      <c r="Q932" s="111"/>
      <c r="R932" s="111" t="str">
        <f t="shared" ref="R932:R933" si="241">IF(Q932="","",R931-Q932)</f>
        <v/>
      </c>
      <c r="S932" s="92"/>
      <c r="T932" s="111" t="s">
        <v>78</v>
      </c>
      <c r="U932" s="117">
        <f>Y931</f>
        <v>0</v>
      </c>
      <c r="V932" s="113"/>
      <c r="W932" s="117">
        <f t="shared" si="236"/>
        <v>0</v>
      </c>
      <c r="X932" s="113"/>
      <c r="Y932" s="117">
        <f t="shared" si="237"/>
        <v>0</v>
      </c>
      <c r="Z932" s="118"/>
      <c r="AA932" s="93"/>
      <c r="AB932" s="93"/>
      <c r="AC932" s="93"/>
    </row>
    <row r="933" spans="1:29" ht="20.100000000000001" customHeight="1" x14ac:dyDescent="0.25">
      <c r="A933" s="405"/>
      <c r="B933" s="353"/>
      <c r="C933" s="353"/>
      <c r="D933" s="353"/>
      <c r="E933" s="353"/>
      <c r="F933" s="353"/>
      <c r="G933" s="353"/>
      <c r="H933" s="353"/>
      <c r="I933" s="567"/>
      <c r="J933" s="568"/>
      <c r="K933" s="408"/>
      <c r="L933" s="415"/>
      <c r="M933" s="93"/>
      <c r="N933" s="110"/>
      <c r="O933" s="111" t="s">
        <v>79</v>
      </c>
      <c r="P933" s="111"/>
      <c r="Q933" s="111"/>
      <c r="R933" s="111" t="str">
        <f t="shared" si="241"/>
        <v/>
      </c>
      <c r="S933" s="92"/>
      <c r="T933" s="111" t="s">
        <v>79</v>
      </c>
      <c r="U933" s="117">
        <f>Y932</f>
        <v>0</v>
      </c>
      <c r="V933" s="113"/>
      <c r="W933" s="117">
        <f t="shared" si="236"/>
        <v>0</v>
      </c>
      <c r="X933" s="113"/>
      <c r="Y933" s="117">
        <f t="shared" si="237"/>
        <v>0</v>
      </c>
      <c r="Z933" s="118"/>
      <c r="AA933" s="86"/>
      <c r="AB933" s="86"/>
      <c r="AC933" s="86"/>
    </row>
    <row r="934" spans="1:29" ht="20.100000000000001" customHeight="1" x14ac:dyDescent="0.3">
      <c r="A934" s="405"/>
      <c r="B934" s="444"/>
      <c r="C934" s="444"/>
      <c r="D934" s="444"/>
      <c r="E934" s="444"/>
      <c r="F934" s="444"/>
      <c r="G934" s="444"/>
      <c r="H934" s="444"/>
      <c r="I934" s="567"/>
      <c r="J934" s="568"/>
      <c r="K934" s="408"/>
      <c r="L934" s="415"/>
      <c r="M934" s="93"/>
      <c r="N934" s="110"/>
      <c r="O934" s="111" t="s">
        <v>80</v>
      </c>
      <c r="P934" s="111"/>
      <c r="Q934" s="111"/>
      <c r="R934" s="111">
        <v>0</v>
      </c>
      <c r="S934" s="92"/>
      <c r="T934" s="111" t="s">
        <v>80</v>
      </c>
      <c r="U934" s="117">
        <v>0</v>
      </c>
      <c r="V934" s="113"/>
      <c r="W934" s="117">
        <f t="shared" si="236"/>
        <v>0</v>
      </c>
      <c r="X934" s="113"/>
      <c r="Y934" s="117">
        <f t="shared" si="237"/>
        <v>0</v>
      </c>
      <c r="Z934" s="118"/>
      <c r="AA934" s="86"/>
      <c r="AB934" s="86"/>
      <c r="AC934" s="86"/>
    </row>
    <row r="935" spans="1:29" ht="20.100000000000001" customHeight="1" thickBot="1" x14ac:dyDescent="0.35">
      <c r="A935" s="421"/>
      <c r="B935" s="447"/>
      <c r="C935" s="447"/>
      <c r="D935" s="447"/>
      <c r="E935" s="447"/>
      <c r="F935" s="447"/>
      <c r="G935" s="447"/>
      <c r="H935" s="447"/>
      <c r="I935" s="447"/>
      <c r="J935" s="447"/>
      <c r="K935" s="447"/>
      <c r="L935" s="423"/>
      <c r="M935" s="93"/>
      <c r="N935" s="110"/>
      <c r="O935" s="111" t="s">
        <v>81</v>
      </c>
      <c r="P935" s="111"/>
      <c r="Q935" s="111"/>
      <c r="R935" s="111">
        <v>0</v>
      </c>
      <c r="S935" s="92"/>
      <c r="T935" s="111" t="s">
        <v>81</v>
      </c>
      <c r="U935" s="117">
        <f>Y934</f>
        <v>0</v>
      </c>
      <c r="V935" s="113"/>
      <c r="W935" s="117">
        <f t="shared" si="236"/>
        <v>0</v>
      </c>
      <c r="X935" s="113"/>
      <c r="Y935" s="117">
        <f t="shared" si="237"/>
        <v>0</v>
      </c>
      <c r="Z935" s="118"/>
      <c r="AA935" s="86"/>
      <c r="AB935" s="86"/>
      <c r="AC935" s="86"/>
    </row>
    <row r="936" spans="1:29" ht="20.100000000000001" customHeight="1" x14ac:dyDescent="0.2">
      <c r="A936" s="353"/>
      <c r="B936" s="353"/>
      <c r="C936" s="353"/>
      <c r="D936" s="353"/>
      <c r="E936" s="353"/>
      <c r="F936" s="353"/>
      <c r="G936" s="353"/>
      <c r="H936" s="353"/>
      <c r="I936" s="353"/>
      <c r="J936" s="353"/>
      <c r="K936" s="353"/>
      <c r="L936" s="353"/>
      <c r="M936" s="136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6"/>
      <c r="AB936" s="136"/>
      <c r="AC936" s="136"/>
    </row>
    <row r="937" spans="1:29" ht="20.100000000000001" customHeight="1" thickBot="1" x14ac:dyDescent="0.25">
      <c r="A937" s="353"/>
      <c r="B937" s="353"/>
      <c r="C937" s="353"/>
      <c r="D937" s="353"/>
      <c r="E937" s="353"/>
      <c r="F937" s="353"/>
      <c r="G937" s="353"/>
      <c r="H937" s="353"/>
      <c r="I937" s="353"/>
      <c r="J937" s="353"/>
      <c r="K937" s="353"/>
      <c r="L937" s="353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57" t="s">
        <v>50</v>
      </c>
      <c r="B938" s="558"/>
      <c r="C938" s="558"/>
      <c r="D938" s="558"/>
      <c r="E938" s="558"/>
      <c r="F938" s="558"/>
      <c r="G938" s="558"/>
      <c r="H938" s="558"/>
      <c r="I938" s="558"/>
      <c r="J938" s="558"/>
      <c r="K938" s="558"/>
      <c r="L938" s="559"/>
      <c r="M938" s="94"/>
      <c r="N938" s="95"/>
      <c r="O938" s="560" t="s">
        <v>51</v>
      </c>
      <c r="P938" s="561"/>
      <c r="Q938" s="561"/>
      <c r="R938" s="562"/>
      <c r="S938" s="96"/>
      <c r="T938" s="560" t="s">
        <v>52</v>
      </c>
      <c r="U938" s="561"/>
      <c r="V938" s="561"/>
      <c r="W938" s="561"/>
      <c r="X938" s="561"/>
      <c r="Y938" s="562"/>
      <c r="Z938" s="97"/>
      <c r="AA938" s="94"/>
      <c r="AB938" s="93"/>
      <c r="AC938" s="93"/>
    </row>
    <row r="939" spans="1:29" ht="20.100000000000001" customHeight="1" thickBot="1" x14ac:dyDescent="0.25">
      <c r="A939" s="436"/>
      <c r="B939" s="437"/>
      <c r="C939" s="572" t="s">
        <v>237</v>
      </c>
      <c r="D939" s="566"/>
      <c r="E939" s="566"/>
      <c r="F939" s="566"/>
      <c r="G939" s="437" t="str">
        <f>$J$1</f>
        <v>April</v>
      </c>
      <c r="H939" s="565">
        <f>$K$1</f>
        <v>2025</v>
      </c>
      <c r="I939" s="566"/>
      <c r="J939" s="437"/>
      <c r="K939" s="438"/>
      <c r="L939" s="439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5"/>
      <c r="B940" s="353"/>
      <c r="C940" s="353"/>
      <c r="D940" s="406"/>
      <c r="E940" s="406"/>
      <c r="F940" s="406"/>
      <c r="G940" s="406"/>
      <c r="H940" s="406"/>
      <c r="I940" s="353"/>
      <c r="J940" s="407" t="s">
        <v>59</v>
      </c>
      <c r="K940" s="408"/>
      <c r="L940" s="409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5"/>
      <c r="B941" s="353" t="s">
        <v>61</v>
      </c>
      <c r="C941" s="410" t="s">
        <v>278</v>
      </c>
      <c r="D941" s="353"/>
      <c r="E941" s="353"/>
      <c r="F941" s="353"/>
      <c r="G941" s="353"/>
      <c r="H941" s="411"/>
      <c r="I941" s="406"/>
      <c r="J941" s="353"/>
      <c r="K941" s="353"/>
      <c r="L941" s="412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2">IF(U941="","",U941+V941)</f>
        <v>0</v>
      </c>
      <c r="X941" s="113"/>
      <c r="Y941" s="117">
        <f t="shared" ref="Y941:Y951" si="243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5"/>
      <c r="B942" s="413" t="s">
        <v>63</v>
      </c>
      <c r="C942" s="414"/>
      <c r="D942" s="353"/>
      <c r="E942" s="353"/>
      <c r="F942" s="569" t="s">
        <v>52</v>
      </c>
      <c r="G942" s="570"/>
      <c r="H942" s="353"/>
      <c r="I942" s="569" t="s">
        <v>64</v>
      </c>
      <c r="J942" s="571"/>
      <c r="K942" s="570"/>
      <c r="L942" s="415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2"/>
        <v>10000</v>
      </c>
      <c r="X942" s="113">
        <v>10000</v>
      </c>
      <c r="Y942" s="117">
        <f t="shared" si="243"/>
        <v>0</v>
      </c>
      <c r="Z942" s="118"/>
      <c r="AA942" s="93"/>
      <c r="AB942" s="93"/>
      <c r="AC942" s="93"/>
    </row>
    <row r="943" spans="1:29" ht="20.100000000000001" customHeight="1" x14ac:dyDescent="0.2">
      <c r="A943" s="405"/>
      <c r="B943" s="353"/>
      <c r="C943" s="353"/>
      <c r="D943" s="353"/>
      <c r="E943" s="353"/>
      <c r="F943" s="353"/>
      <c r="G943" s="353"/>
      <c r="H943" s="416"/>
      <c r="I943" s="353"/>
      <c r="J943" s="353"/>
      <c r="K943" s="353"/>
      <c r="L943" s="417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>
        <f>Y942</f>
        <v>0</v>
      </c>
      <c r="V943" s="113"/>
      <c r="W943" s="117">
        <f t="shared" si="242"/>
        <v>0</v>
      </c>
      <c r="X943" s="113"/>
      <c r="Y943" s="117">
        <f t="shared" si="243"/>
        <v>0</v>
      </c>
      <c r="Z943" s="118"/>
      <c r="AA943" s="93"/>
      <c r="AB943" s="93"/>
      <c r="AC943" s="93"/>
    </row>
    <row r="944" spans="1:29" ht="20.100000000000001" customHeight="1" x14ac:dyDescent="0.2">
      <c r="A944" s="405"/>
      <c r="B944" s="551" t="s">
        <v>51</v>
      </c>
      <c r="C944" s="530"/>
      <c r="D944" s="353"/>
      <c r="E944" s="353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6"/>
      <c r="I944" s="126">
        <f>IF(C948&gt;=C947,$K$2,C946+C948)</f>
        <v>30</v>
      </c>
      <c r="J944" s="127" t="s">
        <v>68</v>
      </c>
      <c r="K944" s="128">
        <f>K940/$K$2*I944</f>
        <v>0</v>
      </c>
      <c r="L944" s="418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/>
      <c r="V944" s="113"/>
      <c r="W944" s="117" t="str">
        <f t="shared" si="242"/>
        <v/>
      </c>
      <c r="X944" s="113"/>
      <c r="Y944" s="117" t="str">
        <f t="shared" si="243"/>
        <v/>
      </c>
      <c r="Z944" s="118"/>
      <c r="AA944" s="93"/>
      <c r="AB944" s="93"/>
      <c r="AC944" s="93"/>
    </row>
    <row r="945" spans="1:29" ht="20.100000000000001" customHeight="1" x14ac:dyDescent="0.2">
      <c r="A945" s="405"/>
      <c r="B945" s="130"/>
      <c r="C945" s="130"/>
      <c r="D945" s="353"/>
      <c r="E945" s="353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16"/>
      <c r="I945" s="446">
        <v>10</v>
      </c>
      <c r="J945" s="127" t="s">
        <v>70</v>
      </c>
      <c r="K945" s="390">
        <f>K940/$K$2/8*I945</f>
        <v>0</v>
      </c>
      <c r="L945" s="420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2"/>
        <v/>
      </c>
      <c r="X945" s="113"/>
      <c r="Y945" s="117" t="str">
        <f t="shared" si="243"/>
        <v/>
      </c>
      <c r="Z945" s="118"/>
      <c r="AA945" s="93"/>
      <c r="AB945" s="93"/>
      <c r="AC945" s="93"/>
    </row>
    <row r="946" spans="1:29" ht="20.100000000000001" customHeight="1" x14ac:dyDescent="0.2">
      <c r="A946" s="405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0</v>
      </c>
      <c r="D946" s="353"/>
      <c r="E946" s="353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16"/>
      <c r="I946" s="552" t="s">
        <v>72</v>
      </c>
      <c r="J946" s="530"/>
      <c r="K946" s="125">
        <f>K944+K945</f>
        <v>0</v>
      </c>
      <c r="L946" s="420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2"/>
        <v/>
      </c>
      <c r="X946" s="113"/>
      <c r="Y946" s="117" t="str">
        <f t="shared" si="243"/>
        <v/>
      </c>
      <c r="Z946" s="118"/>
      <c r="AA946" s="93"/>
      <c r="AB946" s="93"/>
      <c r="AC946" s="93"/>
    </row>
    <row r="947" spans="1:29" ht="20.100000000000001" customHeight="1" x14ac:dyDescent="0.2">
      <c r="A947" s="405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0</v>
      </c>
      <c r="D947" s="353"/>
      <c r="E947" s="353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16"/>
      <c r="I947" s="552" t="s">
        <v>74</v>
      </c>
      <c r="J947" s="530"/>
      <c r="K947" s="125">
        <f>G947</f>
        <v>0</v>
      </c>
      <c r="L947" s="420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2"/>
        <v/>
      </c>
      <c r="X947" s="113"/>
      <c r="Y947" s="117" t="str">
        <f t="shared" si="243"/>
        <v/>
      </c>
      <c r="Z947" s="118"/>
      <c r="AA947" s="93"/>
      <c r="AB947" s="93"/>
      <c r="AC947" s="93"/>
    </row>
    <row r="948" spans="1:29" ht="18.75" customHeight="1" x14ac:dyDescent="0.2">
      <c r="A948" s="405"/>
      <c r="B948" s="426" t="s">
        <v>76</v>
      </c>
      <c r="C948" s="424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3"/>
      <c r="E948" s="353"/>
      <c r="F948" s="426" t="s">
        <v>58</v>
      </c>
      <c r="G948" s="427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3"/>
      <c r="I948" s="553" t="s">
        <v>13</v>
      </c>
      <c r="J948" s="554"/>
      <c r="K948" s="430">
        <f>K946-K947</f>
        <v>0</v>
      </c>
      <c r="L948" s="412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2"/>
        <v/>
      </c>
      <c r="X948" s="113"/>
      <c r="Y948" s="117" t="str">
        <f t="shared" si="243"/>
        <v/>
      </c>
      <c r="Z948" s="118"/>
      <c r="AA948" s="93"/>
      <c r="AB948" s="93"/>
      <c r="AC948" s="93"/>
    </row>
    <row r="949" spans="1:29" ht="20.100000000000001" customHeight="1" x14ac:dyDescent="0.2">
      <c r="A949" s="405"/>
      <c r="B949" s="353"/>
      <c r="C949" s="353"/>
      <c r="D949" s="353"/>
      <c r="E949" s="353"/>
      <c r="F949" s="353"/>
      <c r="G949" s="353"/>
      <c r="H949" s="353"/>
      <c r="I949" s="567"/>
      <c r="J949" s="568"/>
      <c r="K949" s="408"/>
      <c r="L949" s="415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2"/>
        <v/>
      </c>
      <c r="X949" s="113"/>
      <c r="Y949" s="117" t="str">
        <f t="shared" si="243"/>
        <v/>
      </c>
      <c r="Z949" s="118"/>
      <c r="AA949" s="93"/>
      <c r="AB949" s="93"/>
      <c r="AC949" s="93"/>
    </row>
    <row r="950" spans="1:29" ht="20.100000000000001" customHeight="1" x14ac:dyDescent="0.3">
      <c r="A950" s="405"/>
      <c r="B950" s="444"/>
      <c r="C950" s="444"/>
      <c r="D950" s="444"/>
      <c r="E950" s="444"/>
      <c r="F950" s="353"/>
      <c r="G950" s="444"/>
      <c r="H950" s="444"/>
      <c r="I950" s="567"/>
      <c r="J950" s="568"/>
      <c r="K950" s="408"/>
      <c r="L950" s="415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2"/>
        <v/>
      </c>
      <c r="X950" s="113"/>
      <c r="Y950" s="117" t="str">
        <f t="shared" si="243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1"/>
      <c r="B951" s="447"/>
      <c r="C951" s="447"/>
      <c r="D951" s="447"/>
      <c r="E951" s="447"/>
      <c r="F951" s="447"/>
      <c r="G951" s="447"/>
      <c r="H951" s="447"/>
      <c r="I951" s="447"/>
      <c r="J951" s="447"/>
      <c r="K951" s="447"/>
      <c r="L951" s="423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2"/>
        <v/>
      </c>
      <c r="X951" s="113"/>
      <c r="Y951" s="117" t="str">
        <f t="shared" si="243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3"/>
      <c r="B952" s="353"/>
      <c r="C952" s="353"/>
      <c r="D952" s="353"/>
      <c r="E952" s="353"/>
      <c r="F952" s="353"/>
      <c r="G952" s="353"/>
      <c r="H952" s="353"/>
      <c r="I952" s="353"/>
      <c r="J952" s="353"/>
      <c r="K952" s="353"/>
      <c r="L952" s="353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57" t="s">
        <v>50</v>
      </c>
      <c r="B953" s="558"/>
      <c r="C953" s="558"/>
      <c r="D953" s="558"/>
      <c r="E953" s="558"/>
      <c r="F953" s="558"/>
      <c r="G953" s="558"/>
      <c r="H953" s="558"/>
      <c r="I953" s="558"/>
      <c r="J953" s="558"/>
      <c r="K953" s="558"/>
      <c r="L953" s="559"/>
      <c r="M953" s="94"/>
      <c r="N953" s="95"/>
      <c r="O953" s="560" t="s">
        <v>51</v>
      </c>
      <c r="P953" s="561"/>
      <c r="Q953" s="561"/>
      <c r="R953" s="562"/>
      <c r="S953" s="96"/>
      <c r="T953" s="560" t="s">
        <v>52</v>
      </c>
      <c r="U953" s="561"/>
      <c r="V953" s="561"/>
      <c r="W953" s="561"/>
      <c r="X953" s="561"/>
      <c r="Y953" s="562"/>
    </row>
    <row r="954" spans="1:29" ht="20.100000000000001" customHeight="1" thickBot="1" x14ac:dyDescent="0.25">
      <c r="A954" s="436"/>
      <c r="B954" s="437"/>
      <c r="C954" s="572" t="s">
        <v>237</v>
      </c>
      <c r="D954" s="573"/>
      <c r="E954" s="573"/>
      <c r="F954" s="573"/>
      <c r="G954" s="437" t="str">
        <f>$J$1</f>
        <v>April</v>
      </c>
      <c r="H954" s="565">
        <f>$K$1</f>
        <v>2025</v>
      </c>
      <c r="I954" s="573"/>
      <c r="J954" s="437"/>
      <c r="K954" s="438"/>
      <c r="L954" s="439"/>
      <c r="M954" s="102"/>
      <c r="N954" s="103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</row>
    <row r="955" spans="1:29" ht="20.100000000000001" customHeight="1" x14ac:dyDescent="0.2">
      <c r="A955" s="98"/>
      <c r="B955" s="85"/>
      <c r="C955" s="85"/>
      <c r="D955" s="107"/>
      <c r="E955" s="107"/>
      <c r="F955" s="107"/>
      <c r="G955" s="107"/>
      <c r="H955" s="107"/>
      <c r="I955" s="85"/>
      <c r="J955" s="108" t="s">
        <v>59</v>
      </c>
      <c r="K955" s="87">
        <v>35000</v>
      </c>
      <c r="L955" s="109"/>
      <c r="M955" s="93"/>
      <c r="N955" s="110"/>
      <c r="O955" s="111" t="s">
        <v>60</v>
      </c>
      <c r="P955" s="111">
        <v>31</v>
      </c>
      <c r="Q955" s="111">
        <v>0</v>
      </c>
      <c r="R955" s="111">
        <v>0</v>
      </c>
      <c r="S955" s="112"/>
      <c r="T955" s="111" t="s">
        <v>60</v>
      </c>
      <c r="U955" s="113"/>
      <c r="V955" s="113"/>
      <c r="W955" s="113">
        <f>V955+U955</f>
        <v>0</v>
      </c>
      <c r="X955" s="113"/>
      <c r="Y955" s="113">
        <f>W955-X955</f>
        <v>0</v>
      </c>
    </row>
    <row r="956" spans="1:29" ht="20.100000000000001" customHeight="1" x14ac:dyDescent="0.2">
      <c r="A956" s="98"/>
      <c r="B956" s="85" t="s">
        <v>61</v>
      </c>
      <c r="C956" s="84" t="s">
        <v>256</v>
      </c>
      <c r="D956" s="85"/>
      <c r="E956" s="85"/>
      <c r="F956" s="85"/>
      <c r="G956" s="107"/>
      <c r="H956" s="114"/>
      <c r="I956" s="107"/>
      <c r="J956" s="85"/>
      <c r="K956" s="85"/>
      <c r="L956" s="115"/>
      <c r="M956" s="94"/>
      <c r="N956" s="116"/>
      <c r="O956" s="111" t="s">
        <v>62</v>
      </c>
      <c r="P956" s="111">
        <v>27</v>
      </c>
      <c r="Q956" s="111">
        <v>1</v>
      </c>
      <c r="R956" s="111">
        <v>0</v>
      </c>
      <c r="S956" s="92"/>
      <c r="T956" s="111" t="s">
        <v>62</v>
      </c>
      <c r="U956" s="117">
        <f t="shared" ref="U956:U962" si="244">Y955</f>
        <v>0</v>
      </c>
      <c r="V956" s="113"/>
      <c r="W956" s="117">
        <f t="shared" ref="W956:W966" si="245">IF(U956="","",U956+V956)</f>
        <v>0</v>
      </c>
      <c r="X956" s="113"/>
      <c r="Y956" s="117">
        <f t="shared" ref="Y956:Y966" si="246">IF(W956="","",W956-X956)</f>
        <v>0</v>
      </c>
    </row>
    <row r="957" spans="1:29" ht="20.100000000000001" customHeight="1" x14ac:dyDescent="0.2">
      <c r="A957" s="98"/>
      <c r="B957" s="119" t="s">
        <v>63</v>
      </c>
      <c r="C957" s="120"/>
      <c r="D957" s="85"/>
      <c r="E957" s="85"/>
      <c r="F957" s="574" t="s">
        <v>52</v>
      </c>
      <c r="G957" s="530"/>
      <c r="H957" s="85"/>
      <c r="I957" s="574" t="s">
        <v>64</v>
      </c>
      <c r="J957" s="544"/>
      <c r="K957" s="530"/>
      <c r="L957" s="121"/>
      <c r="M957" s="93"/>
      <c r="N957" s="110"/>
      <c r="O957" s="111" t="s">
        <v>65</v>
      </c>
      <c r="P957" s="111">
        <v>30</v>
      </c>
      <c r="Q957" s="111">
        <v>1</v>
      </c>
      <c r="R957" s="111">
        <v>0</v>
      </c>
      <c r="S957" s="92"/>
      <c r="T957" s="111" t="s">
        <v>65</v>
      </c>
      <c r="U957" s="117">
        <f t="shared" si="244"/>
        <v>0</v>
      </c>
      <c r="V957" s="113"/>
      <c r="W957" s="117">
        <f t="shared" si="245"/>
        <v>0</v>
      </c>
      <c r="X957" s="113"/>
      <c r="Y957" s="117">
        <f t="shared" si="246"/>
        <v>0</v>
      </c>
    </row>
    <row r="958" spans="1:29" ht="20.100000000000001" customHeight="1" x14ac:dyDescent="0.2">
      <c r="A958" s="98"/>
      <c r="B958" s="85"/>
      <c r="C958" s="85"/>
      <c r="D958" s="85"/>
      <c r="E958" s="85"/>
      <c r="F958" s="85"/>
      <c r="G958" s="85"/>
      <c r="H958" s="122"/>
      <c r="I958" s="85"/>
      <c r="J958" s="85"/>
      <c r="K958" s="85"/>
      <c r="L958" s="123"/>
      <c r="M958" s="93"/>
      <c r="N958" s="110"/>
      <c r="O958" s="111" t="s">
        <v>66</v>
      </c>
      <c r="P958" s="111">
        <v>30</v>
      </c>
      <c r="Q958" s="111">
        <v>0</v>
      </c>
      <c r="R958" s="111">
        <f t="shared" ref="R958:R964" si="247">IF(Q958="","",R957-Q958)</f>
        <v>0</v>
      </c>
      <c r="S958" s="92"/>
      <c r="T958" s="111" t="s">
        <v>66</v>
      </c>
      <c r="U958" s="117">
        <f t="shared" si="244"/>
        <v>0</v>
      </c>
      <c r="V958" s="113"/>
      <c r="W958" s="117">
        <f t="shared" si="245"/>
        <v>0</v>
      </c>
      <c r="X958" s="113"/>
      <c r="Y958" s="117">
        <f t="shared" si="246"/>
        <v>0</v>
      </c>
    </row>
    <row r="959" spans="1:29" ht="20.100000000000001" customHeight="1" x14ac:dyDescent="0.2">
      <c r="A959" s="98"/>
      <c r="B959" s="563" t="s">
        <v>51</v>
      </c>
      <c r="C959" s="530"/>
      <c r="D959" s="85"/>
      <c r="E959" s="85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0</v>
      </c>
      <c r="H959" s="122"/>
      <c r="I959" s="126">
        <f>IF(C963&gt;0,$K$2,C961)</f>
        <v>30</v>
      </c>
      <c r="J959" s="127" t="s">
        <v>68</v>
      </c>
      <c r="K959" s="128">
        <f>K955/$K$2*I959</f>
        <v>35000</v>
      </c>
      <c r="L959" s="129"/>
      <c r="M959" s="93"/>
      <c r="N959" s="110"/>
      <c r="O959" s="111" t="s">
        <v>69</v>
      </c>
      <c r="P959" s="111"/>
      <c r="Q959" s="111"/>
      <c r="R959" s="111" t="str">
        <f t="shared" si="247"/>
        <v/>
      </c>
      <c r="S959" s="92"/>
      <c r="T959" s="111" t="s">
        <v>69</v>
      </c>
      <c r="U959" s="117">
        <f t="shared" si="244"/>
        <v>0</v>
      </c>
      <c r="V959" s="113"/>
      <c r="W959" s="117">
        <f t="shared" si="245"/>
        <v>0</v>
      </c>
      <c r="X959" s="113"/>
      <c r="Y959" s="117">
        <f t="shared" si="246"/>
        <v>0</v>
      </c>
    </row>
    <row r="960" spans="1:29" ht="20.100000000000001" customHeight="1" x14ac:dyDescent="0.2">
      <c r="A960" s="98"/>
      <c r="B960" s="130"/>
      <c r="C960" s="130"/>
      <c r="D960" s="85"/>
      <c r="E960" s="85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122"/>
      <c r="I960" s="126">
        <v>70</v>
      </c>
      <c r="J960" s="127" t="s">
        <v>70</v>
      </c>
      <c r="K960" s="125">
        <f>K955/$K$2/8*I960</f>
        <v>10208.333333333334</v>
      </c>
      <c r="L960" s="131"/>
      <c r="M960" s="93"/>
      <c r="N960" s="110"/>
      <c r="O960" s="111" t="s">
        <v>47</v>
      </c>
      <c r="P960" s="111"/>
      <c r="Q960" s="111"/>
      <c r="R960" s="111" t="str">
        <f t="shared" si="247"/>
        <v/>
      </c>
      <c r="S960" s="92"/>
      <c r="T960" s="111" t="s">
        <v>47</v>
      </c>
      <c r="U960" s="117">
        <f t="shared" si="244"/>
        <v>0</v>
      </c>
      <c r="V960" s="113"/>
      <c r="W960" s="117">
        <f t="shared" si="245"/>
        <v>0</v>
      </c>
      <c r="X960" s="113"/>
      <c r="Y960" s="117">
        <f t="shared" si="246"/>
        <v>0</v>
      </c>
    </row>
    <row r="961" spans="1:29" ht="20.100000000000001" customHeight="1" x14ac:dyDescent="0.2">
      <c r="A961" s="98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30</v>
      </c>
      <c r="D961" s="85"/>
      <c r="E961" s="85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0</v>
      </c>
      <c r="H961" s="122"/>
      <c r="I961" s="564" t="s">
        <v>72</v>
      </c>
      <c r="J961" s="530"/>
      <c r="K961" s="125">
        <f>K959+K960</f>
        <v>45208.333333333336</v>
      </c>
      <c r="L961" s="131"/>
      <c r="M961" s="93"/>
      <c r="N961" s="110"/>
      <c r="O961" s="111" t="s">
        <v>73</v>
      </c>
      <c r="P961" s="111"/>
      <c r="Q961" s="111"/>
      <c r="R961" s="111" t="str">
        <f t="shared" si="247"/>
        <v/>
      </c>
      <c r="S961" s="92"/>
      <c r="T961" s="111" t="s">
        <v>73</v>
      </c>
      <c r="U961" s="117">
        <f t="shared" si="244"/>
        <v>0</v>
      </c>
      <c r="V961" s="113"/>
      <c r="W961" s="117">
        <f t="shared" si="245"/>
        <v>0</v>
      </c>
      <c r="X961" s="113"/>
      <c r="Y961" s="117">
        <f t="shared" si="246"/>
        <v>0</v>
      </c>
    </row>
    <row r="962" spans="1:29" ht="20.100000000000001" customHeight="1" x14ac:dyDescent="0.2">
      <c r="A962" s="98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0</v>
      </c>
      <c r="D962" s="85"/>
      <c r="E962" s="85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0</v>
      </c>
      <c r="H962" s="122"/>
      <c r="I962" s="564" t="s">
        <v>74</v>
      </c>
      <c r="J962" s="530"/>
      <c r="K962" s="125">
        <f>G962</f>
        <v>0</v>
      </c>
      <c r="L962" s="131"/>
      <c r="M962" s="93"/>
      <c r="N962" s="110"/>
      <c r="O962" s="111" t="s">
        <v>75</v>
      </c>
      <c r="P962" s="111"/>
      <c r="Q962" s="111"/>
      <c r="R962" s="111" t="str">
        <f t="shared" si="247"/>
        <v/>
      </c>
      <c r="S962" s="92"/>
      <c r="T962" s="111" t="s">
        <v>75</v>
      </c>
      <c r="U962" s="117">
        <f t="shared" si="244"/>
        <v>0</v>
      </c>
      <c r="V962" s="113"/>
      <c r="W962" s="117">
        <f t="shared" si="245"/>
        <v>0</v>
      </c>
      <c r="X962" s="113"/>
      <c r="Y962" s="117">
        <f t="shared" si="246"/>
        <v>0</v>
      </c>
    </row>
    <row r="963" spans="1:29" ht="18.75" customHeight="1" x14ac:dyDescent="0.2">
      <c r="A963" s="405"/>
      <c r="B963" s="426" t="s">
        <v>76</v>
      </c>
      <c r="C963" s="424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3"/>
      <c r="E963" s="353"/>
      <c r="F963" s="426" t="s">
        <v>58</v>
      </c>
      <c r="G963" s="427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0</v>
      </c>
      <c r="H963" s="353"/>
      <c r="I963" s="553" t="s">
        <v>13</v>
      </c>
      <c r="J963" s="554"/>
      <c r="K963" s="430">
        <f>K961-K962</f>
        <v>45208.333333333336</v>
      </c>
      <c r="L963" s="412"/>
      <c r="M963" s="93"/>
      <c r="N963" s="110"/>
      <c r="O963" s="111" t="s">
        <v>78</v>
      </c>
      <c r="P963" s="111"/>
      <c r="Q963" s="111"/>
      <c r="R963" s="111" t="str">
        <f t="shared" si="247"/>
        <v/>
      </c>
      <c r="S963" s="92"/>
      <c r="T963" s="111" t="s">
        <v>78</v>
      </c>
      <c r="U963" s="117">
        <f>Y962</f>
        <v>0</v>
      </c>
      <c r="V963" s="113"/>
      <c r="W963" s="117">
        <f t="shared" si="245"/>
        <v>0</v>
      </c>
      <c r="X963" s="113"/>
      <c r="Y963" s="117">
        <f t="shared" si="246"/>
        <v>0</v>
      </c>
      <c r="Z963" s="118"/>
      <c r="AA963" s="93"/>
      <c r="AB963" s="93"/>
      <c r="AC963" s="93"/>
    </row>
    <row r="964" spans="1:29" ht="20.100000000000001" customHeight="1" x14ac:dyDescent="0.2">
      <c r="A964" s="98"/>
      <c r="B964" s="85"/>
      <c r="C964" s="85"/>
      <c r="D964" s="85"/>
      <c r="E964" s="85"/>
      <c r="F964" s="85"/>
      <c r="G964" s="85"/>
      <c r="H964" s="85"/>
      <c r="I964" s="555"/>
      <c r="J964" s="556"/>
      <c r="K964" s="87"/>
      <c r="L964" s="121"/>
      <c r="N964" s="110"/>
      <c r="O964" s="111" t="s">
        <v>79</v>
      </c>
      <c r="P964" s="111"/>
      <c r="Q964" s="111"/>
      <c r="R964" s="111" t="str">
        <f t="shared" si="247"/>
        <v/>
      </c>
      <c r="S964" s="92"/>
      <c r="T964" s="111" t="s">
        <v>79</v>
      </c>
      <c r="U964" s="117">
        <f>Y963</f>
        <v>0</v>
      </c>
      <c r="V964" s="113"/>
      <c r="W964" s="117">
        <f t="shared" si="245"/>
        <v>0</v>
      </c>
      <c r="X964" s="113"/>
      <c r="Y964" s="117">
        <f t="shared" si="246"/>
        <v>0</v>
      </c>
    </row>
    <row r="965" spans="1:29" ht="20.100000000000001" customHeight="1" x14ac:dyDescent="0.3">
      <c r="A965" s="98"/>
      <c r="B965" s="83"/>
      <c r="C965" s="83"/>
      <c r="D965" s="83"/>
      <c r="E965" s="83"/>
      <c r="F965" s="83"/>
      <c r="G965" s="83"/>
      <c r="H965" s="83"/>
      <c r="I965" s="555"/>
      <c r="J965" s="556"/>
      <c r="K965" s="87"/>
      <c r="L965" s="121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>
        <f>Y964</f>
        <v>0</v>
      </c>
      <c r="V965" s="113"/>
      <c r="W965" s="117">
        <f t="shared" si="245"/>
        <v>0</v>
      </c>
      <c r="X965" s="113"/>
      <c r="Y965" s="117">
        <f t="shared" si="246"/>
        <v>0</v>
      </c>
    </row>
    <row r="966" spans="1:29" ht="20.100000000000001" customHeight="1" thickBot="1" x14ac:dyDescent="0.35">
      <c r="A966" s="132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4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/>
      <c r="V966" s="113"/>
      <c r="W966" s="117" t="str">
        <f t="shared" si="245"/>
        <v/>
      </c>
      <c r="X966" s="113"/>
      <c r="Y966" s="117" t="str">
        <f t="shared" si="246"/>
        <v/>
      </c>
    </row>
    <row r="967" spans="1:29" ht="20.100000000000001" customHeight="1" thickBot="1" x14ac:dyDescent="0.3">
      <c r="M967" s="86"/>
      <c r="N967" s="110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</row>
    <row r="968" spans="1:29" ht="20.100000000000001" customHeight="1" thickBot="1" x14ac:dyDescent="0.55000000000000004">
      <c r="A968" s="557" t="s">
        <v>50</v>
      </c>
      <c r="B968" s="558"/>
      <c r="C968" s="558"/>
      <c r="D968" s="558"/>
      <c r="E968" s="558"/>
      <c r="F968" s="558"/>
      <c r="G968" s="558"/>
      <c r="H968" s="558"/>
      <c r="I968" s="558"/>
      <c r="J968" s="558"/>
      <c r="K968" s="558"/>
      <c r="L968" s="559"/>
      <c r="M968" s="94"/>
      <c r="N968" s="95"/>
      <c r="O968" s="560" t="s">
        <v>51</v>
      </c>
      <c r="P968" s="561"/>
      <c r="Q968" s="561"/>
      <c r="R968" s="562"/>
      <c r="S968" s="96"/>
      <c r="T968" s="560" t="s">
        <v>52</v>
      </c>
      <c r="U968" s="561"/>
      <c r="V968" s="561"/>
      <c r="W968" s="561"/>
      <c r="X968" s="561"/>
      <c r="Y968" s="562"/>
      <c r="Z968" s="97"/>
      <c r="AA968" s="86"/>
      <c r="AB968" s="86"/>
      <c r="AC968" s="86"/>
    </row>
    <row r="969" spans="1:29" ht="20.100000000000001" customHeight="1" thickBot="1" x14ac:dyDescent="0.3">
      <c r="A969" s="436"/>
      <c r="B969" s="437"/>
      <c r="C969" s="572" t="s">
        <v>237</v>
      </c>
      <c r="D969" s="566"/>
      <c r="E969" s="566"/>
      <c r="F969" s="566"/>
      <c r="G969" s="437" t="str">
        <f>$J$1</f>
        <v>April</v>
      </c>
      <c r="H969" s="565">
        <f>$K$1</f>
        <v>2025</v>
      </c>
      <c r="I969" s="566"/>
      <c r="J969" s="437"/>
      <c r="K969" s="438"/>
      <c r="L969" s="439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  <c r="Z969" s="106"/>
      <c r="AA969" s="86"/>
      <c r="AB969" s="86"/>
      <c r="AC969" s="86"/>
    </row>
    <row r="970" spans="1:29" ht="20.100000000000001" customHeight="1" x14ac:dyDescent="0.25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65000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  <c r="Z970" s="106"/>
      <c r="AA970" s="86"/>
      <c r="AB970" s="86"/>
      <c r="AC970" s="86"/>
    </row>
    <row r="971" spans="1:29" ht="20.100000000000001" customHeight="1" thickBot="1" x14ac:dyDescent="0.3">
      <c r="A971" s="203"/>
      <c r="B971" s="204" t="s">
        <v>61</v>
      </c>
      <c r="C971" s="205" t="s">
        <v>257</v>
      </c>
      <c r="D971" s="204"/>
      <c r="E971" s="204"/>
      <c r="F971" s="204"/>
      <c r="G971" s="204"/>
      <c r="H971" s="206"/>
      <c r="I971" s="207"/>
      <c r="J971" s="204"/>
      <c r="K971" s="204"/>
      <c r="L971" s="208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>Y970</f>
        <v>0</v>
      </c>
      <c r="V971" s="113"/>
      <c r="W971" s="117">
        <f t="shared" ref="W971:W979" si="248">IF(U971="","",U971+V971)</f>
        <v>0</v>
      </c>
      <c r="X971" s="113"/>
      <c r="Y971" s="117">
        <f t="shared" ref="Y971:Y981" si="249">IF(W971="","",W971-X971)</f>
        <v>0</v>
      </c>
      <c r="Z971" s="118"/>
      <c r="AA971" s="86"/>
      <c r="AB971" s="86"/>
      <c r="AC971" s="86"/>
    </row>
    <row r="972" spans="1:29" ht="20.100000000000001" customHeight="1" thickBot="1" x14ac:dyDescent="0.3">
      <c r="A972" s="98"/>
      <c r="B972" s="119" t="s">
        <v>63</v>
      </c>
      <c r="C972" s="145"/>
      <c r="D972" s="85"/>
      <c r="E972" s="85"/>
      <c r="F972" s="569" t="s">
        <v>52</v>
      </c>
      <c r="G972" s="570"/>
      <c r="H972" s="353"/>
      <c r="I972" s="569" t="s">
        <v>64</v>
      </c>
      <c r="J972" s="571"/>
      <c r="K972" s="570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>IF($J$1="April",Y971,Y971)</f>
        <v>0</v>
      </c>
      <c r="V972" s="113"/>
      <c r="W972" s="117">
        <f t="shared" si="248"/>
        <v>0</v>
      </c>
      <c r="X972" s="113"/>
      <c r="Y972" s="117">
        <f t="shared" si="249"/>
        <v>0</v>
      </c>
      <c r="Z972" s="118"/>
      <c r="AA972" s="86"/>
      <c r="AB972" s="86"/>
      <c r="AC972" s="86"/>
    </row>
    <row r="973" spans="1:29" ht="20.100000000000001" customHeight="1" x14ac:dyDescent="0.25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>
        <v>30</v>
      </c>
      <c r="Q973" s="111">
        <v>0</v>
      </c>
      <c r="R973" s="111">
        <v>0</v>
      </c>
      <c r="S973" s="92"/>
      <c r="T973" s="111" t="s">
        <v>66</v>
      </c>
      <c r="U973" s="117">
        <f>IF($J$1="April",Y972,Y972)</f>
        <v>0</v>
      </c>
      <c r="V973" s="113"/>
      <c r="W973" s="117">
        <f t="shared" si="248"/>
        <v>0</v>
      </c>
      <c r="X973" s="113"/>
      <c r="Y973" s="117">
        <f t="shared" si="249"/>
        <v>0</v>
      </c>
      <c r="Z973" s="118"/>
      <c r="AA973" s="86"/>
      <c r="AB973" s="86"/>
      <c r="AC973" s="86"/>
    </row>
    <row r="974" spans="1:29" ht="20.100000000000001" customHeight="1" x14ac:dyDescent="0.25">
      <c r="A974" s="98"/>
      <c r="B974" s="563" t="s">
        <v>51</v>
      </c>
      <c r="C974" s="530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64999.999999999993</v>
      </c>
      <c r="L974" s="129"/>
      <c r="M974" s="93"/>
      <c r="N974" s="110"/>
      <c r="O974" s="111" t="s">
        <v>69</v>
      </c>
      <c r="P974" s="111"/>
      <c r="Q974" s="111"/>
      <c r="R974" s="111">
        <v>0</v>
      </c>
      <c r="S974" s="92"/>
      <c r="T974" s="111" t="s">
        <v>69</v>
      </c>
      <c r="U974" s="117">
        <f>IF($J$1="May",Y973,Y973)</f>
        <v>0</v>
      </c>
      <c r="V974" s="113"/>
      <c r="W974" s="117">
        <f t="shared" si="248"/>
        <v>0</v>
      </c>
      <c r="X974" s="113"/>
      <c r="Y974" s="117">
        <f t="shared" si="249"/>
        <v>0</v>
      </c>
      <c r="Z974" s="118"/>
      <c r="AA974" s="86"/>
      <c r="AB974" s="86"/>
      <c r="AC974" s="86"/>
    </row>
    <row r="975" spans="1:29" ht="20.100000000000001" customHeight="1" x14ac:dyDescent="0.25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46">
        <v>64</v>
      </c>
      <c r="J975" s="127" t="s">
        <v>70</v>
      </c>
      <c r="K975" s="125">
        <f>K970/$K$2/8*I975</f>
        <v>17333.333333333332</v>
      </c>
      <c r="L975" s="131"/>
      <c r="M975" s="93"/>
      <c r="N975" s="110"/>
      <c r="O975" s="111" t="s">
        <v>47</v>
      </c>
      <c r="P975" s="111"/>
      <c r="Q975" s="111"/>
      <c r="R975" s="111">
        <v>0</v>
      </c>
      <c r="S975" s="92"/>
      <c r="T975" s="111" t="s">
        <v>47</v>
      </c>
      <c r="U975" s="117">
        <f>IF($J$1="May",Y974,Y974)</f>
        <v>0</v>
      </c>
      <c r="V975" s="113"/>
      <c r="W975" s="117">
        <f t="shared" si="248"/>
        <v>0</v>
      </c>
      <c r="X975" s="113"/>
      <c r="Y975" s="117">
        <f t="shared" si="249"/>
        <v>0</v>
      </c>
      <c r="Z975" s="118"/>
      <c r="AA975" s="86"/>
      <c r="AB975" s="86"/>
      <c r="AC975" s="86"/>
    </row>
    <row r="976" spans="1:29" ht="20.100000000000001" customHeight="1" x14ac:dyDescent="0.25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4" t="s">
        <v>72</v>
      </c>
      <c r="J976" s="530"/>
      <c r="K976" s="125">
        <f>K974+K975</f>
        <v>82333.333333333328</v>
      </c>
      <c r="L976" s="131"/>
      <c r="M976" s="93"/>
      <c r="N976" s="110"/>
      <c r="O976" s="111" t="s">
        <v>73</v>
      </c>
      <c r="P976" s="111"/>
      <c r="Q976" s="111"/>
      <c r="R976" s="111">
        <v>0</v>
      </c>
      <c r="S976" s="92"/>
      <c r="T976" s="111" t="s">
        <v>73</v>
      </c>
      <c r="U976" s="117">
        <f>IF($J$1="May",Y975,Y975)</f>
        <v>0</v>
      </c>
      <c r="V976" s="113"/>
      <c r="W976" s="117">
        <f t="shared" si="248"/>
        <v>0</v>
      </c>
      <c r="X976" s="113"/>
      <c r="Y976" s="117">
        <f t="shared" si="249"/>
        <v>0</v>
      </c>
      <c r="Z976" s="118"/>
      <c r="AA976" s="86"/>
      <c r="AB976" s="86"/>
      <c r="AC976" s="86"/>
    </row>
    <row r="977" spans="1:29" ht="20.100000000000001" customHeight="1" x14ac:dyDescent="0.25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0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4" t="s">
        <v>74</v>
      </c>
      <c r="J977" s="530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>
        <v>0</v>
      </c>
      <c r="S977" s="92"/>
      <c r="T977" s="111" t="s">
        <v>75</v>
      </c>
      <c r="U977" s="117">
        <f>Y976</f>
        <v>0</v>
      </c>
      <c r="V977" s="113"/>
      <c r="W977" s="117">
        <f t="shared" si="248"/>
        <v>0</v>
      </c>
      <c r="X977" s="113"/>
      <c r="Y977" s="117">
        <f t="shared" si="249"/>
        <v>0</v>
      </c>
      <c r="Z977" s="118"/>
      <c r="AA977" s="86"/>
      <c r="AB977" s="86"/>
      <c r="AC977" s="86"/>
    </row>
    <row r="978" spans="1:29" ht="18.75" customHeight="1" x14ac:dyDescent="0.2">
      <c r="A978" s="405"/>
      <c r="B978" s="426" t="s">
        <v>76</v>
      </c>
      <c r="C978" s="424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3"/>
      <c r="E978" s="353"/>
      <c r="F978" s="426" t="s">
        <v>58</v>
      </c>
      <c r="G978" s="427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3"/>
      <c r="I978" s="553" t="s">
        <v>13</v>
      </c>
      <c r="J978" s="554"/>
      <c r="K978" s="430">
        <f>K976-K977</f>
        <v>82333.333333333328</v>
      </c>
      <c r="L978" s="412"/>
      <c r="M978" s="93"/>
      <c r="N978" s="110"/>
      <c r="O978" s="111" t="s">
        <v>78</v>
      </c>
      <c r="P978" s="111"/>
      <c r="Q978" s="111"/>
      <c r="R978" s="111">
        <v>0</v>
      </c>
      <c r="S978" s="92"/>
      <c r="T978" s="111" t="s">
        <v>78</v>
      </c>
      <c r="U978" s="117">
        <f>Y977</f>
        <v>0</v>
      </c>
      <c r="V978" s="113"/>
      <c r="W978" s="117">
        <f t="shared" si="248"/>
        <v>0</v>
      </c>
      <c r="X978" s="113"/>
      <c r="Y978" s="117">
        <f t="shared" si="249"/>
        <v>0</v>
      </c>
      <c r="Z978" s="118"/>
      <c r="AA978" s="93"/>
      <c r="AB978" s="93"/>
      <c r="AC978" s="93"/>
    </row>
    <row r="979" spans="1:29" ht="20.100000000000001" customHeight="1" x14ac:dyDescent="0.25">
      <c r="A979" s="98"/>
      <c r="B979" s="85"/>
      <c r="C979" s="85"/>
      <c r="D979" s="85"/>
      <c r="E979" s="85"/>
      <c r="F979" s="85"/>
      <c r="G979" s="85"/>
      <c r="H979" s="85"/>
      <c r="I979" s="555"/>
      <c r="J979" s="556"/>
      <c r="K979" s="87"/>
      <c r="L979" s="121"/>
      <c r="M979" s="93"/>
      <c r="N979" s="110"/>
      <c r="O979" s="111" t="s">
        <v>79</v>
      </c>
      <c r="P979" s="111"/>
      <c r="Q979" s="111"/>
      <c r="R979" s="111">
        <v>0</v>
      </c>
      <c r="S979" s="92"/>
      <c r="T979" s="111" t="s">
        <v>79</v>
      </c>
      <c r="U979" s="117" t="str">
        <f>IF($J$1="October",Y978,"")</f>
        <v/>
      </c>
      <c r="V979" s="113"/>
      <c r="W979" s="117" t="str">
        <f t="shared" si="248"/>
        <v/>
      </c>
      <c r="X979" s="113"/>
      <c r="Y979" s="117" t="str">
        <f t="shared" si="249"/>
        <v/>
      </c>
      <c r="Z979" s="118"/>
      <c r="AA979" s="86"/>
      <c r="AB979" s="86"/>
      <c r="AC979" s="86"/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55"/>
      <c r="J980" s="556"/>
      <c r="K980" s="87"/>
      <c r="L980" s="121"/>
      <c r="M980" s="93"/>
      <c r="N980" s="110"/>
      <c r="O980" s="111" t="s">
        <v>80</v>
      </c>
      <c r="P980" s="111"/>
      <c r="Q980" s="111"/>
      <c r="R980" s="111" t="str">
        <f>IF(Q980="","",R979-Q980)</f>
        <v/>
      </c>
      <c r="S980" s="92"/>
      <c r="T980" s="111" t="s">
        <v>80</v>
      </c>
      <c r="U980" s="117"/>
      <c r="V980" s="113"/>
      <c r="W980" s="117">
        <f>V980+U980</f>
        <v>0</v>
      </c>
      <c r="X980" s="113"/>
      <c r="Y980" s="117">
        <f t="shared" si="249"/>
        <v>0</v>
      </c>
      <c r="Z980" s="118"/>
      <c r="AA980" s="86"/>
      <c r="AB980" s="86"/>
      <c r="AC980" s="86"/>
    </row>
    <row r="981" spans="1:29" ht="20.100000000000001" customHeight="1" x14ac:dyDescent="0.3">
      <c r="A981" s="98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121"/>
      <c r="M981" s="93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>IF(U981="","",U981+V981)</f>
        <v/>
      </c>
      <c r="X981" s="113"/>
      <c r="Y981" s="117" t="str">
        <f t="shared" si="249"/>
        <v/>
      </c>
      <c r="Z981" s="118"/>
      <c r="AA981" s="86"/>
      <c r="AB981" s="86"/>
      <c r="AC981" s="86"/>
    </row>
    <row r="982" spans="1:29" ht="20.100000000000001" customHeight="1" thickBot="1" x14ac:dyDescent="0.3">
      <c r="A982" s="132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34"/>
      <c r="M982" s="93"/>
      <c r="N982" s="148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51"/>
      <c r="AA982" s="86"/>
      <c r="AB982" s="86"/>
      <c r="AC982" s="86"/>
    </row>
    <row r="983" spans="1:29" ht="20.100000000000001" customHeight="1" thickBot="1" x14ac:dyDescent="0.25">
      <c r="A983" s="353"/>
      <c r="B983" s="353"/>
      <c r="C983" s="353"/>
      <c r="D983" s="353"/>
      <c r="E983" s="353"/>
      <c r="F983" s="353"/>
      <c r="G983" s="353"/>
      <c r="H983" s="353"/>
      <c r="I983" s="353"/>
      <c r="J983" s="353"/>
      <c r="K983" s="353"/>
      <c r="L983" s="353"/>
      <c r="M983" s="136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6"/>
      <c r="AB983" s="136"/>
      <c r="AC983" s="136"/>
    </row>
    <row r="984" spans="1:29" ht="20.100000000000001" customHeight="1" thickBot="1" x14ac:dyDescent="0.55000000000000004">
      <c r="A984" s="557" t="s">
        <v>50</v>
      </c>
      <c r="B984" s="558"/>
      <c r="C984" s="558"/>
      <c r="D984" s="558"/>
      <c r="E984" s="558"/>
      <c r="F984" s="558"/>
      <c r="G984" s="558"/>
      <c r="H984" s="558"/>
      <c r="I984" s="558"/>
      <c r="J984" s="558"/>
      <c r="K984" s="558"/>
      <c r="L984" s="559"/>
      <c r="M984" s="94"/>
      <c r="N984" s="95"/>
      <c r="O984" s="560" t="s">
        <v>51</v>
      </c>
      <c r="P984" s="561"/>
      <c r="Q984" s="561"/>
      <c r="R984" s="562"/>
      <c r="S984" s="96"/>
      <c r="T984" s="560" t="s">
        <v>52</v>
      </c>
      <c r="U984" s="561"/>
      <c r="V984" s="561"/>
      <c r="W984" s="561"/>
      <c r="X984" s="561"/>
      <c r="Y984" s="562"/>
      <c r="Z984" s="97"/>
      <c r="AA984" s="86"/>
      <c r="AB984" s="86"/>
      <c r="AC984" s="86"/>
    </row>
    <row r="985" spans="1:29" ht="20.100000000000001" customHeight="1" thickBot="1" x14ac:dyDescent="0.3">
      <c r="A985" s="436"/>
      <c r="B985" s="437"/>
      <c r="C985" s="572" t="s">
        <v>237</v>
      </c>
      <c r="D985" s="566"/>
      <c r="E985" s="566"/>
      <c r="F985" s="566"/>
      <c r="G985" s="437" t="str">
        <f>$J$1</f>
        <v>April</v>
      </c>
      <c r="H985" s="565">
        <f>$K$1</f>
        <v>2025</v>
      </c>
      <c r="I985" s="566"/>
      <c r="J985" s="437"/>
      <c r="K985" s="438"/>
      <c r="L985" s="439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86"/>
      <c r="AB985" s="86"/>
      <c r="AC985" s="86"/>
    </row>
    <row r="986" spans="1:29" ht="20.100000000000001" customHeight="1" x14ac:dyDescent="0.25">
      <c r="A986" s="405"/>
      <c r="B986" s="353"/>
      <c r="C986" s="353"/>
      <c r="D986" s="406"/>
      <c r="E986" s="406"/>
      <c r="F986" s="406"/>
      <c r="G986" s="406"/>
      <c r="H986" s="406"/>
      <c r="I986" s="353"/>
      <c r="J986" s="407" t="s">
        <v>59</v>
      </c>
      <c r="K986" s="408">
        <v>40000</v>
      </c>
      <c r="L986" s="409"/>
      <c r="M986" s="93"/>
      <c r="N986" s="110"/>
      <c r="O986" s="111" t="s">
        <v>60</v>
      </c>
      <c r="P986" s="111">
        <v>31</v>
      </c>
      <c r="Q986" s="111">
        <v>0</v>
      </c>
      <c r="R986" s="111">
        <v>0</v>
      </c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86"/>
      <c r="AB986" s="86"/>
      <c r="AC986" s="86"/>
    </row>
    <row r="987" spans="1:29" ht="20.100000000000001" customHeight="1" thickBot="1" x14ac:dyDescent="0.3">
      <c r="A987" s="405"/>
      <c r="B987" s="353" t="s">
        <v>61</v>
      </c>
      <c r="C987" s="410" t="s">
        <v>274</v>
      </c>
      <c r="D987" s="353"/>
      <c r="E987" s="353"/>
      <c r="F987" s="353"/>
      <c r="G987" s="353"/>
      <c r="H987" s="411"/>
      <c r="I987" s="406"/>
      <c r="J987" s="353"/>
      <c r="K987" s="353"/>
      <c r="L987" s="412"/>
      <c r="M987" s="94"/>
      <c r="N987" s="116"/>
      <c r="O987" s="111" t="s">
        <v>62</v>
      </c>
      <c r="P987" s="111">
        <v>26</v>
      </c>
      <c r="Q987" s="111">
        <v>2</v>
      </c>
      <c r="R987" s="111">
        <v>0</v>
      </c>
      <c r="S987" s="92"/>
      <c r="T987" s="111" t="s">
        <v>62</v>
      </c>
      <c r="U987" s="117">
        <f>Y986</f>
        <v>0</v>
      </c>
      <c r="V987" s="113"/>
      <c r="W987" s="117">
        <f t="shared" ref="W987:W992" si="250">IF(U987="","",U987+V987)</f>
        <v>0</v>
      </c>
      <c r="X987" s="113"/>
      <c r="Y987" s="117">
        <f t="shared" ref="Y987:Y992" si="251">IF(W987="","",W987-X987)</f>
        <v>0</v>
      </c>
      <c r="Z987" s="118"/>
      <c r="AA987" s="86"/>
      <c r="AB987" s="86"/>
      <c r="AC987" s="86"/>
    </row>
    <row r="988" spans="1:29" ht="20.100000000000001" customHeight="1" thickBot="1" x14ac:dyDescent="0.3">
      <c r="A988" s="405"/>
      <c r="B988" s="413" t="s">
        <v>63</v>
      </c>
      <c r="C988" s="445"/>
      <c r="D988" s="353"/>
      <c r="E988" s="353"/>
      <c r="F988" s="569" t="s">
        <v>52</v>
      </c>
      <c r="G988" s="570"/>
      <c r="H988" s="353"/>
      <c r="I988" s="569" t="s">
        <v>64</v>
      </c>
      <c r="J988" s="571"/>
      <c r="K988" s="570"/>
      <c r="L988" s="415"/>
      <c r="M988" s="93"/>
      <c r="N988" s="110"/>
      <c r="O988" s="111" t="s">
        <v>65</v>
      </c>
      <c r="P988" s="111">
        <v>30</v>
      </c>
      <c r="Q988" s="111">
        <v>1</v>
      </c>
      <c r="R988" s="111">
        <v>0</v>
      </c>
      <c r="S988" s="92"/>
      <c r="T988" s="111" t="s">
        <v>65</v>
      </c>
      <c r="U988" s="117">
        <f t="shared" ref="U988:U989" si="252">IF($J$1="April",Y987,Y987)</f>
        <v>0</v>
      </c>
      <c r="V988" s="113"/>
      <c r="W988" s="117">
        <f t="shared" si="250"/>
        <v>0</v>
      </c>
      <c r="X988" s="113"/>
      <c r="Y988" s="117">
        <f t="shared" si="251"/>
        <v>0</v>
      </c>
      <c r="Z988" s="118"/>
      <c r="AA988" s="86"/>
      <c r="AB988" s="86"/>
      <c r="AC988" s="86"/>
    </row>
    <row r="989" spans="1:29" ht="20.100000000000001" customHeight="1" x14ac:dyDescent="0.25">
      <c r="A989" s="405"/>
      <c r="B989" s="353"/>
      <c r="C989" s="353"/>
      <c r="D989" s="353"/>
      <c r="E989" s="353"/>
      <c r="F989" s="353"/>
      <c r="G989" s="353"/>
      <c r="H989" s="416"/>
      <c r="I989" s="353"/>
      <c r="J989" s="353"/>
      <c r="K989" s="353"/>
      <c r="L989" s="417"/>
      <c r="M989" s="93"/>
      <c r="N989" s="110"/>
      <c r="O989" s="111" t="s">
        <v>66</v>
      </c>
      <c r="P989" s="111">
        <v>30</v>
      </c>
      <c r="Q989" s="111">
        <v>0</v>
      </c>
      <c r="R989" s="111">
        <v>0</v>
      </c>
      <c r="S989" s="92"/>
      <c r="T989" s="111" t="s">
        <v>66</v>
      </c>
      <c r="U989" s="117">
        <f t="shared" si="252"/>
        <v>0</v>
      </c>
      <c r="V989" s="113"/>
      <c r="W989" s="117">
        <f t="shared" si="250"/>
        <v>0</v>
      </c>
      <c r="X989" s="113"/>
      <c r="Y989" s="117">
        <f t="shared" si="251"/>
        <v>0</v>
      </c>
      <c r="Z989" s="118"/>
      <c r="AA989" s="86"/>
      <c r="AB989" s="86"/>
      <c r="AC989" s="86"/>
    </row>
    <row r="990" spans="1:29" ht="20.100000000000001" customHeight="1" x14ac:dyDescent="0.25">
      <c r="A990" s="405"/>
      <c r="B990" s="551" t="s">
        <v>51</v>
      </c>
      <c r="C990" s="530"/>
      <c r="D990" s="353"/>
      <c r="E990" s="353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416"/>
      <c r="I990" s="126">
        <f>IF(C994&gt;=C993,$K$2,C992+C994)</f>
        <v>30</v>
      </c>
      <c r="J990" s="127" t="s">
        <v>68</v>
      </c>
      <c r="K990" s="128">
        <f>K986/$K$2*I990</f>
        <v>40000</v>
      </c>
      <c r="L990" s="418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2" si="253">IF($J$1="May",Y989,Y989)</f>
        <v>0</v>
      </c>
      <c r="V990" s="113"/>
      <c r="W990" s="117">
        <f t="shared" si="250"/>
        <v>0</v>
      </c>
      <c r="X990" s="113"/>
      <c r="Y990" s="117">
        <f t="shared" si="251"/>
        <v>0</v>
      </c>
      <c r="Z990" s="118"/>
      <c r="AA990" s="86"/>
      <c r="AB990" s="86"/>
      <c r="AC990" s="86"/>
    </row>
    <row r="991" spans="1:29" ht="20.100000000000001" customHeight="1" x14ac:dyDescent="0.25">
      <c r="A991" s="405"/>
      <c r="B991" s="130"/>
      <c r="C991" s="130"/>
      <c r="D991" s="353"/>
      <c r="E991" s="353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416"/>
      <c r="I991" s="446">
        <v>70</v>
      </c>
      <c r="J991" s="127" t="s">
        <v>70</v>
      </c>
      <c r="K991" s="125">
        <f>K986/$K$2/8*I991</f>
        <v>11666.666666666666</v>
      </c>
      <c r="L991" s="420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253"/>
        <v>0</v>
      </c>
      <c r="V991" s="113"/>
      <c r="W991" s="117">
        <f t="shared" si="250"/>
        <v>0</v>
      </c>
      <c r="X991" s="113"/>
      <c r="Y991" s="117">
        <f t="shared" si="251"/>
        <v>0</v>
      </c>
      <c r="Z991" s="118"/>
      <c r="AA991" s="86"/>
      <c r="AB991" s="86"/>
      <c r="AC991" s="86"/>
    </row>
    <row r="992" spans="1:29" ht="20.100000000000001" customHeight="1" x14ac:dyDescent="0.25">
      <c r="A992" s="405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30</v>
      </c>
      <c r="D992" s="353"/>
      <c r="E992" s="353"/>
      <c r="F992" s="124" t="s">
        <v>71</v>
      </c>
      <c r="G992" s="125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>0</v>
      </c>
      <c r="H992" s="416"/>
      <c r="I992" s="552" t="s">
        <v>72</v>
      </c>
      <c r="J992" s="530"/>
      <c r="K992" s="125">
        <f>K990+K991</f>
        <v>51666.666666666664</v>
      </c>
      <c r="L992" s="420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253"/>
        <v>0</v>
      </c>
      <c r="V992" s="113"/>
      <c r="W992" s="117">
        <f t="shared" si="250"/>
        <v>0</v>
      </c>
      <c r="X992" s="113"/>
      <c r="Y992" s="117">
        <f t="shared" si="251"/>
        <v>0</v>
      </c>
      <c r="Z992" s="118"/>
      <c r="AA992" s="86"/>
      <c r="AB992" s="86"/>
      <c r="AC992" s="86"/>
    </row>
    <row r="993" spans="1:29" ht="20.100000000000001" customHeight="1" x14ac:dyDescent="0.25">
      <c r="A993" s="405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0</v>
      </c>
      <c r="D993" s="353"/>
      <c r="E993" s="353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416"/>
      <c r="I993" s="552" t="s">
        <v>74</v>
      </c>
      <c r="J993" s="530"/>
      <c r="K993" s="125">
        <f>G993</f>
        <v>0</v>
      </c>
      <c r="L993" s="420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 t="shared" ref="U993:U997" si="254">IF($J$1="May",Y992,Y992)</f>
        <v>0</v>
      </c>
      <c r="V993" s="113"/>
      <c r="W993" s="117">
        <f t="shared" ref="W993:W997" si="255">IF(U993="","",U993+V993)</f>
        <v>0</v>
      </c>
      <c r="X993" s="113"/>
      <c r="Y993" s="117">
        <f t="shared" ref="Y993:Y997" si="256">IF(W993="","",W993-X993)</f>
        <v>0</v>
      </c>
      <c r="Z993" s="118"/>
      <c r="AA993" s="86"/>
      <c r="AB993" s="86"/>
      <c r="AC993" s="86"/>
    </row>
    <row r="994" spans="1:29" ht="18.75" customHeight="1" x14ac:dyDescent="0.2">
      <c r="A994" s="405"/>
      <c r="B994" s="426" t="s">
        <v>76</v>
      </c>
      <c r="C994" s="424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3"/>
      <c r="E994" s="353"/>
      <c r="F994" s="426" t="s">
        <v>58</v>
      </c>
      <c r="G994" s="427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>0</v>
      </c>
      <c r="H994" s="353"/>
      <c r="I994" s="553" t="s">
        <v>13</v>
      </c>
      <c r="J994" s="554"/>
      <c r="K994" s="430">
        <f>K992-K993</f>
        <v>51666.666666666664</v>
      </c>
      <c r="L994" s="412"/>
      <c r="M994" s="93"/>
      <c r="N994" s="110"/>
      <c r="O994" s="111" t="s">
        <v>78</v>
      </c>
      <c r="P994" s="111"/>
      <c r="Q994" s="111"/>
      <c r="R994" s="111">
        <v>0</v>
      </c>
      <c r="S994" s="92"/>
      <c r="T994" s="111" t="s">
        <v>78</v>
      </c>
      <c r="U994" s="117">
        <f t="shared" si="254"/>
        <v>0</v>
      </c>
      <c r="V994" s="113"/>
      <c r="W994" s="117">
        <f t="shared" si="255"/>
        <v>0</v>
      </c>
      <c r="X994" s="113"/>
      <c r="Y994" s="117">
        <f t="shared" si="256"/>
        <v>0</v>
      </c>
      <c r="Z994" s="118"/>
      <c r="AA994" s="93"/>
      <c r="AB994" s="93"/>
      <c r="AC994" s="93"/>
    </row>
    <row r="995" spans="1:29" ht="20.100000000000001" customHeight="1" x14ac:dyDescent="0.25">
      <c r="A995" s="405"/>
      <c r="B995" s="353"/>
      <c r="C995" s="353"/>
      <c r="D995" s="353"/>
      <c r="E995" s="353"/>
      <c r="F995" s="353"/>
      <c r="G995" s="353"/>
      <c r="H995" s="353"/>
      <c r="I995" s="567"/>
      <c r="J995" s="568"/>
      <c r="K995" s="408"/>
      <c r="L995" s="415"/>
      <c r="M995" s="93"/>
      <c r="N995" s="110"/>
      <c r="O995" s="111" t="s">
        <v>79</v>
      </c>
      <c r="P995" s="111"/>
      <c r="Q995" s="111"/>
      <c r="R995" s="111">
        <v>0</v>
      </c>
      <c r="S995" s="92"/>
      <c r="T995" s="111" t="s">
        <v>79</v>
      </c>
      <c r="U995" s="117">
        <f t="shared" si="254"/>
        <v>0</v>
      </c>
      <c r="V995" s="113"/>
      <c r="W995" s="117">
        <f t="shared" si="255"/>
        <v>0</v>
      </c>
      <c r="X995" s="113"/>
      <c r="Y995" s="117">
        <f t="shared" si="256"/>
        <v>0</v>
      </c>
      <c r="Z995" s="118"/>
      <c r="AA995" s="86"/>
      <c r="AB995" s="86"/>
      <c r="AC995" s="86"/>
    </row>
    <row r="996" spans="1:29" ht="20.100000000000001" customHeight="1" x14ac:dyDescent="0.3">
      <c r="A996" s="405"/>
      <c r="B996" s="444"/>
      <c r="C996" s="444"/>
      <c r="D996" s="444"/>
      <c r="E996" s="444"/>
      <c r="F996" s="444"/>
      <c r="G996" s="444"/>
      <c r="H996" s="444"/>
      <c r="I996" s="567"/>
      <c r="J996" s="568"/>
      <c r="K996" s="408"/>
      <c r="L996" s="415"/>
      <c r="M996" s="93"/>
      <c r="N996" s="110"/>
      <c r="O996" s="111" t="s">
        <v>80</v>
      </c>
      <c r="P996" s="111"/>
      <c r="Q996" s="111"/>
      <c r="R996" s="111">
        <v>0</v>
      </c>
      <c r="S996" s="92"/>
      <c r="T996" s="111" t="s">
        <v>80</v>
      </c>
      <c r="U996" s="117">
        <f t="shared" si="254"/>
        <v>0</v>
      </c>
      <c r="V996" s="113"/>
      <c r="W996" s="117">
        <f t="shared" si="255"/>
        <v>0</v>
      </c>
      <c r="X996" s="113"/>
      <c r="Y996" s="117">
        <f t="shared" si="256"/>
        <v>0</v>
      </c>
      <c r="Z996" s="118"/>
      <c r="AA996" s="86"/>
      <c r="AB996" s="86"/>
      <c r="AC996" s="86"/>
    </row>
    <row r="997" spans="1:29" ht="20.100000000000001" customHeight="1" thickBot="1" x14ac:dyDescent="0.35">
      <c r="A997" s="421"/>
      <c r="B997" s="447"/>
      <c r="C997" s="447"/>
      <c r="D997" s="447"/>
      <c r="E997" s="447"/>
      <c r="F997" s="447"/>
      <c r="G997" s="447"/>
      <c r="H997" s="447"/>
      <c r="I997" s="447"/>
      <c r="J997" s="447"/>
      <c r="K997" s="447"/>
      <c r="L997" s="423"/>
      <c r="M997" s="93"/>
      <c r="N997" s="110"/>
      <c r="O997" s="111" t="s">
        <v>81</v>
      </c>
      <c r="P997" s="111"/>
      <c r="Q997" s="111"/>
      <c r="R997" s="111">
        <v>0</v>
      </c>
      <c r="S997" s="92"/>
      <c r="T997" s="111" t="s">
        <v>81</v>
      </c>
      <c r="U997" s="117">
        <f t="shared" si="254"/>
        <v>0</v>
      </c>
      <c r="V997" s="113"/>
      <c r="W997" s="117">
        <f t="shared" si="255"/>
        <v>0</v>
      </c>
      <c r="X997" s="113"/>
      <c r="Y997" s="117">
        <f t="shared" si="256"/>
        <v>0</v>
      </c>
      <c r="Z997" s="118"/>
      <c r="AA997" s="86"/>
      <c r="AB997" s="86"/>
      <c r="AC997" s="86"/>
    </row>
    <row r="998" spans="1:29" ht="20.100000000000001" customHeight="1" thickBot="1" x14ac:dyDescent="0.25">
      <c r="A998" s="353"/>
      <c r="B998" s="353"/>
      <c r="C998" s="353"/>
      <c r="D998" s="353"/>
      <c r="E998" s="353"/>
      <c r="F998" s="353"/>
      <c r="G998" s="353"/>
      <c r="H998" s="353"/>
      <c r="I998" s="353"/>
      <c r="J998" s="353"/>
      <c r="K998" s="353"/>
      <c r="L998" s="353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57" t="s">
        <v>50</v>
      </c>
      <c r="B999" s="558"/>
      <c r="C999" s="558"/>
      <c r="D999" s="558"/>
      <c r="E999" s="558"/>
      <c r="F999" s="558"/>
      <c r="G999" s="558"/>
      <c r="H999" s="558"/>
      <c r="I999" s="558"/>
      <c r="J999" s="558"/>
      <c r="K999" s="558"/>
      <c r="L999" s="559"/>
      <c r="M999" s="94"/>
      <c r="N999" s="95"/>
      <c r="O999" s="560" t="s">
        <v>51</v>
      </c>
      <c r="P999" s="561"/>
      <c r="Q999" s="561"/>
      <c r="R999" s="562"/>
      <c r="S999" s="96"/>
      <c r="T999" s="560" t="s">
        <v>52</v>
      </c>
      <c r="U999" s="561"/>
      <c r="V999" s="561"/>
      <c r="W999" s="561"/>
      <c r="X999" s="561"/>
      <c r="Y999" s="562"/>
      <c r="Z999" s="97"/>
      <c r="AA999" s="94"/>
      <c r="AB999" s="93"/>
      <c r="AC999" s="93"/>
    </row>
    <row r="1000" spans="1:29" ht="20.100000000000001" customHeight="1" thickBot="1" x14ac:dyDescent="0.25">
      <c r="A1000" s="436"/>
      <c r="B1000" s="437"/>
      <c r="C1000" s="572" t="s">
        <v>237</v>
      </c>
      <c r="D1000" s="566"/>
      <c r="E1000" s="566"/>
      <c r="F1000" s="566"/>
      <c r="G1000" s="437" t="str">
        <f>$J$1</f>
        <v>April</v>
      </c>
      <c r="H1000" s="565">
        <f>$K$1</f>
        <v>2025</v>
      </c>
      <c r="I1000" s="566"/>
      <c r="J1000" s="437"/>
      <c r="K1000" s="438"/>
      <c r="L1000" s="439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102"/>
      <c r="AB1000" s="93"/>
      <c r="AC1000" s="93"/>
    </row>
    <row r="1001" spans="1:29" ht="20.100000000000001" customHeight="1" x14ac:dyDescent="0.2">
      <c r="A1001" s="98"/>
      <c r="B1001" s="85"/>
      <c r="C1001" s="85"/>
      <c r="D1001" s="107"/>
      <c r="E1001" s="107"/>
      <c r="F1001" s="107"/>
      <c r="G1001" s="107"/>
      <c r="H1001" s="107"/>
      <c r="I1001" s="85"/>
      <c r="J1001" s="108" t="s">
        <v>59</v>
      </c>
      <c r="K1001" s="87">
        <f>30000+5000+5000+8000</f>
        <v>48000</v>
      </c>
      <c r="L1001" s="109"/>
      <c r="M1001" s="93"/>
      <c r="N1001" s="110"/>
      <c r="O1001" s="111" t="s">
        <v>60</v>
      </c>
      <c r="P1001" s="111">
        <v>31</v>
      </c>
      <c r="Q1001" s="111">
        <v>0</v>
      </c>
      <c r="R1001" s="111">
        <f>15-Q1001</f>
        <v>15</v>
      </c>
      <c r="S1001" s="112"/>
      <c r="T1001" s="111" t="s">
        <v>60</v>
      </c>
      <c r="U1001" s="113">
        <v>67867</v>
      </c>
      <c r="V1001" s="113">
        <v>5000</v>
      </c>
      <c r="W1001" s="113">
        <f>V1001+U1001</f>
        <v>72867</v>
      </c>
      <c r="X1001" s="113">
        <v>7000</v>
      </c>
      <c r="Y1001" s="113">
        <f>W1001-X1001</f>
        <v>65867</v>
      </c>
      <c r="Z1001" s="106"/>
      <c r="AA1001" s="93"/>
      <c r="AB1001" s="93"/>
      <c r="AC1001" s="93"/>
    </row>
    <row r="1002" spans="1:29" ht="20.100000000000001" customHeight="1" thickBot="1" x14ac:dyDescent="0.25">
      <c r="A1002" s="98"/>
      <c r="B1002" s="85" t="s">
        <v>61</v>
      </c>
      <c r="C1002" s="84" t="s">
        <v>91</v>
      </c>
      <c r="D1002" s="85"/>
      <c r="E1002" s="85"/>
      <c r="F1002" s="85"/>
      <c r="G1002" s="85"/>
      <c r="H1002" s="114"/>
      <c r="I1002" s="107"/>
      <c r="J1002" s="85"/>
      <c r="K1002" s="85"/>
      <c r="L1002" s="115"/>
      <c r="M1002" s="94"/>
      <c r="N1002" s="116"/>
      <c r="O1002" s="111" t="s">
        <v>62</v>
      </c>
      <c r="P1002" s="111">
        <v>27</v>
      </c>
      <c r="Q1002" s="111">
        <v>1</v>
      </c>
      <c r="R1002" s="111">
        <f t="shared" ref="R1002:R1012" si="257">R1001-Q1002</f>
        <v>14</v>
      </c>
      <c r="S1002" s="92"/>
      <c r="T1002" s="111" t="s">
        <v>62</v>
      </c>
      <c r="U1002" s="117">
        <f>Y1001</f>
        <v>65867</v>
      </c>
      <c r="V1002" s="113"/>
      <c r="W1002" s="117">
        <f t="shared" ref="W1002:W1012" si="258">IF(U1002="","",U1002+V1002)</f>
        <v>65867</v>
      </c>
      <c r="X1002" s="113">
        <v>5000</v>
      </c>
      <c r="Y1002" s="117">
        <f t="shared" ref="Y1002:Y1012" si="259">IF(W1002="","",W1002-X1002)</f>
        <v>60867</v>
      </c>
      <c r="Z1002" s="118"/>
      <c r="AA1002" s="94"/>
      <c r="AB1002" s="93"/>
      <c r="AC1002" s="93"/>
    </row>
    <row r="1003" spans="1:29" ht="20.100000000000001" customHeight="1" thickBot="1" x14ac:dyDescent="0.25">
      <c r="A1003" s="405"/>
      <c r="B1003" s="413" t="s">
        <v>63</v>
      </c>
      <c r="C1003" s="414"/>
      <c r="D1003" s="353"/>
      <c r="E1003" s="353"/>
      <c r="F1003" s="569" t="s">
        <v>52</v>
      </c>
      <c r="G1003" s="570"/>
      <c r="H1003" s="353"/>
      <c r="I1003" s="569" t="s">
        <v>64</v>
      </c>
      <c r="J1003" s="571"/>
      <c r="K1003" s="570"/>
      <c r="L1003" s="415"/>
      <c r="M1003" s="93"/>
      <c r="N1003" s="110"/>
      <c r="O1003" s="111" t="s">
        <v>65</v>
      </c>
      <c r="P1003" s="111">
        <v>31</v>
      </c>
      <c r="Q1003" s="111">
        <v>0</v>
      </c>
      <c r="R1003" s="111">
        <f t="shared" si="257"/>
        <v>14</v>
      </c>
      <c r="S1003" s="92"/>
      <c r="T1003" s="111" t="s">
        <v>65</v>
      </c>
      <c r="U1003" s="117">
        <f>Y1002</f>
        <v>60867</v>
      </c>
      <c r="V1003" s="113">
        <f>3000+2000</f>
        <v>5000</v>
      </c>
      <c r="W1003" s="117">
        <f t="shared" si="258"/>
        <v>65867</v>
      </c>
      <c r="X1003" s="113"/>
      <c r="Y1003" s="117">
        <f t="shared" si="259"/>
        <v>65867</v>
      </c>
      <c r="Z1003" s="118"/>
      <c r="AA1003" s="93"/>
      <c r="AB1003" s="93"/>
      <c r="AC1003" s="93"/>
    </row>
    <row r="1004" spans="1:29" ht="20.100000000000001" customHeight="1" x14ac:dyDescent="0.2">
      <c r="A1004" s="98"/>
      <c r="B1004" s="85"/>
      <c r="C1004" s="85"/>
      <c r="D1004" s="85"/>
      <c r="E1004" s="85"/>
      <c r="F1004" s="85"/>
      <c r="G1004" s="85"/>
      <c r="H1004" s="122"/>
      <c r="I1004" s="85"/>
      <c r="J1004" s="85"/>
      <c r="K1004" s="85"/>
      <c r="L1004" s="123"/>
      <c r="M1004" s="93"/>
      <c r="N1004" s="110"/>
      <c r="O1004" s="111" t="s">
        <v>66</v>
      </c>
      <c r="P1004" s="111">
        <v>29</v>
      </c>
      <c r="Q1004" s="111">
        <v>1</v>
      </c>
      <c r="R1004" s="111">
        <f t="shared" si="257"/>
        <v>13</v>
      </c>
      <c r="S1004" s="92"/>
      <c r="T1004" s="111" t="s">
        <v>66</v>
      </c>
      <c r="U1004" s="117">
        <f>Y1003</f>
        <v>65867</v>
      </c>
      <c r="V1004" s="113">
        <v>3500</v>
      </c>
      <c r="W1004" s="117">
        <f t="shared" si="258"/>
        <v>69367</v>
      </c>
      <c r="X1004" s="113">
        <v>5000</v>
      </c>
      <c r="Y1004" s="117">
        <f t="shared" si="259"/>
        <v>64367</v>
      </c>
      <c r="Z1004" s="118"/>
      <c r="AA1004" s="93"/>
      <c r="AB1004" s="93"/>
      <c r="AC1004" s="93"/>
    </row>
    <row r="1005" spans="1:29" ht="20.100000000000001" customHeight="1" x14ac:dyDescent="0.2">
      <c r="A1005" s="98"/>
      <c r="B1005" s="563" t="s">
        <v>51</v>
      </c>
      <c r="C1005" s="530"/>
      <c r="D1005" s="85"/>
      <c r="E1005" s="85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65867</v>
      </c>
      <c r="H1005" s="122"/>
      <c r="I1005" s="126">
        <f>IF(C1009&gt;0,$K$2,C1007)</f>
        <v>30</v>
      </c>
      <c r="J1005" s="127" t="s">
        <v>68</v>
      </c>
      <c r="K1005" s="128">
        <f>K1001/$K$2*I1005</f>
        <v>48000</v>
      </c>
      <c r="L1005" s="129"/>
      <c r="M1005" s="93"/>
      <c r="N1005" s="110"/>
      <c r="O1005" s="111" t="s">
        <v>69</v>
      </c>
      <c r="P1005" s="111"/>
      <c r="Q1005" s="111"/>
      <c r="R1005" s="111">
        <f t="shared" si="257"/>
        <v>13</v>
      </c>
      <c r="S1005" s="92"/>
      <c r="T1005" s="111" t="s">
        <v>69</v>
      </c>
      <c r="U1005" s="117"/>
      <c r="V1005" s="113"/>
      <c r="W1005" s="117" t="str">
        <f t="shared" si="258"/>
        <v/>
      </c>
      <c r="X1005" s="113"/>
      <c r="Y1005" s="117" t="str">
        <f t="shared" si="259"/>
        <v/>
      </c>
      <c r="Z1005" s="118"/>
      <c r="AA1005" s="93"/>
      <c r="AB1005" s="93"/>
      <c r="AC1005" s="93"/>
    </row>
    <row r="1006" spans="1:29" ht="20.100000000000001" customHeight="1" x14ac:dyDescent="0.2">
      <c r="A1006" s="98"/>
      <c r="B1006" s="130"/>
      <c r="C1006" s="130"/>
      <c r="D1006" s="85"/>
      <c r="E1006" s="85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3500</v>
      </c>
      <c r="H1006" s="122"/>
      <c r="I1006" s="142">
        <v>14</v>
      </c>
      <c r="J1006" s="127" t="s">
        <v>70</v>
      </c>
      <c r="K1006" s="125">
        <f>K1001/$K$2/8*I1006</f>
        <v>2800</v>
      </c>
      <c r="L1006" s="131"/>
      <c r="M1006" s="93"/>
      <c r="N1006" s="110"/>
      <c r="O1006" s="111" t="s">
        <v>47</v>
      </c>
      <c r="P1006" s="111"/>
      <c r="Q1006" s="111"/>
      <c r="R1006" s="111">
        <f t="shared" si="257"/>
        <v>13</v>
      </c>
      <c r="S1006" s="92"/>
      <c r="T1006" s="111" t="s">
        <v>47</v>
      </c>
      <c r="U1006" s="117"/>
      <c r="V1006" s="113"/>
      <c r="W1006" s="117" t="str">
        <f t="shared" si="258"/>
        <v/>
      </c>
      <c r="X1006" s="113"/>
      <c r="Y1006" s="117" t="str">
        <f t="shared" si="259"/>
        <v/>
      </c>
      <c r="Z1006" s="118"/>
      <c r="AA1006" s="93"/>
      <c r="AB1006" s="93"/>
      <c r="AC1006" s="93"/>
    </row>
    <row r="1007" spans="1:29" ht="20.100000000000001" customHeight="1" x14ac:dyDescent="0.2">
      <c r="A1007" s="98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29</v>
      </c>
      <c r="D1007" s="85"/>
      <c r="E1007" s="85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69367</v>
      </c>
      <c r="H1007" s="122"/>
      <c r="I1007" s="564" t="s">
        <v>72</v>
      </c>
      <c r="J1007" s="530"/>
      <c r="K1007" s="125">
        <f>K1005+K1006</f>
        <v>50800</v>
      </c>
      <c r="L1007" s="131"/>
      <c r="M1007" s="93"/>
      <c r="N1007" s="110"/>
      <c r="O1007" s="111" t="s">
        <v>73</v>
      </c>
      <c r="P1007" s="111"/>
      <c r="Q1007" s="111"/>
      <c r="R1007" s="111">
        <f t="shared" si="257"/>
        <v>13</v>
      </c>
      <c r="S1007" s="92"/>
      <c r="T1007" s="111" t="s">
        <v>73</v>
      </c>
      <c r="U1007" s="117"/>
      <c r="V1007" s="113"/>
      <c r="W1007" s="117" t="str">
        <f t="shared" si="258"/>
        <v/>
      </c>
      <c r="X1007" s="113"/>
      <c r="Y1007" s="117" t="str">
        <f t="shared" si="259"/>
        <v/>
      </c>
      <c r="Z1007" s="118"/>
      <c r="AA1007" s="93"/>
      <c r="AB1007" s="93"/>
      <c r="AC1007" s="93"/>
    </row>
    <row r="1008" spans="1:29" ht="20.100000000000001" customHeight="1" x14ac:dyDescent="0.2">
      <c r="A1008" s="98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85"/>
      <c r="E1008" s="85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5000</v>
      </c>
      <c r="H1008" s="122"/>
      <c r="I1008" s="564" t="s">
        <v>74</v>
      </c>
      <c r="J1008" s="530"/>
      <c r="K1008" s="125">
        <f>G1008</f>
        <v>5000</v>
      </c>
      <c r="L1008" s="131"/>
      <c r="M1008" s="93"/>
      <c r="N1008" s="110"/>
      <c r="O1008" s="111" t="s">
        <v>75</v>
      </c>
      <c r="P1008" s="111"/>
      <c r="Q1008" s="111"/>
      <c r="R1008" s="111">
        <f t="shared" si="257"/>
        <v>13</v>
      </c>
      <c r="S1008" s="92"/>
      <c r="T1008" s="111" t="s">
        <v>75</v>
      </c>
      <c r="U1008" s="117"/>
      <c r="V1008" s="113"/>
      <c r="W1008" s="117" t="str">
        <f t="shared" si="258"/>
        <v/>
      </c>
      <c r="X1008" s="113"/>
      <c r="Y1008" s="117" t="str">
        <f t="shared" si="259"/>
        <v/>
      </c>
      <c r="Z1008" s="118"/>
      <c r="AA1008" s="93"/>
      <c r="AB1008" s="93"/>
      <c r="AC1008" s="93"/>
    </row>
    <row r="1009" spans="1:29" ht="18.75" customHeight="1" x14ac:dyDescent="0.2">
      <c r="A1009" s="405"/>
      <c r="B1009" s="426" t="s">
        <v>76</v>
      </c>
      <c r="C1009" s="424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13</v>
      </c>
      <c r="D1009" s="353"/>
      <c r="E1009" s="353"/>
      <c r="F1009" s="426" t="s">
        <v>58</v>
      </c>
      <c r="G1009" s="427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64367</v>
      </c>
      <c r="H1009" s="353"/>
      <c r="I1009" s="553" t="s">
        <v>13</v>
      </c>
      <c r="J1009" s="554"/>
      <c r="K1009" s="430">
        <f>K1007-K1008</f>
        <v>45800</v>
      </c>
      <c r="L1009" s="412"/>
      <c r="M1009" s="93"/>
      <c r="N1009" s="110"/>
      <c r="O1009" s="111" t="s">
        <v>78</v>
      </c>
      <c r="P1009" s="111"/>
      <c r="Q1009" s="111"/>
      <c r="R1009" s="111">
        <f t="shared" si="257"/>
        <v>13</v>
      </c>
      <c r="S1009" s="92"/>
      <c r="T1009" s="111" t="s">
        <v>78</v>
      </c>
      <c r="U1009" s="117"/>
      <c r="V1009" s="113"/>
      <c r="W1009" s="117" t="str">
        <f t="shared" si="258"/>
        <v/>
      </c>
      <c r="X1009" s="113"/>
      <c r="Y1009" s="117" t="str">
        <f t="shared" si="259"/>
        <v/>
      </c>
      <c r="Z1009" s="118"/>
      <c r="AA1009" s="93"/>
      <c r="AB1009" s="93"/>
      <c r="AC1009" s="93"/>
    </row>
    <row r="1010" spans="1:29" ht="20.100000000000001" customHeight="1" x14ac:dyDescent="0.2">
      <c r="A1010" s="98"/>
      <c r="B1010" s="85"/>
      <c r="C1010" s="85"/>
      <c r="D1010" s="85"/>
      <c r="E1010" s="85"/>
      <c r="F1010" s="85"/>
      <c r="G1010" s="85"/>
      <c r="H1010" s="85"/>
      <c r="I1010" s="555"/>
      <c r="J1010" s="556"/>
      <c r="K1010" s="87"/>
      <c r="L1010" s="121"/>
      <c r="M1010" s="93"/>
      <c r="N1010" s="110"/>
      <c r="O1010" s="111" t="s">
        <v>79</v>
      </c>
      <c r="P1010" s="111"/>
      <c r="Q1010" s="111"/>
      <c r="R1010" s="111">
        <f t="shared" si="257"/>
        <v>13</v>
      </c>
      <c r="S1010" s="92"/>
      <c r="T1010" s="111" t="s">
        <v>79</v>
      </c>
      <c r="U1010" s="117"/>
      <c r="V1010" s="113"/>
      <c r="W1010" s="117" t="str">
        <f t="shared" si="258"/>
        <v/>
      </c>
      <c r="X1010" s="113"/>
      <c r="Y1010" s="117" t="str">
        <f t="shared" si="259"/>
        <v/>
      </c>
      <c r="Z1010" s="118"/>
      <c r="AA1010" s="93"/>
      <c r="AB1010" s="93"/>
      <c r="AC1010" s="93"/>
    </row>
    <row r="1011" spans="1:29" ht="20.100000000000001" customHeight="1" x14ac:dyDescent="0.3">
      <c r="A1011" s="98"/>
      <c r="B1011" s="83"/>
      <c r="C1011" s="83"/>
      <c r="D1011" s="83"/>
      <c r="E1011" s="83"/>
      <c r="F1011" s="83"/>
      <c r="G1011" s="83"/>
      <c r="H1011" s="83"/>
      <c r="I1011" s="555"/>
      <c r="J1011" s="556"/>
      <c r="K1011" s="87"/>
      <c r="L1011" s="121"/>
      <c r="M1011" s="93"/>
      <c r="N1011" s="110"/>
      <c r="O1011" s="111" t="s">
        <v>80</v>
      </c>
      <c r="P1011" s="111"/>
      <c r="Q1011" s="111"/>
      <c r="R1011" s="111">
        <f t="shared" si="257"/>
        <v>13</v>
      </c>
      <c r="S1011" s="92"/>
      <c r="T1011" s="111" t="s">
        <v>80</v>
      </c>
      <c r="U1011" s="117"/>
      <c r="V1011" s="113"/>
      <c r="W1011" s="117" t="str">
        <f t="shared" si="258"/>
        <v/>
      </c>
      <c r="X1011" s="113"/>
      <c r="Y1011" s="117" t="str">
        <f t="shared" si="259"/>
        <v/>
      </c>
      <c r="Z1011" s="118"/>
      <c r="AA1011" s="93"/>
      <c r="AB1011" s="93"/>
      <c r="AC1011" s="93"/>
    </row>
    <row r="1012" spans="1:29" ht="20.100000000000001" customHeight="1" thickBot="1" x14ac:dyDescent="0.35">
      <c r="A1012" s="132"/>
      <c r="B1012" s="133"/>
      <c r="C1012" s="133"/>
      <c r="D1012" s="133"/>
      <c r="E1012" s="133"/>
      <c r="F1012" s="133"/>
      <c r="G1012" s="133"/>
      <c r="H1012" s="133"/>
      <c r="I1012" s="133"/>
      <c r="J1012" s="133"/>
      <c r="K1012" s="133"/>
      <c r="L1012" s="134"/>
      <c r="M1012" s="93"/>
      <c r="N1012" s="110"/>
      <c r="O1012" s="111" t="s">
        <v>81</v>
      </c>
      <c r="P1012" s="111"/>
      <c r="Q1012" s="111"/>
      <c r="R1012" s="111">
        <f t="shared" si="257"/>
        <v>13</v>
      </c>
      <c r="S1012" s="92"/>
      <c r="T1012" s="111" t="s">
        <v>81</v>
      </c>
      <c r="U1012" s="117"/>
      <c r="V1012" s="113"/>
      <c r="W1012" s="117" t="str">
        <f t="shared" si="258"/>
        <v/>
      </c>
      <c r="X1012" s="113"/>
      <c r="Y1012" s="117" t="str">
        <f t="shared" si="259"/>
        <v/>
      </c>
      <c r="Z1012" s="118"/>
      <c r="AA1012" s="93"/>
      <c r="AB1012" s="93"/>
      <c r="AC1012" s="93"/>
    </row>
    <row r="1013" spans="1:29" ht="20.100000000000001" customHeight="1" thickBot="1" x14ac:dyDescent="0.25">
      <c r="A1013" s="353"/>
      <c r="B1013" s="353"/>
      <c r="C1013" s="353"/>
      <c r="D1013" s="353"/>
      <c r="E1013" s="353"/>
      <c r="F1013" s="353"/>
      <c r="G1013" s="353"/>
      <c r="H1013" s="353"/>
      <c r="I1013" s="353"/>
      <c r="J1013" s="353"/>
      <c r="K1013" s="353"/>
      <c r="L1013" s="353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57" t="s">
        <v>50</v>
      </c>
      <c r="B1014" s="558"/>
      <c r="C1014" s="558"/>
      <c r="D1014" s="558"/>
      <c r="E1014" s="558"/>
      <c r="F1014" s="558"/>
      <c r="G1014" s="558"/>
      <c r="H1014" s="558"/>
      <c r="I1014" s="558"/>
      <c r="J1014" s="558"/>
      <c r="K1014" s="558"/>
      <c r="L1014" s="559"/>
      <c r="M1014" s="94"/>
      <c r="N1014" s="95"/>
      <c r="O1014" s="560" t="s">
        <v>51</v>
      </c>
      <c r="P1014" s="561"/>
      <c r="Q1014" s="561"/>
      <c r="R1014" s="562"/>
      <c r="S1014" s="96"/>
      <c r="T1014" s="560" t="s">
        <v>52</v>
      </c>
      <c r="U1014" s="561"/>
      <c r="V1014" s="561"/>
      <c r="W1014" s="561"/>
      <c r="X1014" s="561"/>
      <c r="Y1014" s="562"/>
    </row>
    <row r="1015" spans="1:29" ht="20.100000000000001" customHeight="1" thickBot="1" x14ac:dyDescent="0.25">
      <c r="A1015" s="436"/>
      <c r="B1015" s="437"/>
      <c r="C1015" s="572" t="s">
        <v>237</v>
      </c>
      <c r="D1015" s="573"/>
      <c r="E1015" s="573"/>
      <c r="F1015" s="573"/>
      <c r="G1015" s="437" t="str">
        <f>$J$1</f>
        <v>April</v>
      </c>
      <c r="H1015" s="565">
        <f>$K$1</f>
        <v>2025</v>
      </c>
      <c r="I1015" s="573"/>
      <c r="J1015" s="437"/>
      <c r="K1015" s="438"/>
      <c r="L1015" s="439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v>60000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/>
      <c r="S1016" s="112"/>
      <c r="T1016" s="111" t="s">
        <v>60</v>
      </c>
      <c r="U1016" s="113"/>
      <c r="V1016" s="113"/>
      <c r="W1016" s="113">
        <f>V1016+U1016</f>
        <v>0</v>
      </c>
      <c r="X1016" s="113"/>
      <c r="Y1016" s="113">
        <f>W1016-X1016</f>
        <v>0</v>
      </c>
    </row>
    <row r="1017" spans="1:29" ht="20.100000000000001" customHeight="1" thickBot="1" x14ac:dyDescent="0.25">
      <c r="A1017" s="98"/>
      <c r="B1017" s="85" t="s">
        <v>61</v>
      </c>
      <c r="C1017" s="84" t="s">
        <v>234</v>
      </c>
      <c r="D1017" s="85"/>
      <c r="E1017" s="85"/>
      <c r="F1017" s="85"/>
      <c r="G1017" s="107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v>0</v>
      </c>
      <c r="S1017" s="92"/>
      <c r="T1017" s="111" t="s">
        <v>62</v>
      </c>
      <c r="U1017" s="117">
        <f t="shared" ref="U1017:U1023" si="260">Y1016</f>
        <v>0</v>
      </c>
      <c r="V1017" s="113"/>
      <c r="W1017" s="117">
        <f t="shared" ref="W1017:W1027" si="261">IF(U1017="","",U1017+V1017)</f>
        <v>0</v>
      </c>
      <c r="X1017" s="113"/>
      <c r="Y1017" s="117">
        <f t="shared" ref="Y1017:Y1027" si="262">IF(W1017="","",W1017-X1017)</f>
        <v>0</v>
      </c>
    </row>
    <row r="1018" spans="1:29" ht="20.100000000000001" customHeight="1" thickBot="1" x14ac:dyDescent="0.25">
      <c r="A1018" s="98"/>
      <c r="B1018" s="119" t="s">
        <v>63</v>
      </c>
      <c r="C1018" s="120"/>
      <c r="D1018" s="85"/>
      <c r="E1018" s="85"/>
      <c r="F1018" s="569" t="s">
        <v>52</v>
      </c>
      <c r="G1018" s="570"/>
      <c r="H1018" s="353"/>
      <c r="I1018" s="569" t="s">
        <v>64</v>
      </c>
      <c r="J1018" s="571"/>
      <c r="K1018" s="570"/>
      <c r="L1018" s="121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ref="R1018:R1027" si="263">IF(Q1018="","",R1017-Q1018)</f>
        <v>0</v>
      </c>
      <c r="S1018" s="92"/>
      <c r="T1018" s="111" t="s">
        <v>65</v>
      </c>
      <c r="U1018" s="117">
        <f t="shared" si="260"/>
        <v>0</v>
      </c>
      <c r="V1018" s="113"/>
      <c r="W1018" s="117">
        <f t="shared" si="261"/>
        <v>0</v>
      </c>
      <c r="X1018" s="113"/>
      <c r="Y1018" s="117">
        <f t="shared" si="262"/>
        <v>0</v>
      </c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>
        <v>30</v>
      </c>
      <c r="Q1019" s="111">
        <v>0</v>
      </c>
      <c r="R1019" s="111">
        <f t="shared" si="263"/>
        <v>0</v>
      </c>
      <c r="S1019" s="92"/>
      <c r="T1019" s="111" t="s">
        <v>66</v>
      </c>
      <c r="U1019" s="117">
        <f t="shared" si="260"/>
        <v>0</v>
      </c>
      <c r="V1019" s="113">
        <v>10000</v>
      </c>
      <c r="W1019" s="117">
        <f t="shared" si="261"/>
        <v>10000</v>
      </c>
      <c r="X1019" s="113"/>
      <c r="Y1019" s="117">
        <f t="shared" si="262"/>
        <v>10000</v>
      </c>
    </row>
    <row r="1020" spans="1:29" ht="20.100000000000001" customHeight="1" x14ac:dyDescent="0.2">
      <c r="A1020" s="98"/>
      <c r="B1020" s="563" t="s">
        <v>51</v>
      </c>
      <c r="C1020" s="530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122"/>
      <c r="I1020" s="126">
        <f>IF(C1024&gt;0,$K$2,C1022)</f>
        <v>30</v>
      </c>
      <c r="J1020" s="127" t="s">
        <v>68</v>
      </c>
      <c r="K1020" s="128">
        <f>K1016/$K$2*I1020</f>
        <v>60000</v>
      </c>
      <c r="L1020" s="129"/>
      <c r="M1020" s="93"/>
      <c r="N1020" s="110"/>
      <c r="O1020" s="111" t="s">
        <v>69</v>
      </c>
      <c r="P1020" s="111"/>
      <c r="Q1020" s="111"/>
      <c r="R1020" s="111" t="str">
        <f t="shared" si="263"/>
        <v/>
      </c>
      <c r="S1020" s="92"/>
      <c r="T1020" s="111" t="s">
        <v>69</v>
      </c>
      <c r="U1020" s="117"/>
      <c r="V1020" s="113"/>
      <c r="W1020" s="117" t="str">
        <f t="shared" si="261"/>
        <v/>
      </c>
      <c r="X1020" s="113"/>
      <c r="Y1020" s="117" t="str">
        <f t="shared" si="262"/>
        <v/>
      </c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10000</v>
      </c>
      <c r="H1021" s="122"/>
      <c r="I1021" s="126">
        <v>30</v>
      </c>
      <c r="J1021" s="127" t="s">
        <v>70</v>
      </c>
      <c r="K1021" s="125">
        <f>K1016/$K$2/8*I1021</f>
        <v>7500</v>
      </c>
      <c r="L1021" s="131"/>
      <c r="M1021" s="93"/>
      <c r="N1021" s="110"/>
      <c r="O1021" s="111" t="s">
        <v>47</v>
      </c>
      <c r="P1021" s="111"/>
      <c r="Q1021" s="111"/>
      <c r="R1021" s="111" t="str">
        <f t="shared" si="263"/>
        <v/>
      </c>
      <c r="S1021" s="92"/>
      <c r="T1021" s="111" t="s">
        <v>47</v>
      </c>
      <c r="U1021" s="117" t="str">
        <f t="shared" si="260"/>
        <v/>
      </c>
      <c r="V1021" s="113"/>
      <c r="W1021" s="117" t="str">
        <f t="shared" si="261"/>
        <v/>
      </c>
      <c r="X1021" s="113"/>
      <c r="Y1021" s="117" t="str">
        <f t="shared" si="262"/>
        <v/>
      </c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30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10000</v>
      </c>
      <c r="H1022" s="122"/>
      <c r="I1022" s="564" t="s">
        <v>72</v>
      </c>
      <c r="J1022" s="530"/>
      <c r="K1022" s="125">
        <f>K1020+K1021</f>
        <v>67500</v>
      </c>
      <c r="L1022" s="131"/>
      <c r="M1022" s="93"/>
      <c r="N1022" s="110"/>
      <c r="O1022" s="111" t="s">
        <v>73</v>
      </c>
      <c r="P1022" s="111"/>
      <c r="Q1022" s="111"/>
      <c r="R1022" s="111" t="str">
        <f t="shared" si="263"/>
        <v/>
      </c>
      <c r="S1022" s="92"/>
      <c r="T1022" s="111" t="s">
        <v>73</v>
      </c>
      <c r="U1022" s="117" t="str">
        <f t="shared" si="260"/>
        <v/>
      </c>
      <c r="V1022" s="113"/>
      <c r="W1022" s="117" t="str">
        <f t="shared" si="261"/>
        <v/>
      </c>
      <c r="X1022" s="113"/>
      <c r="Y1022" s="117" t="str">
        <f t="shared" si="262"/>
        <v/>
      </c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64" t="s">
        <v>74</v>
      </c>
      <c r="J1023" s="530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 t="str">
        <f t="shared" si="263"/>
        <v/>
      </c>
      <c r="S1023" s="92"/>
      <c r="T1023" s="111" t="s">
        <v>75</v>
      </c>
      <c r="U1023" s="117" t="str">
        <f t="shared" si="260"/>
        <v/>
      </c>
      <c r="V1023" s="113"/>
      <c r="W1023" s="117" t="str">
        <f t="shared" si="261"/>
        <v/>
      </c>
      <c r="X1023" s="113"/>
      <c r="Y1023" s="117" t="str">
        <f t="shared" si="262"/>
        <v/>
      </c>
    </row>
    <row r="1024" spans="1:29" ht="18.75" customHeight="1" x14ac:dyDescent="0.2">
      <c r="A1024" s="405"/>
      <c r="B1024" s="426" t="s">
        <v>76</v>
      </c>
      <c r="C1024" s="424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353"/>
      <c r="E1024" s="353"/>
      <c r="F1024" s="426" t="s">
        <v>58</v>
      </c>
      <c r="G1024" s="427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10000</v>
      </c>
      <c r="H1024" s="353"/>
      <c r="I1024" s="553" t="s">
        <v>13</v>
      </c>
      <c r="J1024" s="554"/>
      <c r="K1024" s="430">
        <f>K1022-K1023</f>
        <v>67500</v>
      </c>
      <c r="L1024" s="412"/>
      <c r="M1024" s="93"/>
      <c r="N1024" s="110"/>
      <c r="O1024" s="111" t="s">
        <v>78</v>
      </c>
      <c r="P1024" s="111"/>
      <c r="Q1024" s="111"/>
      <c r="R1024" s="111" t="str">
        <f t="shared" si="263"/>
        <v/>
      </c>
      <c r="S1024" s="92"/>
      <c r="T1024" s="111" t="s">
        <v>78</v>
      </c>
      <c r="U1024" s="117" t="str">
        <f>Y1023</f>
        <v/>
      </c>
      <c r="V1024" s="113"/>
      <c r="W1024" s="117" t="str">
        <f t="shared" si="261"/>
        <v/>
      </c>
      <c r="X1024" s="113"/>
      <c r="Y1024" s="117" t="str">
        <f t="shared" si="262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55"/>
      <c r="J1025" s="556"/>
      <c r="K1025" s="87"/>
      <c r="L1025" s="121"/>
      <c r="N1025" s="110"/>
      <c r="O1025" s="111" t="s">
        <v>79</v>
      </c>
      <c r="P1025" s="111"/>
      <c r="Q1025" s="111"/>
      <c r="R1025" s="111" t="str">
        <f t="shared" si="263"/>
        <v/>
      </c>
      <c r="S1025" s="92"/>
      <c r="T1025" s="111" t="s">
        <v>79</v>
      </c>
      <c r="U1025" s="117" t="str">
        <f>Y1024</f>
        <v/>
      </c>
      <c r="V1025" s="113"/>
      <c r="W1025" s="117" t="str">
        <f t="shared" si="261"/>
        <v/>
      </c>
      <c r="X1025" s="113"/>
      <c r="Y1025" s="117" t="str">
        <f t="shared" si="262"/>
        <v/>
      </c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55"/>
      <c r="J1026" s="556"/>
      <c r="K1026" s="87"/>
      <c r="L1026" s="121"/>
      <c r="N1026" s="110"/>
      <c r="O1026" s="111" t="s">
        <v>80</v>
      </c>
      <c r="P1026" s="111"/>
      <c r="Q1026" s="111"/>
      <c r="R1026" s="111"/>
      <c r="S1026" s="92"/>
      <c r="T1026" s="111" t="s">
        <v>80</v>
      </c>
      <c r="U1026" s="117" t="str">
        <f>Y1025</f>
        <v/>
      </c>
      <c r="V1026" s="113"/>
      <c r="W1026" s="117" t="str">
        <f t="shared" si="261"/>
        <v/>
      </c>
      <c r="X1026" s="113"/>
      <c r="Y1026" s="117" t="str">
        <f t="shared" si="262"/>
        <v/>
      </c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N1027" s="110"/>
      <c r="O1027" s="111" t="s">
        <v>81</v>
      </c>
      <c r="P1027" s="111"/>
      <c r="Q1027" s="111"/>
      <c r="R1027" s="111" t="str">
        <f t="shared" si="263"/>
        <v/>
      </c>
      <c r="S1027" s="92"/>
      <c r="T1027" s="111" t="s">
        <v>81</v>
      </c>
      <c r="U1027" s="117"/>
      <c r="V1027" s="113"/>
      <c r="W1027" s="117" t="str">
        <f t="shared" si="261"/>
        <v/>
      </c>
      <c r="X1027" s="113"/>
      <c r="Y1027" s="117" t="str">
        <f t="shared" si="262"/>
        <v/>
      </c>
    </row>
    <row r="1028" spans="1:29" ht="20.100000000000001" customHeight="1" thickBot="1" x14ac:dyDescent="0.3">
      <c r="M1028" s="86"/>
      <c r="N1028" s="110"/>
      <c r="O1028" s="86"/>
      <c r="P1028" s="86"/>
      <c r="Q1028" s="86"/>
      <c r="R1028" s="86"/>
      <c r="S1028" s="86"/>
      <c r="T1028" s="86"/>
      <c r="U1028" s="86"/>
      <c r="V1028" s="86"/>
      <c r="W1028" s="86"/>
      <c r="X1028" s="86"/>
      <c r="Y1028" s="86"/>
      <c r="Z1028" s="86"/>
      <c r="AA1028" s="86"/>
      <c r="AB1028" s="86"/>
      <c r="AC1028" s="86"/>
    </row>
    <row r="1029" spans="1:29" ht="20.100000000000001" customHeight="1" thickBot="1" x14ac:dyDescent="0.55000000000000004">
      <c r="A1029" s="557" t="s">
        <v>50</v>
      </c>
      <c r="B1029" s="558"/>
      <c r="C1029" s="558"/>
      <c r="D1029" s="558"/>
      <c r="E1029" s="558"/>
      <c r="F1029" s="558"/>
      <c r="G1029" s="558"/>
      <c r="H1029" s="558"/>
      <c r="I1029" s="558"/>
      <c r="J1029" s="558"/>
      <c r="K1029" s="558"/>
      <c r="L1029" s="559"/>
      <c r="M1029" s="94"/>
      <c r="N1029" s="95"/>
      <c r="O1029" s="560" t="s">
        <v>51</v>
      </c>
      <c r="P1029" s="561"/>
      <c r="Q1029" s="561"/>
      <c r="R1029" s="562"/>
      <c r="S1029" s="96"/>
      <c r="T1029" s="560" t="s">
        <v>52</v>
      </c>
      <c r="U1029" s="561"/>
      <c r="V1029" s="561"/>
      <c r="W1029" s="561"/>
      <c r="X1029" s="561"/>
      <c r="Y1029" s="562"/>
      <c r="Z1029" s="97"/>
      <c r="AA1029" s="94"/>
      <c r="AB1029" s="93"/>
      <c r="AC1029" s="93"/>
    </row>
    <row r="1030" spans="1:29" ht="20.100000000000001" customHeight="1" thickBot="1" x14ac:dyDescent="0.25">
      <c r="A1030" s="436"/>
      <c r="B1030" s="437"/>
      <c r="C1030" s="572" t="s">
        <v>237</v>
      </c>
      <c r="D1030" s="566"/>
      <c r="E1030" s="566"/>
      <c r="F1030" s="566"/>
      <c r="G1030" s="437" t="str">
        <f>$J$1</f>
        <v>April</v>
      </c>
      <c r="H1030" s="565">
        <f>$K$1</f>
        <v>2025</v>
      </c>
      <c r="I1030" s="566"/>
      <c r="J1030" s="437"/>
      <c r="K1030" s="438"/>
      <c r="L1030" s="439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  <c r="Z1030" s="106"/>
      <c r="AA1030" s="102"/>
      <c r="AB1030" s="93"/>
      <c r="AC1030" s="93"/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f>25000+2000+4000+3000</f>
        <v>34000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>
        <f>15-Q1031</f>
        <v>15</v>
      </c>
      <c r="S1031" s="112"/>
      <c r="T1031" s="111" t="s">
        <v>60</v>
      </c>
      <c r="U1031" s="113">
        <v>18000</v>
      </c>
      <c r="V1031" s="113"/>
      <c r="W1031" s="113">
        <f>V1031+U1031</f>
        <v>18000</v>
      </c>
      <c r="X1031" s="113">
        <v>2000</v>
      </c>
      <c r="Y1031" s="113">
        <f>W1031-X1031</f>
        <v>16000</v>
      </c>
      <c r="Z1031" s="106"/>
      <c r="AA1031" s="93"/>
      <c r="AB1031" s="93"/>
      <c r="AC1031" s="93"/>
    </row>
    <row r="1032" spans="1:29" ht="20.100000000000001" customHeight="1" thickBot="1" x14ac:dyDescent="0.25">
      <c r="A1032" s="98"/>
      <c r="B1032" s="85" t="s">
        <v>61</v>
      </c>
      <c r="C1032" s="84" t="s">
        <v>104</v>
      </c>
      <c r="D1032" s="85"/>
      <c r="E1032" s="85"/>
      <c r="F1032" s="85"/>
      <c r="G1032" s="85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f t="shared" ref="R1032:R1042" si="264">R1031-Q1032</f>
        <v>14</v>
      </c>
      <c r="S1032" s="92"/>
      <c r="T1032" s="111" t="s">
        <v>62</v>
      </c>
      <c r="U1032" s="117">
        <f>Y1031</f>
        <v>16000</v>
      </c>
      <c r="V1032" s="113"/>
      <c r="W1032" s="117">
        <f t="shared" ref="W1032:W1042" si="265">IF(U1032="","",U1032+V1032)</f>
        <v>16000</v>
      </c>
      <c r="X1032" s="113">
        <v>2000</v>
      </c>
      <c r="Y1032" s="117">
        <f t="shared" ref="Y1032:Y1042" si="266">IF(W1032="","",W1032-X1032)</f>
        <v>14000</v>
      </c>
      <c r="Z1032" s="118"/>
      <c r="AA1032" s="94"/>
      <c r="AB1032" s="93"/>
      <c r="AC1032" s="93"/>
    </row>
    <row r="1033" spans="1:29" ht="20.100000000000001" customHeight="1" thickBot="1" x14ac:dyDescent="0.25">
      <c r="A1033" s="405"/>
      <c r="B1033" s="413" t="s">
        <v>63</v>
      </c>
      <c r="C1033" s="414"/>
      <c r="D1033" s="353"/>
      <c r="E1033" s="353"/>
      <c r="F1033" s="569" t="s">
        <v>52</v>
      </c>
      <c r="G1033" s="570"/>
      <c r="H1033" s="353"/>
      <c r="I1033" s="569" t="s">
        <v>64</v>
      </c>
      <c r="J1033" s="571"/>
      <c r="K1033" s="570"/>
      <c r="L1033" s="415"/>
      <c r="M1033" s="93"/>
      <c r="N1033" s="110"/>
      <c r="O1033" s="111" t="s">
        <v>65</v>
      </c>
      <c r="P1033" s="111">
        <v>29</v>
      </c>
      <c r="Q1033" s="111">
        <v>2</v>
      </c>
      <c r="R1033" s="111">
        <f t="shared" si="264"/>
        <v>12</v>
      </c>
      <c r="S1033" s="92"/>
      <c r="T1033" s="111" t="s">
        <v>65</v>
      </c>
      <c r="U1033" s="117">
        <f>Y1032</f>
        <v>14000</v>
      </c>
      <c r="V1033" s="113">
        <v>25000</v>
      </c>
      <c r="W1033" s="117">
        <f t="shared" si="265"/>
        <v>39000</v>
      </c>
      <c r="X1033" s="113"/>
      <c r="Y1033" s="117">
        <f t="shared" si="266"/>
        <v>39000</v>
      </c>
      <c r="Z1033" s="118"/>
      <c r="AA1033" s="93"/>
      <c r="AB1033" s="93"/>
      <c r="AC1033" s="93"/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>
        <v>30</v>
      </c>
      <c r="Q1034" s="111">
        <v>0</v>
      </c>
      <c r="R1034" s="111">
        <f t="shared" si="264"/>
        <v>12</v>
      </c>
      <c r="S1034" s="92"/>
      <c r="T1034" s="111" t="s">
        <v>66</v>
      </c>
      <c r="U1034" s="117">
        <f>Y1033</f>
        <v>39000</v>
      </c>
      <c r="V1034" s="113"/>
      <c r="W1034" s="117">
        <f t="shared" si="265"/>
        <v>39000</v>
      </c>
      <c r="X1034" s="113">
        <v>3000</v>
      </c>
      <c r="Y1034" s="117">
        <f t="shared" si="266"/>
        <v>36000</v>
      </c>
      <c r="Z1034" s="118"/>
      <c r="AA1034" s="93"/>
      <c r="AB1034" s="93"/>
      <c r="AC1034" s="93"/>
    </row>
    <row r="1035" spans="1:29" ht="20.100000000000001" customHeight="1" x14ac:dyDescent="0.2">
      <c r="A1035" s="98"/>
      <c r="B1035" s="563" t="s">
        <v>51</v>
      </c>
      <c r="C1035" s="530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39000</v>
      </c>
      <c r="H1035" s="122"/>
      <c r="I1035" s="126">
        <f>IF(C1039&gt;=C1038,$K$2,C1037+C1039)</f>
        <v>30</v>
      </c>
      <c r="J1035" s="127" t="s">
        <v>68</v>
      </c>
      <c r="K1035" s="128">
        <f>K1031/$K$2*I1035</f>
        <v>34000</v>
      </c>
      <c r="L1035" s="129"/>
      <c r="M1035" s="93"/>
      <c r="N1035" s="110"/>
      <c r="O1035" s="111" t="s">
        <v>69</v>
      </c>
      <c r="P1035" s="111"/>
      <c r="Q1035" s="111"/>
      <c r="R1035" s="111">
        <f t="shared" si="264"/>
        <v>12</v>
      </c>
      <c r="S1035" s="92"/>
      <c r="T1035" s="111" t="s">
        <v>69</v>
      </c>
      <c r="U1035" s="117"/>
      <c r="V1035" s="113"/>
      <c r="W1035" s="117" t="str">
        <f t="shared" si="265"/>
        <v/>
      </c>
      <c r="X1035" s="113"/>
      <c r="Y1035" s="117" t="str">
        <f t="shared" si="266"/>
        <v/>
      </c>
      <c r="Z1035" s="118"/>
      <c r="AA1035" s="93"/>
      <c r="AB1035" s="93"/>
      <c r="AC1035" s="93"/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39</v>
      </c>
      <c r="J1036" s="127" t="s">
        <v>70</v>
      </c>
      <c r="K1036" s="125">
        <f>K1031/$K$2/8*I1036</f>
        <v>5525</v>
      </c>
      <c r="L1036" s="131"/>
      <c r="M1036" s="93"/>
      <c r="N1036" s="110"/>
      <c r="O1036" s="111" t="s">
        <v>47</v>
      </c>
      <c r="P1036" s="111"/>
      <c r="Q1036" s="111"/>
      <c r="R1036" s="111">
        <f t="shared" si="264"/>
        <v>12</v>
      </c>
      <c r="S1036" s="92"/>
      <c r="T1036" s="111" t="s">
        <v>47</v>
      </c>
      <c r="U1036" s="117"/>
      <c r="V1036" s="113"/>
      <c r="W1036" s="117" t="str">
        <f t="shared" si="265"/>
        <v/>
      </c>
      <c r="X1036" s="113"/>
      <c r="Y1036" s="117" t="str">
        <f t="shared" si="266"/>
        <v/>
      </c>
      <c r="Z1036" s="118"/>
      <c r="AA1036" s="93"/>
      <c r="AB1036" s="93"/>
      <c r="AC1036" s="93"/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30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39000</v>
      </c>
      <c r="H1037" s="122"/>
      <c r="I1037" s="564" t="s">
        <v>72</v>
      </c>
      <c r="J1037" s="530"/>
      <c r="K1037" s="125">
        <f>K1035+K1036</f>
        <v>39525</v>
      </c>
      <c r="L1037" s="131"/>
      <c r="M1037" s="93"/>
      <c r="N1037" s="110"/>
      <c r="O1037" s="111" t="s">
        <v>73</v>
      </c>
      <c r="P1037" s="111"/>
      <c r="Q1037" s="111"/>
      <c r="R1037" s="111">
        <f t="shared" si="264"/>
        <v>12</v>
      </c>
      <c r="S1037" s="92"/>
      <c r="T1037" s="111" t="s">
        <v>73</v>
      </c>
      <c r="U1037" s="117"/>
      <c r="V1037" s="113"/>
      <c r="W1037" s="117" t="str">
        <f t="shared" si="265"/>
        <v/>
      </c>
      <c r="X1037" s="113"/>
      <c r="Y1037" s="117" t="str">
        <f t="shared" si="266"/>
        <v/>
      </c>
      <c r="Z1037" s="118"/>
      <c r="AA1037" s="93"/>
      <c r="AB1037" s="93"/>
      <c r="AC1037" s="93"/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3000</v>
      </c>
      <c r="H1038" s="122"/>
      <c r="I1038" s="564" t="s">
        <v>74</v>
      </c>
      <c r="J1038" s="530"/>
      <c r="K1038" s="125">
        <f>G1038</f>
        <v>3000</v>
      </c>
      <c r="L1038" s="131"/>
      <c r="M1038" s="93"/>
      <c r="N1038" s="110"/>
      <c r="O1038" s="111" t="s">
        <v>75</v>
      </c>
      <c r="P1038" s="111"/>
      <c r="Q1038" s="111"/>
      <c r="R1038" s="111">
        <f t="shared" si="264"/>
        <v>12</v>
      </c>
      <c r="S1038" s="92"/>
      <c r="T1038" s="111" t="s">
        <v>75</v>
      </c>
      <c r="U1038" s="117"/>
      <c r="V1038" s="113"/>
      <c r="W1038" s="117" t="str">
        <f t="shared" si="265"/>
        <v/>
      </c>
      <c r="X1038" s="113"/>
      <c r="Y1038" s="117" t="str">
        <f t="shared" si="266"/>
        <v/>
      </c>
      <c r="Z1038" s="118"/>
      <c r="AA1038" s="93"/>
      <c r="AB1038" s="93"/>
      <c r="AC1038" s="93"/>
    </row>
    <row r="1039" spans="1:29" ht="18.75" customHeight="1" x14ac:dyDescent="0.2">
      <c r="A1039" s="405"/>
      <c r="B1039" s="426" t="s">
        <v>76</v>
      </c>
      <c r="C1039" s="424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12</v>
      </c>
      <c r="D1039" s="353"/>
      <c r="E1039" s="353"/>
      <c r="F1039" s="426" t="s">
        <v>58</v>
      </c>
      <c r="G1039" s="427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36000</v>
      </c>
      <c r="H1039" s="353"/>
      <c r="I1039" s="553" t="s">
        <v>13</v>
      </c>
      <c r="J1039" s="554"/>
      <c r="K1039" s="430">
        <f>K1037-K1038</f>
        <v>36525</v>
      </c>
      <c r="L1039" s="412"/>
      <c r="M1039" s="93"/>
      <c r="N1039" s="110"/>
      <c r="O1039" s="111" t="s">
        <v>78</v>
      </c>
      <c r="P1039" s="111"/>
      <c r="Q1039" s="111"/>
      <c r="R1039" s="111">
        <f t="shared" si="264"/>
        <v>12</v>
      </c>
      <c r="S1039" s="92"/>
      <c r="T1039" s="111" t="s">
        <v>78</v>
      </c>
      <c r="U1039" s="117"/>
      <c r="V1039" s="113"/>
      <c r="W1039" s="117" t="str">
        <f t="shared" si="265"/>
        <v/>
      </c>
      <c r="X1039" s="113"/>
      <c r="Y1039" s="117" t="str">
        <f t="shared" si="266"/>
        <v/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55"/>
      <c r="J1040" s="556"/>
      <c r="K1040" s="87"/>
      <c r="L1040" s="121"/>
      <c r="M1040" s="93"/>
      <c r="N1040" s="110"/>
      <c r="O1040" s="111" t="s">
        <v>79</v>
      </c>
      <c r="P1040" s="111"/>
      <c r="Q1040" s="111"/>
      <c r="R1040" s="111">
        <f t="shared" si="264"/>
        <v>12</v>
      </c>
      <c r="S1040" s="92"/>
      <c r="T1040" s="111" t="s">
        <v>79</v>
      </c>
      <c r="U1040" s="117"/>
      <c r="V1040" s="113"/>
      <c r="W1040" s="117" t="str">
        <f t="shared" si="265"/>
        <v/>
      </c>
      <c r="X1040" s="113"/>
      <c r="Y1040" s="117" t="str">
        <f t="shared" si="266"/>
        <v/>
      </c>
      <c r="Z1040" s="118"/>
      <c r="AA1040" s="93"/>
      <c r="AB1040" s="93"/>
      <c r="AC1040" s="93"/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55"/>
      <c r="J1041" s="556"/>
      <c r="K1041" s="87"/>
      <c r="L1041" s="121"/>
      <c r="M1041" s="93"/>
      <c r="N1041" s="110"/>
      <c r="O1041" s="111" t="s">
        <v>80</v>
      </c>
      <c r="P1041" s="111"/>
      <c r="Q1041" s="111"/>
      <c r="R1041" s="111">
        <f t="shared" si="264"/>
        <v>12</v>
      </c>
      <c r="S1041" s="92"/>
      <c r="T1041" s="111" t="s">
        <v>80</v>
      </c>
      <c r="U1041" s="117"/>
      <c r="V1041" s="113"/>
      <c r="W1041" s="117" t="str">
        <f t="shared" si="265"/>
        <v/>
      </c>
      <c r="X1041" s="113"/>
      <c r="Y1041" s="117" t="str">
        <f t="shared" si="266"/>
        <v/>
      </c>
      <c r="Z1041" s="118"/>
      <c r="AA1041" s="93"/>
      <c r="AB1041" s="93"/>
      <c r="AC1041" s="93"/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M1042" s="93"/>
      <c r="N1042" s="110"/>
      <c r="O1042" s="111" t="s">
        <v>81</v>
      </c>
      <c r="P1042" s="111"/>
      <c r="Q1042" s="111"/>
      <c r="R1042" s="111">
        <f t="shared" si="264"/>
        <v>12</v>
      </c>
      <c r="S1042" s="92"/>
      <c r="T1042" s="111" t="s">
        <v>81</v>
      </c>
      <c r="U1042" s="117"/>
      <c r="V1042" s="113"/>
      <c r="W1042" s="117" t="str">
        <f t="shared" si="265"/>
        <v/>
      </c>
      <c r="X1042" s="113"/>
      <c r="Y1042" s="117" t="str">
        <f t="shared" si="266"/>
        <v/>
      </c>
      <c r="Z1042" s="118"/>
      <c r="AA1042" s="93"/>
      <c r="AB1042" s="93"/>
      <c r="AC1042" s="93"/>
    </row>
    <row r="1043" spans="1:29" ht="20.100000000000001" customHeight="1" thickBot="1" x14ac:dyDescent="0.25">
      <c r="A1043" s="353"/>
      <c r="B1043" s="353"/>
      <c r="C1043" s="353"/>
      <c r="D1043" s="353"/>
      <c r="E1043" s="353"/>
      <c r="F1043" s="353"/>
      <c r="G1043" s="353"/>
      <c r="H1043" s="353"/>
      <c r="I1043" s="353"/>
      <c r="J1043" s="353"/>
      <c r="K1043" s="353"/>
      <c r="L1043" s="353"/>
      <c r="M1043" s="136"/>
      <c r="N1043" s="137"/>
      <c r="O1043" s="137"/>
      <c r="P1043" s="137"/>
      <c r="Q1043" s="137"/>
      <c r="R1043" s="137"/>
      <c r="S1043" s="137"/>
      <c r="T1043" s="137"/>
      <c r="U1043" s="137"/>
      <c r="V1043" s="137"/>
      <c r="W1043" s="137"/>
      <c r="X1043" s="137"/>
      <c r="Y1043" s="137"/>
      <c r="Z1043" s="137"/>
      <c r="AA1043" s="136"/>
      <c r="AB1043" s="136"/>
      <c r="AC1043" s="136"/>
    </row>
    <row r="1044" spans="1:29" ht="20.100000000000001" customHeight="1" thickBot="1" x14ac:dyDescent="0.55000000000000004">
      <c r="A1044" s="557" t="s">
        <v>50</v>
      </c>
      <c r="B1044" s="558"/>
      <c r="C1044" s="558"/>
      <c r="D1044" s="558"/>
      <c r="E1044" s="558"/>
      <c r="F1044" s="558"/>
      <c r="G1044" s="558"/>
      <c r="H1044" s="558"/>
      <c r="I1044" s="558"/>
      <c r="J1044" s="558"/>
      <c r="K1044" s="558"/>
      <c r="L1044" s="559"/>
      <c r="M1044" s="94"/>
      <c r="N1044" s="95"/>
      <c r="O1044" s="560" t="s">
        <v>51</v>
      </c>
      <c r="P1044" s="561"/>
      <c r="Q1044" s="561"/>
      <c r="R1044" s="562"/>
      <c r="S1044" s="96"/>
      <c r="T1044" s="560" t="s">
        <v>52</v>
      </c>
      <c r="U1044" s="561"/>
      <c r="V1044" s="561"/>
      <c r="W1044" s="561"/>
      <c r="X1044" s="561"/>
      <c r="Y1044" s="562"/>
    </row>
    <row r="1045" spans="1:29" ht="20.100000000000001" customHeight="1" thickBot="1" x14ac:dyDescent="0.25">
      <c r="A1045" s="436"/>
      <c r="B1045" s="437"/>
      <c r="C1045" s="572" t="s">
        <v>237</v>
      </c>
      <c r="D1045" s="573"/>
      <c r="E1045" s="573"/>
      <c r="F1045" s="573"/>
      <c r="G1045" s="437" t="str">
        <f>$J$1</f>
        <v>April</v>
      </c>
      <c r="H1045" s="565">
        <f>$K$1</f>
        <v>2025</v>
      </c>
      <c r="I1045" s="573"/>
      <c r="J1045" s="437"/>
      <c r="K1045" s="438"/>
      <c r="L1045" s="439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254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7">IF(Q1047="","",R1046-Q1047)</f>
        <v>0</v>
      </c>
      <c r="S1047" s="92"/>
      <c r="T1047" s="111" t="s">
        <v>62</v>
      </c>
      <c r="U1047" s="117">
        <f t="shared" ref="U1047:U1053" si="268">Y1046</f>
        <v>0</v>
      </c>
      <c r="V1047" s="113">
        <v>10000</v>
      </c>
      <c r="W1047" s="117">
        <f t="shared" ref="W1047:W1057" si="269">IF(U1047="","",U1047+V1047)</f>
        <v>10000</v>
      </c>
      <c r="X1047" s="113">
        <v>10000</v>
      </c>
      <c r="Y1047" s="117">
        <f t="shared" ref="Y1047:Y1057" si="270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69" t="s">
        <v>52</v>
      </c>
      <c r="G1048" s="570"/>
      <c r="H1048" s="353"/>
      <c r="I1048" s="569" t="s">
        <v>64</v>
      </c>
      <c r="J1048" s="571"/>
      <c r="K1048" s="570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68"/>
        <v>0</v>
      </c>
      <c r="V1048" s="113">
        <f>12000+3000</f>
        <v>15000</v>
      </c>
      <c r="W1048" s="117">
        <f t="shared" si="269"/>
        <v>15000</v>
      </c>
      <c r="X1048" s="113">
        <v>15000</v>
      </c>
      <c r="Y1048" s="117">
        <f t="shared" si="270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>
        <v>27</v>
      </c>
      <c r="Q1049" s="111">
        <v>3</v>
      </c>
      <c r="R1049" s="111">
        <f t="shared" si="267"/>
        <v>-3</v>
      </c>
      <c r="S1049" s="92"/>
      <c r="T1049" s="111" t="s">
        <v>66</v>
      </c>
      <c r="U1049" s="117">
        <f>Y1048</f>
        <v>0</v>
      </c>
      <c r="V1049" s="113">
        <v>7000</v>
      </c>
      <c r="W1049" s="117">
        <f t="shared" si="269"/>
        <v>7000</v>
      </c>
      <c r="X1049" s="113">
        <v>7000</v>
      </c>
      <c r="Y1049" s="117">
        <f t="shared" si="270"/>
        <v>0</v>
      </c>
    </row>
    <row r="1050" spans="1:29" ht="20.100000000000001" customHeight="1" x14ac:dyDescent="0.2">
      <c r="A1050" s="98"/>
      <c r="B1050" s="563" t="s">
        <v>51</v>
      </c>
      <c r="C1050" s="530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27</v>
      </c>
      <c r="J1050" s="127" t="s">
        <v>68</v>
      </c>
      <c r="K1050" s="128">
        <f>K1046/$K$2*I1050</f>
        <v>25200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7"/>
        <v/>
      </c>
      <c r="S1050" s="92"/>
      <c r="T1050" s="111" t="s">
        <v>69</v>
      </c>
      <c r="U1050" s="117"/>
      <c r="V1050" s="113"/>
      <c r="W1050" s="117" t="str">
        <f t="shared" si="269"/>
        <v/>
      </c>
      <c r="X1050" s="113"/>
      <c r="Y1050" s="117" t="str">
        <f t="shared" si="270"/>
        <v/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7000</v>
      </c>
      <c r="H1051" s="122"/>
      <c r="I1051" s="126">
        <v>4</v>
      </c>
      <c r="J1051" s="127" t="s">
        <v>70</v>
      </c>
      <c r="K1051" s="125">
        <f>K1046/$K$2/8*I1051</f>
        <v>466.66666666666669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7"/>
        <v/>
      </c>
      <c r="S1051" s="92"/>
      <c r="T1051" s="111" t="s">
        <v>47</v>
      </c>
      <c r="U1051" s="117" t="str">
        <f t="shared" si="268"/>
        <v/>
      </c>
      <c r="V1051" s="113"/>
      <c r="W1051" s="117" t="str">
        <f t="shared" si="269"/>
        <v/>
      </c>
      <c r="X1051" s="113"/>
      <c r="Y1051" s="117" t="str">
        <f t="shared" si="270"/>
        <v/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27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7000</v>
      </c>
      <c r="H1052" s="122"/>
      <c r="I1052" s="564" t="s">
        <v>72</v>
      </c>
      <c r="J1052" s="530"/>
      <c r="K1052" s="125">
        <f>K1050+K1051</f>
        <v>25666.666666666668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7"/>
        <v/>
      </c>
      <c r="S1052" s="92"/>
      <c r="T1052" s="111" t="s">
        <v>73</v>
      </c>
      <c r="U1052" s="117" t="str">
        <f t="shared" si="268"/>
        <v/>
      </c>
      <c r="V1052" s="113"/>
      <c r="W1052" s="117" t="str">
        <f t="shared" si="269"/>
        <v/>
      </c>
      <c r="X1052" s="113"/>
      <c r="Y1052" s="117" t="str">
        <f t="shared" si="270"/>
        <v/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3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7000</v>
      </c>
      <c r="H1053" s="122"/>
      <c r="I1053" s="564" t="s">
        <v>74</v>
      </c>
      <c r="J1053" s="530"/>
      <c r="K1053" s="125">
        <f>G1053</f>
        <v>7000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7"/>
        <v/>
      </c>
      <c r="S1053" s="92"/>
      <c r="T1053" s="111" t="s">
        <v>75</v>
      </c>
      <c r="U1053" s="117" t="str">
        <f t="shared" si="268"/>
        <v/>
      </c>
      <c r="V1053" s="113"/>
      <c r="W1053" s="117" t="str">
        <f t="shared" si="269"/>
        <v/>
      </c>
      <c r="X1053" s="113"/>
      <c r="Y1053" s="117" t="str">
        <f t="shared" si="270"/>
        <v/>
      </c>
    </row>
    <row r="1054" spans="1:29" ht="18.75" customHeight="1" x14ac:dyDescent="0.2">
      <c r="A1054" s="405"/>
      <c r="B1054" s="426" t="s">
        <v>76</v>
      </c>
      <c r="C1054" s="424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-3</v>
      </c>
      <c r="D1054" s="353"/>
      <c r="E1054" s="353"/>
      <c r="F1054" s="426" t="s">
        <v>58</v>
      </c>
      <c r="G1054" s="427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3"/>
      <c r="I1054" s="553" t="s">
        <v>13</v>
      </c>
      <c r="J1054" s="554"/>
      <c r="K1054" s="430">
        <f>K1052-K1053</f>
        <v>18666.666666666668</v>
      </c>
      <c r="L1054" s="412"/>
      <c r="M1054" s="93"/>
      <c r="N1054" s="110"/>
      <c r="O1054" s="111" t="s">
        <v>78</v>
      </c>
      <c r="P1054" s="111"/>
      <c r="Q1054" s="111"/>
      <c r="R1054" s="111" t="str">
        <f t="shared" si="267"/>
        <v/>
      </c>
      <c r="S1054" s="92"/>
      <c r="T1054" s="111" t="s">
        <v>78</v>
      </c>
      <c r="U1054" s="117" t="str">
        <f>Y1053</f>
        <v/>
      </c>
      <c r="V1054" s="113"/>
      <c r="W1054" s="117" t="str">
        <f t="shared" si="269"/>
        <v/>
      </c>
      <c r="X1054" s="113"/>
      <c r="Y1054" s="117" t="str">
        <f t="shared" si="270"/>
        <v/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55"/>
      <c r="J1055" s="556"/>
      <c r="K1055" s="87"/>
      <c r="L1055" s="121"/>
      <c r="N1055" s="110"/>
      <c r="O1055" s="111" t="s">
        <v>79</v>
      </c>
      <c r="P1055" s="111"/>
      <c r="Q1055" s="111"/>
      <c r="R1055" s="111" t="str">
        <f t="shared" si="267"/>
        <v/>
      </c>
      <c r="S1055" s="92"/>
      <c r="T1055" s="111" t="s">
        <v>79</v>
      </c>
      <c r="U1055" s="117" t="str">
        <f>Y1054</f>
        <v/>
      </c>
      <c r="V1055" s="113"/>
      <c r="W1055" s="117" t="str">
        <f t="shared" si="269"/>
        <v/>
      </c>
      <c r="X1055" s="113"/>
      <c r="Y1055" s="117" t="str">
        <f t="shared" si="270"/>
        <v/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55"/>
      <c r="J1056" s="556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 t="str">
        <f>Y1055</f>
        <v/>
      </c>
      <c r="V1056" s="113"/>
      <c r="W1056" s="117" t="str">
        <f t="shared" si="269"/>
        <v/>
      </c>
      <c r="X1056" s="113"/>
      <c r="Y1056" s="117" t="str">
        <f t="shared" si="270"/>
        <v/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7"/>
        <v/>
      </c>
      <c r="S1057" s="92"/>
      <c r="T1057" s="111" t="s">
        <v>81</v>
      </c>
      <c r="U1057" s="117" t="str">
        <f>Y1056</f>
        <v/>
      </c>
      <c r="V1057" s="113"/>
      <c r="W1057" s="117" t="str">
        <f t="shared" si="269"/>
        <v/>
      </c>
      <c r="X1057" s="113"/>
      <c r="Y1057" s="117" t="str">
        <f t="shared" si="270"/>
        <v/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57" t="s">
        <v>50</v>
      </c>
      <c r="B1059" s="558"/>
      <c r="C1059" s="558"/>
      <c r="D1059" s="558"/>
      <c r="E1059" s="558"/>
      <c r="F1059" s="558"/>
      <c r="G1059" s="558"/>
      <c r="H1059" s="558"/>
      <c r="I1059" s="558"/>
      <c r="J1059" s="558"/>
      <c r="K1059" s="558"/>
      <c r="L1059" s="559"/>
      <c r="M1059" s="94"/>
      <c r="N1059" s="95"/>
      <c r="O1059" s="560" t="s">
        <v>51</v>
      </c>
      <c r="P1059" s="561"/>
      <c r="Q1059" s="561"/>
      <c r="R1059" s="562"/>
      <c r="S1059" s="96"/>
      <c r="T1059" s="560" t="s">
        <v>52</v>
      </c>
      <c r="U1059" s="561"/>
      <c r="V1059" s="561"/>
      <c r="W1059" s="561"/>
      <c r="X1059" s="561"/>
      <c r="Y1059" s="562"/>
    </row>
    <row r="1060" spans="1:29" ht="20.100000000000001" customHeight="1" thickBot="1" x14ac:dyDescent="0.25">
      <c r="A1060" s="436"/>
      <c r="B1060" s="437"/>
      <c r="C1060" s="572" t="s">
        <v>237</v>
      </c>
      <c r="D1060" s="573"/>
      <c r="E1060" s="573"/>
      <c r="F1060" s="573"/>
      <c r="G1060" s="437" t="str">
        <f>$J$1</f>
        <v>April</v>
      </c>
      <c r="H1060" s="565">
        <f>$K$1</f>
        <v>2025</v>
      </c>
      <c r="I1060" s="573"/>
      <c r="J1060" s="437"/>
      <c r="K1060" s="438"/>
      <c r="L1060" s="439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/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235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1">Y1061</f>
        <v>0</v>
      </c>
      <c r="V1062" s="113">
        <v>2000</v>
      </c>
      <c r="W1062" s="117">
        <f t="shared" ref="W1062:W1072" si="272">IF(U1062="","",U1062+V1062)</f>
        <v>2000</v>
      </c>
      <c r="X1062" s="113">
        <v>2000</v>
      </c>
      <c r="Y1062" s="117">
        <f t="shared" ref="Y1062:Y1072" si="273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69" t="s">
        <v>52</v>
      </c>
      <c r="G1063" s="570"/>
      <c r="H1063" s="353"/>
      <c r="I1063" s="569" t="s">
        <v>64</v>
      </c>
      <c r="J1063" s="571"/>
      <c r="K1063" s="570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4">IF(Q1063="","",R1062-Q1063)</f>
        <v/>
      </c>
      <c r="S1063" s="92"/>
      <c r="T1063" s="111" t="s">
        <v>65</v>
      </c>
      <c r="U1063" s="117">
        <f t="shared" si="271"/>
        <v>0</v>
      </c>
      <c r="V1063" s="113">
        <v>5000</v>
      </c>
      <c r="W1063" s="117">
        <f t="shared" si="272"/>
        <v>5000</v>
      </c>
      <c r="X1063" s="113">
        <v>5000</v>
      </c>
      <c r="Y1063" s="117">
        <f t="shared" si="273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4"/>
        <v/>
      </c>
      <c r="S1064" s="92"/>
      <c r="T1064" s="111" t="s">
        <v>66</v>
      </c>
      <c r="U1064" s="117">
        <f>Y1063</f>
        <v>0</v>
      </c>
      <c r="V1064" s="113"/>
      <c r="W1064" s="117">
        <f t="shared" si="272"/>
        <v>0</v>
      </c>
      <c r="X1064" s="113"/>
      <c r="Y1064" s="117">
        <f t="shared" si="273"/>
        <v>0</v>
      </c>
    </row>
    <row r="1065" spans="1:29" ht="20.100000000000001" customHeight="1" x14ac:dyDescent="0.2">
      <c r="A1065" s="98"/>
      <c r="B1065" s="563" t="s">
        <v>51</v>
      </c>
      <c r="C1065" s="530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30</v>
      </c>
      <c r="J1065" s="127" t="s">
        <v>68</v>
      </c>
      <c r="K1065" s="128">
        <f>K1061/$K$2*I1065</f>
        <v>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4"/>
        <v/>
      </c>
      <c r="S1065" s="92"/>
      <c r="T1065" s="111" t="s">
        <v>69</v>
      </c>
      <c r="U1065" s="117"/>
      <c r="V1065" s="113"/>
      <c r="W1065" s="117" t="str">
        <f t="shared" si="272"/>
        <v/>
      </c>
      <c r="X1065" s="113"/>
      <c r="Y1065" s="117" t="str">
        <f t="shared" si="273"/>
        <v/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4"/>
        <v/>
      </c>
      <c r="S1066" s="92"/>
      <c r="T1066" s="111" t="s">
        <v>47</v>
      </c>
      <c r="U1066" s="117" t="str">
        <f t="shared" si="271"/>
        <v/>
      </c>
      <c r="V1066" s="113"/>
      <c r="W1066" s="117" t="str">
        <f t="shared" si="272"/>
        <v/>
      </c>
      <c r="X1066" s="113"/>
      <c r="Y1066" s="117" t="str">
        <f t="shared" si="273"/>
        <v/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0</v>
      </c>
      <c r="H1067" s="122"/>
      <c r="I1067" s="564" t="s">
        <v>72</v>
      </c>
      <c r="J1067" s="530"/>
      <c r="K1067" s="125">
        <f>K1065+K1066</f>
        <v>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4"/>
        <v/>
      </c>
      <c r="S1067" s="92"/>
      <c r="T1067" s="111" t="s">
        <v>73</v>
      </c>
      <c r="U1067" s="117" t="str">
        <f t="shared" si="271"/>
        <v/>
      </c>
      <c r="V1067" s="113"/>
      <c r="W1067" s="117" t="str">
        <f t="shared" si="272"/>
        <v/>
      </c>
      <c r="X1067" s="113"/>
      <c r="Y1067" s="117" t="str">
        <f t="shared" si="273"/>
        <v/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0</v>
      </c>
      <c r="H1068" s="122"/>
      <c r="I1068" s="564" t="s">
        <v>74</v>
      </c>
      <c r="J1068" s="530"/>
      <c r="K1068" s="125">
        <f>G1068</f>
        <v>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4"/>
        <v/>
      </c>
      <c r="S1068" s="92"/>
      <c r="T1068" s="111" t="s">
        <v>75</v>
      </c>
      <c r="U1068" s="117" t="str">
        <f t="shared" si="271"/>
        <v/>
      </c>
      <c r="V1068" s="113"/>
      <c r="W1068" s="117" t="str">
        <f t="shared" si="272"/>
        <v/>
      </c>
      <c r="X1068" s="113"/>
      <c r="Y1068" s="117" t="str">
        <f t="shared" si="273"/>
        <v/>
      </c>
    </row>
    <row r="1069" spans="1:29" ht="18.75" customHeight="1" x14ac:dyDescent="0.2">
      <c r="A1069" s="405"/>
      <c r="B1069" s="426" t="s">
        <v>76</v>
      </c>
      <c r="C1069" s="424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3"/>
      <c r="E1069" s="353"/>
      <c r="F1069" s="426" t="s">
        <v>58</v>
      </c>
      <c r="G1069" s="427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3"/>
      <c r="I1069" s="553" t="s">
        <v>13</v>
      </c>
      <c r="J1069" s="554"/>
      <c r="K1069" s="430"/>
      <c r="L1069" s="412"/>
      <c r="M1069" s="93"/>
      <c r="N1069" s="110"/>
      <c r="O1069" s="111" t="s">
        <v>78</v>
      </c>
      <c r="P1069" s="111"/>
      <c r="Q1069" s="111"/>
      <c r="R1069" s="111" t="str">
        <f t="shared" si="274"/>
        <v/>
      </c>
      <c r="S1069" s="92"/>
      <c r="T1069" s="111" t="s">
        <v>78</v>
      </c>
      <c r="U1069" s="117" t="str">
        <f>Y1068</f>
        <v/>
      </c>
      <c r="V1069" s="113"/>
      <c r="W1069" s="117" t="str">
        <f t="shared" si="272"/>
        <v/>
      </c>
      <c r="X1069" s="113"/>
      <c r="Y1069" s="117" t="str">
        <f t="shared" si="273"/>
        <v/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55"/>
      <c r="J1070" s="556"/>
      <c r="K1070" s="87"/>
      <c r="L1070" s="121"/>
      <c r="N1070" s="110"/>
      <c r="O1070" s="111" t="s">
        <v>79</v>
      </c>
      <c r="P1070" s="111"/>
      <c r="Q1070" s="111"/>
      <c r="R1070" s="111" t="str">
        <f t="shared" si="274"/>
        <v/>
      </c>
      <c r="S1070" s="92"/>
      <c r="T1070" s="111" t="s">
        <v>79</v>
      </c>
      <c r="U1070" s="117" t="str">
        <f>Y1069</f>
        <v/>
      </c>
      <c r="V1070" s="113"/>
      <c r="W1070" s="117" t="str">
        <f t="shared" si="272"/>
        <v/>
      </c>
      <c r="X1070" s="113"/>
      <c r="Y1070" s="117" t="str">
        <f t="shared" si="273"/>
        <v/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55"/>
      <c r="J1071" s="556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 t="str">
        <f>Y1070</f>
        <v/>
      </c>
      <c r="V1071" s="113"/>
      <c r="W1071" s="117" t="str">
        <f t="shared" si="272"/>
        <v/>
      </c>
      <c r="X1071" s="113"/>
      <c r="Y1071" s="117" t="str">
        <f t="shared" si="273"/>
        <v/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 t="str">
        <f>Y1071</f>
        <v/>
      </c>
      <c r="V1072" s="113"/>
      <c r="W1072" s="117" t="str">
        <f t="shared" si="272"/>
        <v/>
      </c>
      <c r="X1072" s="113"/>
      <c r="Y1072" s="117" t="str">
        <f t="shared" si="273"/>
        <v/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57" t="s">
        <v>50</v>
      </c>
      <c r="B1074" s="558"/>
      <c r="C1074" s="558"/>
      <c r="D1074" s="558"/>
      <c r="E1074" s="558"/>
      <c r="F1074" s="558"/>
      <c r="G1074" s="558"/>
      <c r="H1074" s="558"/>
      <c r="I1074" s="558"/>
      <c r="J1074" s="558"/>
      <c r="K1074" s="558"/>
      <c r="L1074" s="559"/>
      <c r="M1074" s="94"/>
      <c r="N1074" s="95"/>
      <c r="O1074" s="560" t="s">
        <v>51</v>
      </c>
      <c r="P1074" s="561"/>
      <c r="Q1074" s="561"/>
      <c r="R1074" s="562"/>
      <c r="S1074" s="96"/>
      <c r="T1074" s="560" t="s">
        <v>52</v>
      </c>
      <c r="U1074" s="561"/>
      <c r="V1074" s="561"/>
      <c r="W1074" s="561"/>
      <c r="X1074" s="561"/>
      <c r="Y1074" s="562"/>
      <c r="Z1074" s="92"/>
      <c r="AA1074" s="93"/>
      <c r="AB1074" s="93"/>
      <c r="AC1074" s="93"/>
    </row>
    <row r="1075" spans="1:29" ht="20.100000000000001" customHeight="1" thickBot="1" x14ac:dyDescent="0.25">
      <c r="A1075" s="436"/>
      <c r="B1075" s="437"/>
      <c r="C1075" s="572" t="s">
        <v>237</v>
      </c>
      <c r="D1075" s="566"/>
      <c r="E1075" s="566"/>
      <c r="F1075" s="566"/>
      <c r="G1075" s="437" t="str">
        <f>$J$1</f>
        <v>April</v>
      </c>
      <c r="H1075" s="565">
        <f>$K$1</f>
        <v>2025</v>
      </c>
      <c r="I1075" s="566"/>
      <c r="J1075" s="437"/>
      <c r="K1075" s="438"/>
      <c r="L1075" s="439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276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5">IF(U1077="","",U1077+V1077)</f>
        <v>0</v>
      </c>
      <c r="X1077" s="113"/>
      <c r="Y1077" s="117">
        <f t="shared" ref="Y1077:Y1087" si="276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5"/>
      <c r="B1078" s="413" t="s">
        <v>63</v>
      </c>
      <c r="C1078" s="414"/>
      <c r="D1078" s="353"/>
      <c r="E1078" s="353"/>
      <c r="F1078" s="569" t="s">
        <v>52</v>
      </c>
      <c r="G1078" s="570"/>
      <c r="H1078" s="353"/>
      <c r="I1078" s="569" t="s">
        <v>64</v>
      </c>
      <c r="J1078" s="571"/>
      <c r="K1078" s="570"/>
      <c r="L1078" s="415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5"/>
        <v>0</v>
      </c>
      <c r="X1078" s="113"/>
      <c r="Y1078" s="117">
        <f t="shared" si="276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>
        <f>IF($J$1="March","",Y1078)</f>
        <v>0</v>
      </c>
      <c r="V1079" s="113"/>
      <c r="W1079" s="117">
        <f t="shared" si="275"/>
        <v>0</v>
      </c>
      <c r="X1079" s="113"/>
      <c r="Y1079" s="117">
        <f t="shared" si="276"/>
        <v>0</v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63" t="s">
        <v>51</v>
      </c>
      <c r="C1080" s="530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30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5"/>
        <v/>
      </c>
      <c r="X1080" s="113"/>
      <c r="Y1080" s="117" t="str">
        <f t="shared" si="276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5"/>
        <v/>
      </c>
      <c r="X1081" s="113"/>
      <c r="Y1081" s="117" t="str">
        <f t="shared" si="276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64" t="s">
        <v>72</v>
      </c>
      <c r="J1082" s="530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5"/>
        <v/>
      </c>
      <c r="X1082" s="113"/>
      <c r="Y1082" s="117" t="str">
        <f t="shared" si="276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64" t="s">
        <v>74</v>
      </c>
      <c r="J1083" s="530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5"/>
        <v/>
      </c>
      <c r="X1083" s="113"/>
      <c r="Y1083" s="117" t="str">
        <f t="shared" si="276"/>
        <v/>
      </c>
      <c r="Z1083" s="92"/>
      <c r="AA1083" s="93"/>
      <c r="AB1083" s="93"/>
      <c r="AC1083" s="93"/>
    </row>
    <row r="1084" spans="1:29" ht="18.75" customHeight="1" x14ac:dyDescent="0.2">
      <c r="A1084" s="405"/>
      <c r="B1084" s="426" t="s">
        <v>76</v>
      </c>
      <c r="C1084" s="424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3"/>
      <c r="E1084" s="353"/>
      <c r="F1084" s="426" t="s">
        <v>58</v>
      </c>
      <c r="G1084" s="427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3"/>
      <c r="I1084" s="553" t="s">
        <v>13</v>
      </c>
      <c r="J1084" s="554"/>
      <c r="K1084" s="430">
        <f>K1082-K1083</f>
        <v>40000</v>
      </c>
      <c r="L1084" s="412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5"/>
        <v/>
      </c>
      <c r="X1084" s="113"/>
      <c r="Y1084" s="117" t="str">
        <f t="shared" si="276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55"/>
      <c r="J1085" s="556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5"/>
        <v/>
      </c>
      <c r="X1085" s="113"/>
      <c r="Y1085" s="117" t="str">
        <f t="shared" si="276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55"/>
      <c r="J1086" s="556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5"/>
        <v/>
      </c>
      <c r="X1086" s="113"/>
      <c r="Y1086" s="117" t="str">
        <f t="shared" si="276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5"/>
        <v>0</v>
      </c>
      <c r="X1087" s="113"/>
      <c r="Y1087" s="117">
        <f t="shared" si="276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3"/>
      <c r="B1088" s="353"/>
      <c r="C1088" s="353"/>
      <c r="D1088" s="353"/>
      <c r="E1088" s="353"/>
      <c r="F1088" s="353"/>
      <c r="G1088" s="353"/>
      <c r="H1088" s="353"/>
      <c r="I1088" s="353"/>
      <c r="J1088" s="353"/>
      <c r="K1088" s="353"/>
      <c r="L1088" s="353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57" t="s">
        <v>50</v>
      </c>
      <c r="B1089" s="558"/>
      <c r="C1089" s="558"/>
      <c r="D1089" s="558"/>
      <c r="E1089" s="558"/>
      <c r="F1089" s="558"/>
      <c r="G1089" s="558"/>
      <c r="H1089" s="558"/>
      <c r="I1089" s="558"/>
      <c r="J1089" s="558"/>
      <c r="K1089" s="558"/>
      <c r="L1089" s="559"/>
      <c r="M1089" s="94"/>
      <c r="N1089" s="95"/>
      <c r="O1089" s="560" t="s">
        <v>51</v>
      </c>
      <c r="P1089" s="561"/>
      <c r="Q1089" s="561"/>
      <c r="R1089" s="562"/>
      <c r="S1089" s="96"/>
      <c r="T1089" s="560" t="s">
        <v>52</v>
      </c>
      <c r="U1089" s="561"/>
      <c r="V1089" s="561"/>
      <c r="W1089" s="561"/>
      <c r="X1089" s="561"/>
      <c r="Y1089" s="562"/>
      <c r="Z1089" s="97"/>
      <c r="AA1089" s="86"/>
      <c r="AB1089" s="86"/>
      <c r="AC1089" s="86"/>
    </row>
    <row r="1090" spans="1:29" ht="20.100000000000001" customHeight="1" thickBot="1" x14ac:dyDescent="0.3">
      <c r="A1090" s="436"/>
      <c r="B1090" s="437"/>
      <c r="C1090" s="572" t="s">
        <v>237</v>
      </c>
      <c r="D1090" s="566"/>
      <c r="E1090" s="566"/>
      <c r="F1090" s="566"/>
      <c r="G1090" s="437" t="str">
        <f>$J$1</f>
        <v>April</v>
      </c>
      <c r="H1090" s="565">
        <f>$K$1</f>
        <v>2025</v>
      </c>
      <c r="I1090" s="566"/>
      <c r="J1090" s="437"/>
      <c r="K1090" s="438"/>
      <c r="L1090" s="439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5"/>
      <c r="B1091" s="353"/>
      <c r="C1091" s="353"/>
      <c r="D1091" s="406"/>
      <c r="E1091" s="406"/>
      <c r="F1091" s="406"/>
      <c r="G1091" s="406"/>
      <c r="H1091" s="406"/>
      <c r="I1091" s="353"/>
      <c r="J1091" s="407" t="s">
        <v>59</v>
      </c>
      <c r="K1091" s="408">
        <v>55000</v>
      </c>
      <c r="L1091" s="409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5"/>
      <c r="B1092" s="353" t="s">
        <v>61</v>
      </c>
      <c r="C1092" s="410" t="s">
        <v>277</v>
      </c>
      <c r="D1092" s="353"/>
      <c r="E1092" s="353"/>
      <c r="F1092" s="353"/>
      <c r="G1092" s="353"/>
      <c r="H1092" s="411"/>
      <c r="I1092" s="406"/>
      <c r="J1092" s="353"/>
      <c r="K1092" s="353"/>
      <c r="L1092" s="412"/>
      <c r="M1092" s="94"/>
      <c r="N1092" s="116"/>
      <c r="O1092" s="111" t="s">
        <v>62</v>
      </c>
      <c r="P1092" s="111"/>
      <c r="Q1092" s="111"/>
      <c r="R1092" s="111" t="str">
        <f t="shared" ref="R1092" si="277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78">IF(U1092="","",U1092+V1092)</f>
        <v>0</v>
      </c>
      <c r="X1092" s="113"/>
      <c r="Y1092" s="117">
        <f t="shared" ref="Y1092:Y1102" si="279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5"/>
      <c r="B1093" s="413" t="s">
        <v>63</v>
      </c>
      <c r="C1093" s="445"/>
      <c r="D1093" s="353"/>
      <c r="E1093" s="353"/>
      <c r="F1093" s="569" t="s">
        <v>52</v>
      </c>
      <c r="G1093" s="570"/>
      <c r="H1093" s="353"/>
      <c r="I1093" s="569" t="s">
        <v>64</v>
      </c>
      <c r="J1093" s="571"/>
      <c r="K1093" s="570"/>
      <c r="L1093" s="415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0">IF($J$1="April",Y1092,Y1092)</f>
        <v>0</v>
      </c>
      <c r="V1093" s="113">
        <v>5000</v>
      </c>
      <c r="W1093" s="117">
        <f t="shared" si="278"/>
        <v>5000</v>
      </c>
      <c r="X1093" s="113"/>
      <c r="Y1093" s="117">
        <f t="shared" si="279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5"/>
      <c r="B1094" s="353"/>
      <c r="C1094" s="353"/>
      <c r="D1094" s="353"/>
      <c r="E1094" s="353"/>
      <c r="F1094" s="353"/>
      <c r="G1094" s="353"/>
      <c r="H1094" s="416"/>
      <c r="I1094" s="353"/>
      <c r="J1094" s="353"/>
      <c r="K1094" s="353"/>
      <c r="L1094" s="417"/>
      <c r="M1094" s="93"/>
      <c r="N1094" s="110"/>
      <c r="O1094" s="111" t="s">
        <v>66</v>
      </c>
      <c r="P1094" s="111">
        <v>22</v>
      </c>
      <c r="Q1094" s="111">
        <v>8</v>
      </c>
      <c r="R1094" s="111">
        <v>0</v>
      </c>
      <c r="S1094" s="92"/>
      <c r="T1094" s="111" t="s">
        <v>66</v>
      </c>
      <c r="U1094" s="117">
        <f>Y1093</f>
        <v>5000</v>
      </c>
      <c r="V1094" s="113">
        <v>10000</v>
      </c>
      <c r="W1094" s="117">
        <f t="shared" si="278"/>
        <v>15000</v>
      </c>
      <c r="X1094" s="113"/>
      <c r="Y1094" s="117">
        <f t="shared" si="279"/>
        <v>15000</v>
      </c>
      <c r="Z1094" s="118"/>
      <c r="AA1094" s="86"/>
      <c r="AB1094" s="86"/>
      <c r="AC1094" s="86"/>
    </row>
    <row r="1095" spans="1:29" ht="20.100000000000001" customHeight="1" x14ac:dyDescent="0.25">
      <c r="A1095" s="405"/>
      <c r="B1095" s="551" t="s">
        <v>51</v>
      </c>
      <c r="C1095" s="530"/>
      <c r="D1095" s="353"/>
      <c r="E1095" s="353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5000</v>
      </c>
      <c r="H1095" s="416"/>
      <c r="I1095" s="126">
        <f>IF(C1099&gt;=C1098,$K$2,C1097+C1099)</f>
        <v>22</v>
      </c>
      <c r="J1095" s="127" t="s">
        <v>68</v>
      </c>
      <c r="K1095" s="128">
        <f>K1091/$K$2*I1095</f>
        <v>40333.333333333328</v>
      </c>
      <c r="L1095" s="418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/>
      <c r="V1095" s="113"/>
      <c r="W1095" s="117" t="str">
        <f t="shared" si="278"/>
        <v/>
      </c>
      <c r="X1095" s="113"/>
      <c r="Y1095" s="117" t="str">
        <f t="shared" si="279"/>
        <v/>
      </c>
      <c r="Z1095" s="118"/>
      <c r="AA1095" s="86"/>
      <c r="AB1095" s="86"/>
      <c r="AC1095" s="86"/>
    </row>
    <row r="1096" spans="1:29" ht="20.100000000000001" customHeight="1" x14ac:dyDescent="0.25">
      <c r="A1096" s="405"/>
      <c r="B1096" s="130"/>
      <c r="C1096" s="130"/>
      <c r="D1096" s="353"/>
      <c r="E1096" s="353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10000</v>
      </c>
      <c r="H1096" s="416"/>
      <c r="I1096" s="446">
        <f>20+55</f>
        <v>75</v>
      </c>
      <c r="J1096" s="127" t="s">
        <v>70</v>
      </c>
      <c r="K1096" s="125">
        <f>K1091/$K$2/8*I1096</f>
        <v>17187.5</v>
      </c>
      <c r="L1096" s="420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ref="U1096:U1097" si="281">IF($J$1="May",Y1095,Y1095)</f>
        <v/>
      </c>
      <c r="V1096" s="113"/>
      <c r="W1096" s="117" t="str">
        <f t="shared" si="278"/>
        <v/>
      </c>
      <c r="X1096" s="113"/>
      <c r="Y1096" s="117" t="str">
        <f t="shared" si="279"/>
        <v/>
      </c>
      <c r="Z1096" s="118"/>
      <c r="AA1096" s="86"/>
      <c r="AB1096" s="86"/>
      <c r="AC1096" s="86"/>
    </row>
    <row r="1097" spans="1:29" ht="20.100000000000001" customHeight="1" x14ac:dyDescent="0.25">
      <c r="A1097" s="405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22</v>
      </c>
      <c r="D1097" s="353"/>
      <c r="E1097" s="353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15000</v>
      </c>
      <c r="H1097" s="416"/>
      <c r="I1097" s="552" t="s">
        <v>72</v>
      </c>
      <c r="J1097" s="530"/>
      <c r="K1097" s="125">
        <f>K1095+K1096</f>
        <v>57520.833333333328</v>
      </c>
      <c r="L1097" s="420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1"/>
        <v/>
      </c>
      <c r="V1097" s="113"/>
      <c r="W1097" s="117" t="str">
        <f t="shared" si="278"/>
        <v/>
      </c>
      <c r="X1097" s="113"/>
      <c r="Y1097" s="117" t="str">
        <f t="shared" si="279"/>
        <v/>
      </c>
      <c r="Z1097" s="118"/>
      <c r="AA1097" s="86"/>
      <c r="AB1097" s="86"/>
      <c r="AC1097" s="86"/>
    </row>
    <row r="1098" spans="1:29" ht="20.100000000000001" customHeight="1" x14ac:dyDescent="0.25">
      <c r="A1098" s="405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8</v>
      </c>
      <c r="D1098" s="353"/>
      <c r="E1098" s="353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6"/>
      <c r="I1098" s="552" t="s">
        <v>74</v>
      </c>
      <c r="J1098" s="530"/>
      <c r="K1098" s="125">
        <f>G1098</f>
        <v>0</v>
      </c>
      <c r="L1098" s="420"/>
      <c r="M1098" s="93"/>
      <c r="N1098" s="110"/>
      <c r="O1098" s="111" t="s">
        <v>75</v>
      </c>
      <c r="P1098" s="111"/>
      <c r="Q1098" s="111"/>
      <c r="R1098" s="111" t="str">
        <f t="shared" ref="R1098:R1102" si="282">IF(Q1098="","",R1097-Q1098)</f>
        <v/>
      </c>
      <c r="S1098" s="92"/>
      <c r="T1098" s="111" t="s">
        <v>75</v>
      </c>
      <c r="U1098" s="117" t="str">
        <f t="shared" ref="U1098:U1099" si="283">IF($J$1="September",Y1097,"")</f>
        <v/>
      </c>
      <c r="V1098" s="113"/>
      <c r="W1098" s="117" t="str">
        <f t="shared" si="278"/>
        <v/>
      </c>
      <c r="X1098" s="113"/>
      <c r="Y1098" s="117" t="str">
        <f t="shared" si="279"/>
        <v/>
      </c>
      <c r="Z1098" s="118"/>
      <c r="AA1098" s="86"/>
      <c r="AB1098" s="86"/>
      <c r="AC1098" s="86"/>
    </row>
    <row r="1099" spans="1:29" ht="18.75" customHeight="1" x14ac:dyDescent="0.2">
      <c r="A1099" s="405"/>
      <c r="B1099" s="426" t="s">
        <v>76</v>
      </c>
      <c r="C1099" s="424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3"/>
      <c r="E1099" s="353"/>
      <c r="F1099" s="426" t="s">
        <v>58</v>
      </c>
      <c r="G1099" s="427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15000</v>
      </c>
      <c r="H1099" s="353"/>
      <c r="I1099" s="553" t="s">
        <v>13</v>
      </c>
      <c r="J1099" s="554"/>
      <c r="K1099" s="430">
        <f>K1097-K1098</f>
        <v>57520.833333333328</v>
      </c>
      <c r="L1099" s="412"/>
      <c r="M1099" s="93"/>
      <c r="N1099" s="110"/>
      <c r="O1099" s="111" t="s">
        <v>78</v>
      </c>
      <c r="P1099" s="111"/>
      <c r="Q1099" s="111"/>
      <c r="R1099" s="111" t="str">
        <f t="shared" si="282"/>
        <v/>
      </c>
      <c r="S1099" s="92"/>
      <c r="T1099" s="111" t="s">
        <v>78</v>
      </c>
      <c r="U1099" s="117" t="str">
        <f t="shared" si="283"/>
        <v/>
      </c>
      <c r="V1099" s="113"/>
      <c r="W1099" s="117" t="str">
        <f t="shared" si="278"/>
        <v/>
      </c>
      <c r="X1099" s="113"/>
      <c r="Y1099" s="117" t="str">
        <f t="shared" si="279"/>
        <v/>
      </c>
      <c r="Z1099" s="118"/>
      <c r="AA1099" s="93"/>
      <c r="AB1099" s="93"/>
      <c r="AC1099" s="93"/>
    </row>
    <row r="1100" spans="1:29" ht="20.100000000000001" customHeight="1" x14ac:dyDescent="0.25">
      <c r="A1100" s="405"/>
      <c r="B1100" s="353"/>
      <c r="C1100" s="353"/>
      <c r="D1100" s="353"/>
      <c r="E1100" s="353"/>
      <c r="F1100" s="353"/>
      <c r="G1100" s="353"/>
      <c r="H1100" s="353"/>
      <c r="I1100" s="567"/>
      <c r="J1100" s="568"/>
      <c r="K1100" s="408"/>
      <c r="L1100" s="415"/>
      <c r="M1100" s="93"/>
      <c r="N1100" s="110"/>
      <c r="O1100" s="111" t="s">
        <v>79</v>
      </c>
      <c r="P1100" s="111"/>
      <c r="Q1100" s="111"/>
      <c r="R1100" s="111" t="str">
        <f t="shared" si="282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78"/>
        <v/>
      </c>
      <c r="X1100" s="113"/>
      <c r="Y1100" s="117" t="str">
        <f t="shared" si="279"/>
        <v/>
      </c>
      <c r="Z1100" s="118"/>
      <c r="AA1100" s="86"/>
      <c r="AB1100" s="86"/>
      <c r="AC1100" s="86"/>
    </row>
    <row r="1101" spans="1:29" ht="20.100000000000001" customHeight="1" x14ac:dyDescent="0.3">
      <c r="A1101" s="405"/>
      <c r="B1101" s="444"/>
      <c r="C1101" s="444"/>
      <c r="D1101" s="444"/>
      <c r="E1101" s="444"/>
      <c r="F1101" s="444"/>
      <c r="G1101" s="444"/>
      <c r="H1101" s="444"/>
      <c r="I1101" s="567"/>
      <c r="J1101" s="568"/>
      <c r="K1101" s="408"/>
      <c r="L1101" s="415"/>
      <c r="M1101" s="93"/>
      <c r="N1101" s="110"/>
      <c r="O1101" s="111" t="s">
        <v>80</v>
      </c>
      <c r="P1101" s="111"/>
      <c r="Q1101" s="111"/>
      <c r="R1101" s="111" t="str">
        <f t="shared" si="282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78"/>
        <v/>
      </c>
      <c r="X1101" s="113"/>
      <c r="Y1101" s="117" t="str">
        <f t="shared" si="279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1"/>
      <c r="B1102" s="447"/>
      <c r="C1102" s="447"/>
      <c r="D1102" s="447"/>
      <c r="E1102" s="447"/>
      <c r="F1102" s="447"/>
      <c r="G1102" s="447"/>
      <c r="H1102" s="447"/>
      <c r="I1102" s="447"/>
      <c r="J1102" s="447"/>
      <c r="K1102" s="447"/>
      <c r="L1102" s="423"/>
      <c r="M1102" s="93"/>
      <c r="N1102" s="110"/>
      <c r="O1102" s="111" t="s">
        <v>81</v>
      </c>
      <c r="P1102" s="111"/>
      <c r="Q1102" s="111"/>
      <c r="R1102" s="111" t="str">
        <f t="shared" si="282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78"/>
        <v/>
      </c>
      <c r="X1102" s="113"/>
      <c r="Y1102" s="117" t="str">
        <f t="shared" si="279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3"/>
      <c r="B1103" s="353"/>
      <c r="C1103" s="353"/>
      <c r="D1103" s="353"/>
      <c r="E1103" s="353"/>
      <c r="F1103" s="353"/>
      <c r="G1103" s="353"/>
      <c r="H1103" s="353"/>
      <c r="I1103" s="353"/>
      <c r="J1103" s="353"/>
      <c r="K1103" s="353"/>
      <c r="L1103" s="353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57" t="s">
        <v>50</v>
      </c>
      <c r="B1104" s="558"/>
      <c r="C1104" s="558"/>
      <c r="D1104" s="558"/>
      <c r="E1104" s="558"/>
      <c r="F1104" s="558"/>
      <c r="G1104" s="558"/>
      <c r="H1104" s="558"/>
      <c r="I1104" s="558"/>
      <c r="J1104" s="558"/>
      <c r="K1104" s="558"/>
      <c r="L1104" s="559"/>
      <c r="M1104" s="94"/>
      <c r="N1104" s="95"/>
      <c r="O1104" s="560" t="s">
        <v>51</v>
      </c>
      <c r="P1104" s="561"/>
      <c r="Q1104" s="561"/>
      <c r="R1104" s="562"/>
      <c r="S1104" s="96"/>
      <c r="T1104" s="560" t="s">
        <v>52</v>
      </c>
      <c r="U1104" s="561"/>
      <c r="V1104" s="561"/>
      <c r="W1104" s="561"/>
      <c r="X1104" s="561"/>
      <c r="Y1104" s="562"/>
      <c r="Z1104" s="97"/>
      <c r="AA1104" s="94"/>
      <c r="AB1104" s="93"/>
      <c r="AC1104" s="93"/>
    </row>
    <row r="1105" spans="1:29" ht="20.100000000000001" customHeight="1" thickBot="1" x14ac:dyDescent="0.25">
      <c r="A1105" s="436"/>
      <c r="B1105" s="437"/>
      <c r="C1105" s="572" t="s">
        <v>237</v>
      </c>
      <c r="D1105" s="566"/>
      <c r="E1105" s="566"/>
      <c r="F1105" s="566"/>
      <c r="G1105" s="437" t="str">
        <f>$J$1</f>
        <v>April</v>
      </c>
      <c r="H1105" s="565">
        <f>$K$1</f>
        <v>2025</v>
      </c>
      <c r="I1105" s="566"/>
      <c r="J1105" s="437"/>
      <c r="K1105" s="438"/>
      <c r="L1105" s="439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5"/>
      <c r="B1106" s="353"/>
      <c r="C1106" s="353"/>
      <c r="D1106" s="406"/>
      <c r="E1106" s="406"/>
      <c r="F1106" s="406"/>
      <c r="G1106" s="406"/>
      <c r="H1106" s="406"/>
      <c r="I1106" s="353"/>
      <c r="J1106" s="407" t="s">
        <v>59</v>
      </c>
      <c r="K1106" s="408"/>
      <c r="L1106" s="409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5"/>
      <c r="B1107" s="353" t="s">
        <v>61</v>
      </c>
      <c r="C1107" s="410"/>
      <c r="D1107" s="353"/>
      <c r="E1107" s="353"/>
      <c r="F1107" s="353"/>
      <c r="G1107" s="353"/>
      <c r="H1107" s="411"/>
      <c r="I1107" s="406"/>
      <c r="J1107" s="353"/>
      <c r="K1107" s="353"/>
      <c r="L1107" s="412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4">IF(U1107="","",U1107+V1107)</f>
        <v>0</v>
      </c>
      <c r="X1107" s="113"/>
      <c r="Y1107" s="117">
        <f t="shared" ref="Y1107:Y1117" si="285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5"/>
      <c r="B1108" s="413" t="s">
        <v>63</v>
      </c>
      <c r="C1108" s="414"/>
      <c r="D1108" s="353"/>
      <c r="E1108" s="353"/>
      <c r="F1108" s="569" t="s">
        <v>52</v>
      </c>
      <c r="G1108" s="570"/>
      <c r="H1108" s="353"/>
      <c r="I1108" s="569" t="s">
        <v>64</v>
      </c>
      <c r="J1108" s="571"/>
      <c r="K1108" s="570"/>
      <c r="L1108" s="415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6">IF($J$1="April",Y1107,Y1107)</f>
        <v>0</v>
      </c>
      <c r="V1108" s="113"/>
      <c r="W1108" s="117">
        <f t="shared" si="284"/>
        <v>0</v>
      </c>
      <c r="X1108" s="113"/>
      <c r="Y1108" s="117">
        <f t="shared" si="285"/>
        <v>0</v>
      </c>
      <c r="Z1108" s="118"/>
      <c r="AA1108" s="93"/>
      <c r="AB1108" s="93"/>
      <c r="AC1108" s="93"/>
    </row>
    <row r="1109" spans="1:29" ht="20.100000000000001" customHeight="1" x14ac:dyDescent="0.2">
      <c r="A1109" s="405"/>
      <c r="B1109" s="353"/>
      <c r="C1109" s="353"/>
      <c r="D1109" s="353"/>
      <c r="E1109" s="353"/>
      <c r="F1109" s="353"/>
      <c r="G1109" s="353"/>
      <c r="H1109" s="416"/>
      <c r="I1109" s="353"/>
      <c r="J1109" s="353"/>
      <c r="K1109" s="353"/>
      <c r="L1109" s="417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6"/>
        <v>0</v>
      </c>
      <c r="V1109" s="113"/>
      <c r="W1109" s="117">
        <f t="shared" si="284"/>
        <v>0</v>
      </c>
      <c r="X1109" s="113"/>
      <c r="Y1109" s="117">
        <f t="shared" si="285"/>
        <v>0</v>
      </c>
      <c r="Z1109" s="118"/>
      <c r="AA1109" s="93"/>
      <c r="AB1109" s="93"/>
      <c r="AC1109" s="93"/>
    </row>
    <row r="1110" spans="1:29" ht="20.100000000000001" customHeight="1" x14ac:dyDescent="0.2">
      <c r="A1110" s="405"/>
      <c r="B1110" s="551" t="s">
        <v>51</v>
      </c>
      <c r="C1110" s="530"/>
      <c r="D1110" s="353"/>
      <c r="E1110" s="353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6"/>
      <c r="I1110" s="419">
        <v>10</v>
      </c>
      <c r="J1110" s="127" t="s">
        <v>68</v>
      </c>
      <c r="K1110" s="128">
        <f>K1106/$K$2*I1110</f>
        <v>0</v>
      </c>
      <c r="L1110" s="418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7">IF($J$1="May",Y1109,Y1109)</f>
        <v>0</v>
      </c>
      <c r="V1110" s="113"/>
      <c r="W1110" s="117">
        <f t="shared" si="284"/>
        <v>0</v>
      </c>
      <c r="X1110" s="113"/>
      <c r="Y1110" s="117">
        <f t="shared" si="285"/>
        <v>0</v>
      </c>
      <c r="Z1110" s="118"/>
      <c r="AA1110" s="93"/>
      <c r="AB1110" s="93"/>
      <c r="AC1110" s="93"/>
    </row>
    <row r="1111" spans="1:29" ht="20.100000000000001" customHeight="1" x14ac:dyDescent="0.2">
      <c r="A1111" s="405"/>
      <c r="B1111" s="130"/>
      <c r="C1111" s="130"/>
      <c r="D1111" s="353"/>
      <c r="E1111" s="353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6"/>
      <c r="I1111" s="446"/>
      <c r="J1111" s="127" t="s">
        <v>70</v>
      </c>
      <c r="K1111" s="125">
        <f>K1106/$K$2/8*I1111</f>
        <v>0</v>
      </c>
      <c r="L1111" s="420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7"/>
        <v>0</v>
      </c>
      <c r="V1111" s="113"/>
      <c r="W1111" s="117">
        <f t="shared" si="284"/>
        <v>0</v>
      </c>
      <c r="X1111" s="113"/>
      <c r="Y1111" s="117">
        <f t="shared" si="285"/>
        <v>0</v>
      </c>
      <c r="Z1111" s="118"/>
      <c r="AA1111" s="93"/>
      <c r="AB1111" s="93"/>
      <c r="AC1111" s="93"/>
    </row>
    <row r="1112" spans="1:29" ht="20.100000000000001" customHeight="1" x14ac:dyDescent="0.2">
      <c r="A1112" s="405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3"/>
      <c r="E1112" s="353"/>
      <c r="F1112" s="124" t="s">
        <v>71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6"/>
      <c r="I1112" s="446"/>
      <c r="J1112" s="127" t="s">
        <v>70</v>
      </c>
      <c r="K1112" s="125">
        <f>K1110+K1111</f>
        <v>0</v>
      </c>
      <c r="L1112" s="420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4"/>
        <v/>
      </c>
      <c r="X1112" s="113"/>
      <c r="Y1112" s="117" t="str">
        <f t="shared" si="285"/>
        <v/>
      </c>
      <c r="Z1112" s="118"/>
      <c r="AA1112" s="93"/>
      <c r="AB1112" s="93"/>
      <c r="AC1112" s="93"/>
    </row>
    <row r="1113" spans="1:29" ht="20.100000000000001" customHeight="1" x14ac:dyDescent="0.2">
      <c r="A1113" s="405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3"/>
      <c r="E1113" s="353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6"/>
      <c r="I1113" s="552" t="s">
        <v>74</v>
      </c>
      <c r="J1113" s="530"/>
      <c r="K1113" s="125">
        <f>G1113</f>
        <v>0</v>
      </c>
      <c r="L1113" s="420"/>
      <c r="M1113" s="93"/>
      <c r="N1113" s="110"/>
      <c r="O1113" s="111" t="s">
        <v>75</v>
      </c>
      <c r="P1113" s="111"/>
      <c r="Q1113" s="111"/>
      <c r="R1113" s="111" t="str">
        <f t="shared" ref="R1113:R1117" si="288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4"/>
        <v/>
      </c>
      <c r="X1113" s="113"/>
      <c r="Y1113" s="117" t="str">
        <f t="shared" si="285"/>
        <v/>
      </c>
      <c r="Z1113" s="118"/>
      <c r="AA1113" s="93"/>
      <c r="AB1113" s="93"/>
      <c r="AC1113" s="93"/>
    </row>
    <row r="1114" spans="1:29" ht="18.75" customHeight="1" x14ac:dyDescent="0.2">
      <c r="A1114" s="405"/>
      <c r="B1114" s="426" t="s">
        <v>76</v>
      </c>
      <c r="C1114" s="424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3"/>
      <c r="E1114" s="353"/>
      <c r="F1114" s="426" t="s">
        <v>58</v>
      </c>
      <c r="G1114" s="427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3"/>
      <c r="I1114" s="553" t="s">
        <v>13</v>
      </c>
      <c r="J1114" s="554"/>
      <c r="K1114" s="430">
        <f>K1112-K1113</f>
        <v>0</v>
      </c>
      <c r="L1114" s="412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4"/>
        <v/>
      </c>
      <c r="X1114" s="113"/>
      <c r="Y1114" s="117" t="str">
        <f t="shared" si="285"/>
        <v/>
      </c>
      <c r="Z1114" s="118"/>
      <c r="AA1114" s="93"/>
      <c r="AB1114" s="93"/>
      <c r="AC1114" s="93"/>
    </row>
    <row r="1115" spans="1:29" ht="20.100000000000001" customHeight="1" x14ac:dyDescent="0.2">
      <c r="A1115" s="405"/>
      <c r="B1115" s="353"/>
      <c r="C1115" s="353"/>
      <c r="D1115" s="353"/>
      <c r="E1115" s="353"/>
      <c r="F1115" s="353"/>
      <c r="G1115" s="353"/>
      <c r="H1115" s="353"/>
      <c r="I1115" s="567"/>
      <c r="J1115" s="568"/>
      <c r="K1115" s="408"/>
      <c r="L1115" s="415"/>
      <c r="M1115" s="93"/>
      <c r="N1115" s="110"/>
      <c r="O1115" s="111" t="s">
        <v>79</v>
      </c>
      <c r="P1115" s="111"/>
      <c r="Q1115" s="111"/>
      <c r="R1115" s="111" t="str">
        <f t="shared" si="288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4"/>
        <v/>
      </c>
      <c r="X1115" s="113"/>
      <c r="Y1115" s="117" t="str">
        <f t="shared" si="285"/>
        <v/>
      </c>
      <c r="Z1115" s="118"/>
      <c r="AA1115" s="93"/>
      <c r="AB1115" s="93"/>
      <c r="AC1115" s="93"/>
    </row>
    <row r="1116" spans="1:29" ht="20.100000000000001" customHeight="1" x14ac:dyDescent="0.3">
      <c r="A1116" s="405"/>
      <c r="B1116" s="444"/>
      <c r="C1116" s="444"/>
      <c r="D1116" s="444"/>
      <c r="E1116" s="444"/>
      <c r="F1116" s="444"/>
      <c r="G1116" s="444"/>
      <c r="H1116" s="444"/>
      <c r="I1116" s="567"/>
      <c r="J1116" s="568"/>
      <c r="K1116" s="408"/>
      <c r="L1116" s="415"/>
      <c r="M1116" s="93"/>
      <c r="N1116" s="110"/>
      <c r="O1116" s="111" t="s">
        <v>80</v>
      </c>
      <c r="P1116" s="111"/>
      <c r="Q1116" s="111"/>
      <c r="R1116" s="111" t="str">
        <f t="shared" si="288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4"/>
        <v/>
      </c>
      <c r="X1116" s="113"/>
      <c r="Y1116" s="117" t="str">
        <f t="shared" si="285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1"/>
      <c r="B1117" s="447"/>
      <c r="C1117" s="447"/>
      <c r="D1117" s="447"/>
      <c r="E1117" s="447"/>
      <c r="F1117" s="447"/>
      <c r="G1117" s="447"/>
      <c r="H1117" s="447"/>
      <c r="I1117" s="447"/>
      <c r="J1117" s="447"/>
      <c r="K1117" s="447"/>
      <c r="L1117" s="423"/>
      <c r="M1117" s="93"/>
      <c r="N1117" s="110"/>
      <c r="O1117" s="111" t="s">
        <v>81</v>
      </c>
      <c r="P1117" s="111"/>
      <c r="Q1117" s="111"/>
      <c r="R1117" s="111" t="str">
        <f t="shared" si="288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4"/>
        <v/>
      </c>
      <c r="X1117" s="113"/>
      <c r="Y1117" s="117" t="str">
        <f t="shared" si="285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57" t="s">
        <v>50</v>
      </c>
      <c r="B1119" s="558"/>
      <c r="C1119" s="558"/>
      <c r="D1119" s="558"/>
      <c r="E1119" s="558"/>
      <c r="F1119" s="558"/>
      <c r="G1119" s="558"/>
      <c r="H1119" s="558"/>
      <c r="I1119" s="558"/>
      <c r="J1119" s="558"/>
      <c r="K1119" s="558"/>
      <c r="L1119" s="559"/>
      <c r="M1119" s="94"/>
      <c r="N1119" s="110"/>
      <c r="O1119" s="560" t="s">
        <v>51</v>
      </c>
      <c r="P1119" s="561"/>
      <c r="Q1119" s="561"/>
      <c r="R1119" s="562"/>
      <c r="S1119" s="96"/>
      <c r="T1119" s="560" t="s">
        <v>52</v>
      </c>
      <c r="U1119" s="561"/>
      <c r="V1119" s="561"/>
      <c r="W1119" s="561"/>
      <c r="X1119" s="561"/>
      <c r="Y1119" s="562"/>
      <c r="Z1119" s="97"/>
      <c r="AA1119" s="86"/>
      <c r="AB1119" s="86"/>
      <c r="AC1119" s="86"/>
    </row>
    <row r="1120" spans="1:29" ht="20.100000000000001" customHeight="1" thickBot="1" x14ac:dyDescent="0.3">
      <c r="A1120" s="436"/>
      <c r="B1120" s="437"/>
      <c r="C1120" s="572" t="s">
        <v>237</v>
      </c>
      <c r="D1120" s="573"/>
      <c r="E1120" s="573"/>
      <c r="F1120" s="573"/>
      <c r="G1120" s="437" t="str">
        <f>$J$1</f>
        <v>April</v>
      </c>
      <c r="H1120" s="565">
        <f>$K$1</f>
        <v>2025</v>
      </c>
      <c r="I1120" s="573"/>
      <c r="J1120" s="437"/>
      <c r="K1120" s="438"/>
      <c r="L1120" s="439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5"/>
      <c r="B1121" s="353"/>
      <c r="C1121" s="353"/>
      <c r="D1121" s="406"/>
      <c r="E1121" s="406"/>
      <c r="F1121" s="406"/>
      <c r="G1121" s="406"/>
      <c r="H1121" s="406"/>
      <c r="I1121" s="353"/>
      <c r="J1121" s="407" t="s">
        <v>59</v>
      </c>
      <c r="K1121" s="408"/>
      <c r="L1121" s="409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5"/>
      <c r="B1122" s="353" t="s">
        <v>61</v>
      </c>
      <c r="C1122" s="410" t="s">
        <v>200</v>
      </c>
      <c r="D1122" s="353"/>
      <c r="E1122" s="353"/>
      <c r="F1122" s="353"/>
      <c r="G1122" s="353"/>
      <c r="H1122" s="411"/>
      <c r="I1122" s="406"/>
      <c r="J1122" s="353"/>
      <c r="K1122" s="353"/>
      <c r="L1122" s="412"/>
      <c r="M1122" s="94"/>
      <c r="N1122" s="95"/>
      <c r="O1122" s="111" t="s">
        <v>62</v>
      </c>
      <c r="P1122" s="111"/>
      <c r="Q1122" s="111"/>
      <c r="R1122" s="111" t="str">
        <f t="shared" ref="R1122:R1123" si="289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0">IF(U1122="","",U1122+V1122)</f>
        <v>0</v>
      </c>
      <c r="X1122" s="113"/>
      <c r="Y1122" s="117">
        <f t="shared" ref="Y1122:Y1132" si="291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5"/>
      <c r="B1123" s="413" t="s">
        <v>63</v>
      </c>
      <c r="C1123" s="445"/>
      <c r="D1123" s="353"/>
      <c r="E1123" s="353"/>
      <c r="F1123" s="569" t="s">
        <v>52</v>
      </c>
      <c r="G1123" s="570"/>
      <c r="H1123" s="353"/>
      <c r="I1123" s="569" t="s">
        <v>64</v>
      </c>
      <c r="J1123" s="571"/>
      <c r="K1123" s="570"/>
      <c r="L1123" s="415"/>
      <c r="M1123" s="93"/>
      <c r="N1123" s="103"/>
      <c r="O1123" s="111" t="s">
        <v>65</v>
      </c>
      <c r="P1123" s="111"/>
      <c r="Q1123" s="111"/>
      <c r="R1123" s="111" t="str">
        <f t="shared" si="289"/>
        <v/>
      </c>
      <c r="S1123" s="92"/>
      <c r="T1123" s="111" t="s">
        <v>65</v>
      </c>
      <c r="U1123" s="117"/>
      <c r="V1123" s="113"/>
      <c r="W1123" s="117" t="str">
        <f t="shared" si="290"/>
        <v/>
      </c>
      <c r="X1123" s="113"/>
      <c r="Y1123" s="117" t="str">
        <f t="shared" si="291"/>
        <v/>
      </c>
      <c r="Z1123" s="118"/>
      <c r="AA1123" s="86"/>
      <c r="AB1123" s="86"/>
      <c r="AC1123" s="86"/>
    </row>
    <row r="1124" spans="1:29" ht="20.100000000000001" customHeight="1" x14ac:dyDescent="0.25">
      <c r="A1124" s="405"/>
      <c r="B1124" s="353"/>
      <c r="C1124" s="353"/>
      <c r="D1124" s="353"/>
      <c r="E1124" s="353"/>
      <c r="F1124" s="353"/>
      <c r="G1124" s="353"/>
      <c r="H1124" s="416"/>
      <c r="I1124" s="353"/>
      <c r="J1124" s="353"/>
      <c r="K1124" s="353"/>
      <c r="L1124" s="417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0"/>
        <v/>
      </c>
      <c r="X1124" s="113"/>
      <c r="Y1124" s="117" t="str">
        <f t="shared" si="291"/>
        <v/>
      </c>
      <c r="Z1124" s="118"/>
      <c r="AA1124" s="86"/>
      <c r="AB1124" s="86"/>
      <c r="AC1124" s="86"/>
    </row>
    <row r="1125" spans="1:29" ht="20.100000000000001" customHeight="1" x14ac:dyDescent="0.25">
      <c r="A1125" s="405"/>
      <c r="B1125" s="551" t="s">
        <v>51</v>
      </c>
      <c r="C1125" s="530"/>
      <c r="D1125" s="353"/>
      <c r="E1125" s="353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6"/>
      <c r="I1125" s="419"/>
      <c r="J1125" s="127" t="s">
        <v>68</v>
      </c>
      <c r="K1125" s="128">
        <f>K1121/$K$2*I1125</f>
        <v>0</v>
      </c>
      <c r="L1125" s="418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0"/>
        <v/>
      </c>
      <c r="X1125" s="113"/>
      <c r="Y1125" s="117" t="str">
        <f t="shared" si="291"/>
        <v/>
      </c>
      <c r="Z1125" s="118"/>
      <c r="AA1125" s="86"/>
      <c r="AB1125" s="86"/>
      <c r="AC1125" s="86"/>
    </row>
    <row r="1126" spans="1:29" ht="20.100000000000001" customHeight="1" x14ac:dyDescent="0.25">
      <c r="A1126" s="405"/>
      <c r="B1126" s="130"/>
      <c r="C1126" s="130"/>
      <c r="D1126" s="353"/>
      <c r="E1126" s="353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6"/>
      <c r="I1126" s="446"/>
      <c r="J1126" s="127" t="s">
        <v>70</v>
      </c>
      <c r="K1126" s="125">
        <f>K1121/$K$2/8*I1126</f>
        <v>0</v>
      </c>
      <c r="L1126" s="420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0"/>
        <v/>
      </c>
      <c r="X1126" s="113"/>
      <c r="Y1126" s="117" t="str">
        <f t="shared" si="291"/>
        <v/>
      </c>
      <c r="Z1126" s="118"/>
      <c r="AA1126" s="86"/>
      <c r="AB1126" s="86"/>
      <c r="AC1126" s="86"/>
    </row>
    <row r="1127" spans="1:29" ht="20.100000000000001" customHeight="1" x14ac:dyDescent="0.25">
      <c r="A1127" s="405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3"/>
      <c r="E1127" s="353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6"/>
      <c r="I1127" s="552" t="s">
        <v>72</v>
      </c>
      <c r="J1127" s="530"/>
      <c r="K1127" s="125">
        <f>K1125+K1126</f>
        <v>0</v>
      </c>
      <c r="L1127" s="420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0"/>
        <v/>
      </c>
      <c r="X1127" s="113"/>
      <c r="Y1127" s="117" t="str">
        <f t="shared" si="291"/>
        <v/>
      </c>
      <c r="Z1127" s="118"/>
      <c r="AA1127" s="86"/>
      <c r="AB1127" s="86"/>
      <c r="AC1127" s="86"/>
    </row>
    <row r="1128" spans="1:29" ht="20.100000000000001" customHeight="1" x14ac:dyDescent="0.25">
      <c r="A1128" s="405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3"/>
      <c r="E1128" s="353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6"/>
      <c r="I1128" s="552" t="s">
        <v>74</v>
      </c>
      <c r="J1128" s="530"/>
      <c r="K1128" s="125">
        <f>G1128</f>
        <v>0</v>
      </c>
      <c r="L1128" s="420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0"/>
        <v/>
      </c>
      <c r="X1128" s="113"/>
      <c r="Y1128" s="117" t="str">
        <f t="shared" si="291"/>
        <v/>
      </c>
      <c r="Z1128" s="118"/>
      <c r="AA1128" s="86"/>
      <c r="AB1128" s="86"/>
      <c r="AC1128" s="86"/>
    </row>
    <row r="1129" spans="1:29" ht="18.75" customHeight="1" x14ac:dyDescent="0.2">
      <c r="A1129" s="405"/>
      <c r="B1129" s="426" t="s">
        <v>76</v>
      </c>
      <c r="C1129" s="424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>0</v>
      </c>
      <c r="D1129" s="353"/>
      <c r="E1129" s="353"/>
      <c r="F1129" s="426" t="s">
        <v>58</v>
      </c>
      <c r="G1129" s="427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3"/>
      <c r="I1129" s="553" t="s">
        <v>13</v>
      </c>
      <c r="J1129" s="554"/>
      <c r="K1129" s="430">
        <f>K1127-K1128</f>
        <v>0</v>
      </c>
      <c r="L1129" s="412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0"/>
        <v/>
      </c>
      <c r="X1129" s="113"/>
      <c r="Y1129" s="117" t="str">
        <f t="shared" si="291"/>
        <v/>
      </c>
      <c r="Z1129" s="118"/>
      <c r="AA1129" s="93"/>
      <c r="AB1129" s="93"/>
      <c r="AC1129" s="93"/>
    </row>
    <row r="1130" spans="1:29" ht="20.100000000000001" customHeight="1" x14ac:dyDescent="0.25">
      <c r="A1130" s="405"/>
      <c r="B1130" s="353"/>
      <c r="C1130" s="353"/>
      <c r="D1130" s="353"/>
      <c r="E1130" s="353"/>
      <c r="F1130" s="353"/>
      <c r="G1130" s="353"/>
      <c r="H1130" s="353"/>
      <c r="I1130" s="567"/>
      <c r="J1130" s="568"/>
      <c r="K1130" s="408"/>
      <c r="L1130" s="415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0"/>
        <v/>
      </c>
      <c r="X1130" s="113"/>
      <c r="Y1130" s="117" t="str">
        <f t="shared" si="291"/>
        <v/>
      </c>
      <c r="Z1130" s="118"/>
      <c r="AA1130" s="86"/>
      <c r="AB1130" s="86"/>
      <c r="AC1130" s="86"/>
    </row>
    <row r="1131" spans="1:29" ht="20.100000000000001" customHeight="1" x14ac:dyDescent="0.3">
      <c r="A1131" s="405"/>
      <c r="B1131" s="444"/>
      <c r="C1131" s="444"/>
      <c r="D1131" s="444"/>
      <c r="E1131" s="444"/>
      <c r="F1131" s="444"/>
      <c r="G1131" s="444"/>
      <c r="H1131" s="444"/>
      <c r="I1131" s="567"/>
      <c r="J1131" s="568"/>
      <c r="K1131" s="408"/>
      <c r="L1131" s="415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2">IF(U1131="","",U1131+V1131)</f>
        <v/>
      </c>
      <c r="X1131" s="113"/>
      <c r="Y1131" s="117" t="str">
        <f t="shared" si="291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1"/>
      <c r="B1132" s="447"/>
      <c r="C1132" s="447"/>
      <c r="D1132" s="447"/>
      <c r="E1132" s="447"/>
      <c r="F1132" s="447"/>
      <c r="G1132" s="447"/>
      <c r="H1132" s="447"/>
      <c r="I1132" s="447"/>
      <c r="J1132" s="447"/>
      <c r="K1132" s="447"/>
      <c r="L1132" s="423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2"/>
        <v/>
      </c>
      <c r="X1132" s="113"/>
      <c r="Y1132" s="117" t="str">
        <f t="shared" si="291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3"/>
      <c r="B1133" s="353"/>
      <c r="C1133" s="353"/>
      <c r="D1133" s="353"/>
      <c r="E1133" s="353"/>
      <c r="F1133" s="353"/>
      <c r="G1133" s="353"/>
      <c r="H1133" s="353"/>
      <c r="I1133" s="353"/>
      <c r="J1133" s="353"/>
      <c r="K1133" s="353"/>
      <c r="L1133" s="353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7" customFormat="1" ht="20.100000000000001" customHeight="1" thickBot="1" x14ac:dyDescent="0.55000000000000004">
      <c r="A1134" s="557" t="s">
        <v>50</v>
      </c>
      <c r="B1134" s="558"/>
      <c r="C1134" s="558"/>
      <c r="D1134" s="558"/>
      <c r="E1134" s="558"/>
      <c r="F1134" s="558"/>
      <c r="G1134" s="558"/>
      <c r="H1134" s="558"/>
      <c r="I1134" s="558"/>
      <c r="J1134" s="558"/>
      <c r="K1134" s="558"/>
      <c r="L1134" s="559"/>
      <c r="M1134" s="198"/>
      <c r="N1134" s="199"/>
      <c r="O1134" s="577" t="s">
        <v>51</v>
      </c>
      <c r="P1134" s="578"/>
      <c r="Q1134" s="578"/>
      <c r="R1134" s="579"/>
      <c r="S1134" s="200"/>
      <c r="T1134" s="577" t="s">
        <v>52</v>
      </c>
      <c r="U1134" s="578"/>
      <c r="V1134" s="578"/>
      <c r="W1134" s="578"/>
      <c r="X1134" s="578"/>
      <c r="Y1134" s="579"/>
      <c r="Z1134" s="201"/>
      <c r="AA1134" s="198"/>
      <c r="AB1134" s="202"/>
      <c r="AC1134" s="202"/>
    </row>
    <row r="1135" spans="1:29" ht="20.100000000000001" customHeight="1" thickBot="1" x14ac:dyDescent="0.25">
      <c r="A1135" s="436"/>
      <c r="B1135" s="437"/>
      <c r="C1135" s="572" t="s">
        <v>237</v>
      </c>
      <c r="D1135" s="566"/>
      <c r="E1135" s="566"/>
      <c r="F1135" s="566"/>
      <c r="G1135" s="437" t="str">
        <f>$J$1</f>
        <v>April</v>
      </c>
      <c r="H1135" s="565">
        <f>$K$1</f>
        <v>2025</v>
      </c>
      <c r="I1135" s="566"/>
      <c r="J1135" s="437"/>
      <c r="K1135" s="438"/>
      <c r="L1135" s="439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3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3"/>
        <v>2000</v>
      </c>
      <c r="X1137" s="113"/>
      <c r="Y1137" s="117">
        <f t="shared" ref="Y1137:Y1147" si="294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5"/>
      <c r="B1138" s="413" t="s">
        <v>63</v>
      </c>
      <c r="C1138" s="414"/>
      <c r="D1138" s="353"/>
      <c r="E1138" s="353"/>
      <c r="F1138" s="569" t="s">
        <v>52</v>
      </c>
      <c r="G1138" s="570"/>
      <c r="H1138" s="353"/>
      <c r="I1138" s="569" t="s">
        <v>64</v>
      </c>
      <c r="J1138" s="571"/>
      <c r="K1138" s="570"/>
      <c r="L1138" s="415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5">Y1137</f>
        <v>2000</v>
      </c>
      <c r="V1138" s="113"/>
      <c r="W1138" s="117">
        <f t="shared" si="293"/>
        <v>2000</v>
      </c>
      <c r="X1138" s="113"/>
      <c r="Y1138" s="117">
        <f t="shared" si="294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>
        <f>Y1138</f>
        <v>2000</v>
      </c>
      <c r="V1139" s="113"/>
      <c r="W1139" s="117">
        <f t="shared" ref="W1139:W1147" si="296">IF(U1139="","",U1139+V1139)</f>
        <v>2000</v>
      </c>
      <c r="X1139" s="113"/>
      <c r="Y1139" s="117">
        <f t="shared" si="294"/>
        <v>2000</v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63" t="s">
        <v>51</v>
      </c>
      <c r="C1140" s="530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4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6"/>
        <v/>
      </c>
      <c r="X1140" s="113"/>
      <c r="Y1140" s="117" t="str">
        <f t="shared" si="294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6"/>
        <v/>
      </c>
      <c r="X1141" s="113"/>
      <c r="Y1141" s="117" t="str">
        <f t="shared" si="294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4" t="s">
        <v>72</v>
      </c>
      <c r="J1142" s="530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6"/>
        <v/>
      </c>
      <c r="X1142" s="113"/>
      <c r="Y1142" s="117" t="str">
        <f t="shared" si="294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4" t="s">
        <v>74</v>
      </c>
      <c r="J1143" s="530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6"/>
        <v/>
      </c>
      <c r="X1143" s="113"/>
      <c r="Y1143" s="117" t="str">
        <f t="shared" si="294"/>
        <v/>
      </c>
      <c r="Z1143" s="118"/>
      <c r="AA1143" s="93"/>
      <c r="AB1143" s="93"/>
      <c r="AC1143" s="93"/>
    </row>
    <row r="1144" spans="1:29" ht="18.75" customHeight="1" x14ac:dyDescent="0.2">
      <c r="A1144" s="405"/>
      <c r="B1144" s="426" t="s">
        <v>76</v>
      </c>
      <c r="C1144" s="424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3"/>
      <c r="E1144" s="353"/>
      <c r="F1144" s="426" t="s">
        <v>58</v>
      </c>
      <c r="G1144" s="427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3"/>
      <c r="I1144" s="553" t="s">
        <v>13</v>
      </c>
      <c r="J1144" s="554"/>
      <c r="K1144" s="430"/>
      <c r="L1144" s="412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6"/>
        <v/>
      </c>
      <c r="X1144" s="113"/>
      <c r="Y1144" s="117" t="str">
        <f t="shared" si="294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55"/>
      <c r="J1145" s="556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6"/>
        <v/>
      </c>
      <c r="X1145" s="113"/>
      <c r="Y1145" s="117" t="str">
        <f t="shared" si="294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55"/>
      <c r="J1146" s="556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6"/>
        <v/>
      </c>
      <c r="X1146" s="113"/>
      <c r="Y1146" s="117" t="str">
        <f t="shared" si="294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6"/>
        <v/>
      </c>
      <c r="X1147" s="113"/>
      <c r="Y1147" s="117" t="str">
        <f t="shared" si="294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3"/>
      <c r="B1148" s="353"/>
      <c r="C1148" s="353"/>
      <c r="D1148" s="353"/>
      <c r="E1148" s="353"/>
      <c r="F1148" s="353"/>
      <c r="G1148" s="353"/>
      <c r="H1148" s="353"/>
      <c r="I1148" s="353"/>
      <c r="J1148" s="353"/>
      <c r="K1148" s="353"/>
      <c r="L1148" s="353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57" t="s">
        <v>50</v>
      </c>
      <c r="B1149" s="558"/>
      <c r="C1149" s="558"/>
      <c r="D1149" s="558"/>
      <c r="E1149" s="558"/>
      <c r="F1149" s="558"/>
      <c r="G1149" s="558"/>
      <c r="H1149" s="558"/>
      <c r="I1149" s="558"/>
      <c r="J1149" s="558"/>
      <c r="K1149" s="558"/>
      <c r="L1149" s="559"/>
      <c r="M1149" s="94"/>
      <c r="N1149" s="95"/>
      <c r="O1149" s="560" t="s">
        <v>51</v>
      </c>
      <c r="P1149" s="561"/>
      <c r="Q1149" s="561"/>
      <c r="R1149" s="562"/>
      <c r="S1149" s="96"/>
      <c r="T1149" s="560" t="s">
        <v>52</v>
      </c>
      <c r="U1149" s="561"/>
      <c r="V1149" s="561"/>
      <c r="W1149" s="561"/>
      <c r="X1149" s="561"/>
      <c r="Y1149" s="562"/>
      <c r="Z1149" s="97"/>
      <c r="AA1149" s="94"/>
      <c r="AB1149" s="93"/>
      <c r="AC1149" s="93"/>
    </row>
    <row r="1150" spans="1:29" ht="20.100000000000001" customHeight="1" thickBot="1" x14ac:dyDescent="0.25">
      <c r="A1150" s="436"/>
      <c r="B1150" s="437"/>
      <c r="C1150" s="572" t="s">
        <v>237</v>
      </c>
      <c r="D1150" s="566"/>
      <c r="E1150" s="566"/>
      <c r="F1150" s="566"/>
      <c r="G1150" s="437" t="str">
        <f>$J$1</f>
        <v>April</v>
      </c>
      <c r="H1150" s="565">
        <f>$K$1</f>
        <v>2025</v>
      </c>
      <c r="I1150" s="566"/>
      <c r="J1150" s="437"/>
      <c r="K1150" s="438"/>
      <c r="L1150" s="439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7">IF(Q1152="","",R1151-Q1152)</f>
        <v/>
      </c>
      <c r="S1152" s="92"/>
      <c r="T1152" s="111" t="s">
        <v>62</v>
      </c>
      <c r="U1152" s="117">
        <f t="shared" ref="U1152:U1153" si="298">Y1151</f>
        <v>0</v>
      </c>
      <c r="V1152" s="113"/>
      <c r="W1152" s="117">
        <f t="shared" ref="W1152:W1162" si="299">IF(U1152="","",U1152+V1152)</f>
        <v>0</v>
      </c>
      <c r="X1152" s="113"/>
      <c r="Y1152" s="117">
        <f t="shared" ref="Y1152:Y1162" si="300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5"/>
      <c r="B1153" s="413" t="s">
        <v>63</v>
      </c>
      <c r="C1153" s="414"/>
      <c r="D1153" s="353"/>
      <c r="E1153" s="353"/>
      <c r="F1153" s="569" t="s">
        <v>52</v>
      </c>
      <c r="G1153" s="570"/>
      <c r="H1153" s="353"/>
      <c r="I1153" s="569" t="s">
        <v>64</v>
      </c>
      <c r="J1153" s="571"/>
      <c r="K1153" s="570"/>
      <c r="L1153" s="415"/>
      <c r="M1153" s="93"/>
      <c r="N1153" s="110"/>
      <c r="O1153" s="111" t="s">
        <v>65</v>
      </c>
      <c r="P1153" s="111"/>
      <c r="Q1153" s="111"/>
      <c r="R1153" s="111" t="str">
        <f t="shared" si="297"/>
        <v/>
      </c>
      <c r="S1153" s="92"/>
      <c r="T1153" s="111" t="s">
        <v>65</v>
      </c>
      <c r="U1153" s="117">
        <f t="shared" si="298"/>
        <v>0</v>
      </c>
      <c r="V1153" s="113"/>
      <c r="W1153" s="117">
        <f t="shared" si="299"/>
        <v>0</v>
      </c>
      <c r="X1153" s="113"/>
      <c r="Y1153" s="117">
        <f t="shared" si="300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7"/>
        <v/>
      </c>
      <c r="S1154" s="92"/>
      <c r="T1154" s="111" t="s">
        <v>66</v>
      </c>
      <c r="U1154" s="117">
        <f>IF($J$1="March","",Y1153)</f>
        <v>0</v>
      </c>
      <c r="V1154" s="113"/>
      <c r="W1154" s="117">
        <f t="shared" si="299"/>
        <v>0</v>
      </c>
      <c r="X1154" s="113"/>
      <c r="Y1154" s="117">
        <f t="shared" si="300"/>
        <v>0</v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63" t="s">
        <v>51</v>
      </c>
      <c r="C1155" s="530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30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7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299"/>
        <v/>
      </c>
      <c r="X1155" s="113"/>
      <c r="Y1155" s="117" t="str">
        <f t="shared" si="300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7"/>
        <v/>
      </c>
      <c r="S1156" s="92"/>
      <c r="T1156" s="111" t="s">
        <v>47</v>
      </c>
      <c r="U1156" s="117" t="str">
        <f t="shared" ref="U1156:U1161" si="301">Y1155</f>
        <v/>
      </c>
      <c r="V1156" s="113"/>
      <c r="W1156" s="117" t="str">
        <f t="shared" si="299"/>
        <v/>
      </c>
      <c r="X1156" s="113"/>
      <c r="Y1156" s="117" t="str">
        <f t="shared" si="300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4" t="s">
        <v>72</v>
      </c>
      <c r="J1157" s="530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7"/>
        <v/>
      </c>
      <c r="S1157" s="92"/>
      <c r="T1157" s="111" t="s">
        <v>73</v>
      </c>
      <c r="U1157" s="117" t="str">
        <f t="shared" si="301"/>
        <v/>
      </c>
      <c r="V1157" s="113"/>
      <c r="W1157" s="117" t="str">
        <f t="shared" si="299"/>
        <v/>
      </c>
      <c r="X1157" s="113"/>
      <c r="Y1157" s="117" t="str">
        <f t="shared" si="300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4" t="s">
        <v>74</v>
      </c>
      <c r="J1158" s="530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7"/>
        <v/>
      </c>
      <c r="S1158" s="92"/>
      <c r="T1158" s="111" t="s">
        <v>75</v>
      </c>
      <c r="U1158" s="117" t="str">
        <f t="shared" si="301"/>
        <v/>
      </c>
      <c r="V1158" s="113"/>
      <c r="W1158" s="117" t="str">
        <f t="shared" si="299"/>
        <v/>
      </c>
      <c r="X1158" s="113"/>
      <c r="Y1158" s="117" t="str">
        <f t="shared" si="300"/>
        <v/>
      </c>
      <c r="Z1158" s="118"/>
      <c r="AA1158" s="93"/>
      <c r="AB1158" s="93"/>
      <c r="AC1158" s="93"/>
    </row>
    <row r="1159" spans="1:29" ht="18.75" customHeight="1" x14ac:dyDescent="0.2">
      <c r="A1159" s="405"/>
      <c r="B1159" s="426" t="s">
        <v>76</v>
      </c>
      <c r="C1159" s="424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3"/>
      <c r="E1159" s="353"/>
      <c r="F1159" s="426" t="s">
        <v>58</v>
      </c>
      <c r="G1159" s="427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3"/>
      <c r="I1159" s="553" t="s">
        <v>13</v>
      </c>
      <c r="J1159" s="554"/>
      <c r="K1159" s="430">
        <f>K1157-K1158</f>
        <v>0</v>
      </c>
      <c r="L1159" s="412"/>
      <c r="M1159" s="93"/>
      <c r="N1159" s="110"/>
      <c r="O1159" s="111" t="s">
        <v>78</v>
      </c>
      <c r="P1159" s="111"/>
      <c r="Q1159" s="111"/>
      <c r="R1159" s="111" t="str">
        <f t="shared" si="297"/>
        <v/>
      </c>
      <c r="S1159" s="92"/>
      <c r="T1159" s="111" t="s">
        <v>78</v>
      </c>
      <c r="U1159" s="117" t="str">
        <f t="shared" si="301"/>
        <v/>
      </c>
      <c r="V1159" s="113"/>
      <c r="W1159" s="117" t="str">
        <f t="shared" si="299"/>
        <v/>
      </c>
      <c r="X1159" s="113"/>
      <c r="Y1159" s="117" t="str">
        <f t="shared" si="300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55"/>
      <c r="J1160" s="556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7"/>
        <v/>
      </c>
      <c r="S1160" s="92"/>
      <c r="T1160" s="111" t="s">
        <v>79</v>
      </c>
      <c r="U1160" s="117" t="str">
        <f t="shared" si="301"/>
        <v/>
      </c>
      <c r="V1160" s="113"/>
      <c r="W1160" s="117" t="str">
        <f t="shared" si="299"/>
        <v/>
      </c>
      <c r="X1160" s="113"/>
      <c r="Y1160" s="117" t="str">
        <f t="shared" si="300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55"/>
      <c r="J1161" s="556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1"/>
        <v/>
      </c>
      <c r="V1161" s="113"/>
      <c r="W1161" s="117" t="str">
        <f t="shared" ref="W1161" si="302">IF(U1161="","",U1161+V1161)</f>
        <v/>
      </c>
      <c r="X1161" s="113"/>
      <c r="Y1161" s="117" t="str">
        <f t="shared" ref="Y1161" si="303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299"/>
        <v/>
      </c>
      <c r="X1162" s="113"/>
      <c r="Y1162" s="117" t="str">
        <f t="shared" si="300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3"/>
      <c r="B1163" s="353"/>
      <c r="C1163" s="353"/>
      <c r="D1163" s="353"/>
      <c r="E1163" s="353"/>
      <c r="F1163" s="353"/>
      <c r="G1163" s="353"/>
      <c r="H1163" s="353"/>
      <c r="I1163" s="353"/>
      <c r="J1163" s="353"/>
      <c r="K1163" s="353"/>
      <c r="L1163" s="353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57" t="s">
        <v>50</v>
      </c>
      <c r="B1164" s="558"/>
      <c r="C1164" s="558"/>
      <c r="D1164" s="558"/>
      <c r="E1164" s="558"/>
      <c r="F1164" s="558"/>
      <c r="G1164" s="558"/>
      <c r="H1164" s="558"/>
      <c r="I1164" s="558"/>
      <c r="J1164" s="558"/>
      <c r="K1164" s="558"/>
      <c r="L1164" s="559"/>
      <c r="M1164" s="94"/>
      <c r="N1164" s="95"/>
      <c r="O1164" s="560" t="s">
        <v>51</v>
      </c>
      <c r="P1164" s="561"/>
      <c r="Q1164" s="561"/>
      <c r="R1164" s="562"/>
      <c r="S1164" s="96"/>
      <c r="T1164" s="560" t="s">
        <v>52</v>
      </c>
      <c r="U1164" s="561"/>
      <c r="V1164" s="561"/>
      <c r="W1164" s="561"/>
      <c r="X1164" s="561"/>
      <c r="Y1164" s="562"/>
      <c r="Z1164" s="97"/>
      <c r="AA1164" s="94"/>
      <c r="AB1164" s="93"/>
      <c r="AC1164" s="93"/>
    </row>
    <row r="1165" spans="1:29" ht="20.100000000000001" customHeight="1" thickBot="1" x14ac:dyDescent="0.25">
      <c r="A1165" s="436"/>
      <c r="B1165" s="437"/>
      <c r="C1165" s="572" t="s">
        <v>237</v>
      </c>
      <c r="D1165" s="566"/>
      <c r="E1165" s="566"/>
      <c r="F1165" s="566"/>
      <c r="G1165" s="437" t="str">
        <f>$J$1</f>
        <v>April</v>
      </c>
      <c r="H1165" s="565">
        <f>$K$1</f>
        <v>2025</v>
      </c>
      <c r="I1165" s="566"/>
      <c r="J1165" s="437"/>
      <c r="K1165" s="438"/>
      <c r="L1165" s="439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241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4">IF(U1167="","",U1167+V1167)</f>
        <v>0</v>
      </c>
      <c r="X1167" s="113"/>
      <c r="Y1167" s="117">
        <f t="shared" ref="Y1167:Y1177" si="305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69" t="s">
        <v>52</v>
      </c>
      <c r="G1168" s="570"/>
      <c r="H1168" s="353"/>
      <c r="I1168" s="569" t="s">
        <v>64</v>
      </c>
      <c r="J1168" s="571"/>
      <c r="K1168" s="570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6">IF($J$1="April",Y1167,Y1167)</f>
        <v>0</v>
      </c>
      <c r="V1168" s="113"/>
      <c r="W1168" s="117">
        <f t="shared" si="304"/>
        <v>0</v>
      </c>
      <c r="X1168" s="113"/>
      <c r="Y1168" s="117">
        <f t="shared" si="305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6"/>
        <v>0</v>
      </c>
      <c r="V1169" s="113"/>
      <c r="W1169" s="117">
        <f t="shared" si="304"/>
        <v>0</v>
      </c>
      <c r="X1169" s="113"/>
      <c r="Y1169" s="117">
        <f t="shared" si="305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63" t="s">
        <v>51</v>
      </c>
      <c r="C1170" s="530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7">IF($J$1="May",Y1169,Y1169)</f>
        <v>0</v>
      </c>
      <c r="V1170" s="113"/>
      <c r="W1170" s="117">
        <f t="shared" si="304"/>
        <v>0</v>
      </c>
      <c r="X1170" s="113"/>
      <c r="Y1170" s="117">
        <f t="shared" si="305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7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7"/>
        <v>0</v>
      </c>
      <c r="V1171" s="113"/>
      <c r="W1171" s="117">
        <f t="shared" si="304"/>
        <v>0</v>
      </c>
      <c r="X1171" s="113"/>
      <c r="Y1171" s="117">
        <f t="shared" si="305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4" t="s">
        <v>72</v>
      </c>
      <c r="J1172" s="530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7"/>
        <v>0</v>
      </c>
      <c r="V1172" s="113"/>
      <c r="W1172" s="117">
        <f t="shared" si="304"/>
        <v>0</v>
      </c>
      <c r="X1172" s="113"/>
      <c r="Y1172" s="117">
        <f t="shared" si="305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4" t="s">
        <v>74</v>
      </c>
      <c r="J1173" s="530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4"/>
        <v>0</v>
      </c>
      <c r="X1173" s="113"/>
      <c r="Y1173" s="117">
        <f t="shared" si="305"/>
        <v>0</v>
      </c>
      <c r="Z1173" s="118"/>
      <c r="AA1173" s="93"/>
      <c r="AB1173" s="93"/>
      <c r="AC1173" s="93"/>
    </row>
    <row r="1174" spans="1:29" ht="18.75" customHeight="1" x14ac:dyDescent="0.2">
      <c r="A1174" s="405"/>
      <c r="B1174" s="426" t="s">
        <v>76</v>
      </c>
      <c r="C1174" s="42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3"/>
      <c r="E1174" s="353"/>
      <c r="F1174" s="426" t="s">
        <v>58</v>
      </c>
      <c r="G1174" s="427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3"/>
      <c r="I1174" s="553" t="s">
        <v>13</v>
      </c>
      <c r="J1174" s="554"/>
      <c r="K1174" s="430">
        <f>K1172-K1173</f>
        <v>0</v>
      </c>
      <c r="L1174" s="412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4"/>
        <v>0</v>
      </c>
      <c r="X1174" s="113"/>
      <c r="Y1174" s="117">
        <f t="shared" si="305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55"/>
      <c r="J1175" s="556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4"/>
        <v>0</v>
      </c>
      <c r="X1175" s="113"/>
      <c r="Y1175" s="117">
        <f t="shared" si="305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55"/>
      <c r="J1176" s="556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4"/>
        <v>0</v>
      </c>
      <c r="X1176" s="113"/>
      <c r="Y1176" s="117">
        <f t="shared" si="305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4"/>
        <v>0</v>
      </c>
      <c r="X1177" s="113"/>
      <c r="Y1177" s="117">
        <f t="shared" si="305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3"/>
      <c r="B1179" s="353"/>
      <c r="C1179" s="353"/>
      <c r="D1179" s="353"/>
      <c r="E1179" s="353"/>
      <c r="F1179" s="353"/>
      <c r="G1179" s="353"/>
      <c r="H1179" s="353"/>
      <c r="I1179" s="353"/>
      <c r="J1179" s="353"/>
      <c r="K1179" s="353"/>
      <c r="L1179" s="353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57" t="s">
        <v>50</v>
      </c>
      <c r="B1180" s="558"/>
      <c r="C1180" s="558"/>
      <c r="D1180" s="558"/>
      <c r="E1180" s="558"/>
      <c r="F1180" s="558"/>
      <c r="G1180" s="558"/>
      <c r="H1180" s="558"/>
      <c r="I1180" s="558"/>
      <c r="J1180" s="558"/>
      <c r="K1180" s="558"/>
      <c r="L1180" s="559"/>
      <c r="M1180" s="94"/>
      <c r="N1180" s="95"/>
      <c r="O1180" s="560" t="s">
        <v>51</v>
      </c>
      <c r="P1180" s="575"/>
      <c r="Q1180" s="575"/>
      <c r="R1180" s="576"/>
      <c r="S1180" s="96"/>
      <c r="T1180" s="560" t="s">
        <v>52</v>
      </c>
      <c r="U1180" s="575"/>
      <c r="V1180" s="575"/>
      <c r="W1180" s="575"/>
      <c r="X1180" s="575"/>
      <c r="Y1180" s="576"/>
      <c r="Z1180" s="92"/>
      <c r="AA1180" s="93"/>
      <c r="AB1180" s="93"/>
      <c r="AC1180" s="93"/>
    </row>
    <row r="1181" spans="1:29" ht="20.100000000000001" customHeight="1" thickBot="1" x14ac:dyDescent="0.25">
      <c r="A1181" s="436"/>
      <c r="B1181" s="437"/>
      <c r="C1181" s="572" t="s">
        <v>237</v>
      </c>
      <c r="D1181" s="572"/>
      <c r="E1181" s="572"/>
      <c r="F1181" s="572"/>
      <c r="G1181" s="437" t="str">
        <f>$J$1</f>
        <v>April</v>
      </c>
      <c r="H1181" s="565">
        <f>$K$1</f>
        <v>2025</v>
      </c>
      <c r="I1181" s="565"/>
      <c r="J1181" s="437"/>
      <c r="K1181" s="438"/>
      <c r="L1181" s="439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5"/>
      <c r="B1184" s="413" t="s">
        <v>63</v>
      </c>
      <c r="C1184" s="414"/>
      <c r="D1184" s="353"/>
      <c r="E1184" s="353"/>
      <c r="F1184" s="569" t="s">
        <v>52</v>
      </c>
      <c r="G1184" s="570"/>
      <c r="H1184" s="353"/>
      <c r="I1184" s="569" t="s">
        <v>64</v>
      </c>
      <c r="J1184" s="571"/>
      <c r="K1184" s="570"/>
      <c r="L1184" s="415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51" t="s">
        <v>51</v>
      </c>
      <c r="C1186" s="580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52" t="s">
        <v>72</v>
      </c>
      <c r="J1188" s="581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52" t="s">
        <v>74</v>
      </c>
      <c r="J1189" s="581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5"/>
      <c r="B1190" s="426" t="s">
        <v>76</v>
      </c>
      <c r="C1190" s="42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3"/>
      <c r="E1190" s="353"/>
      <c r="F1190" s="426" t="s">
        <v>58</v>
      </c>
      <c r="G1190" s="427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3"/>
      <c r="I1190" s="553" t="s">
        <v>13</v>
      </c>
      <c r="J1190" s="554"/>
      <c r="K1190" s="430"/>
      <c r="L1190" s="412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08">IF(U1190="","",U1190+V1190)</f>
        <v/>
      </c>
      <c r="X1190" s="113"/>
      <c r="Y1190" s="117" t="str">
        <f t="shared" ref="Y1190:Y1191" si="309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83"/>
      <c r="J1191" s="583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08"/>
        <v/>
      </c>
      <c r="X1191" s="113"/>
      <c r="Y1191" s="117" t="str">
        <f t="shared" si="309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55"/>
      <c r="J1192" s="555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57" t="s">
        <v>50</v>
      </c>
      <c r="B1195" s="558"/>
      <c r="C1195" s="558"/>
      <c r="D1195" s="558"/>
      <c r="E1195" s="558"/>
      <c r="F1195" s="558"/>
      <c r="G1195" s="558"/>
      <c r="H1195" s="558"/>
      <c r="I1195" s="558"/>
      <c r="J1195" s="558"/>
      <c r="K1195" s="558"/>
      <c r="L1195" s="559"/>
      <c r="M1195" s="94"/>
      <c r="N1195" s="95"/>
      <c r="O1195" s="560" t="s">
        <v>51</v>
      </c>
      <c r="P1195" s="561"/>
      <c r="Q1195" s="561"/>
      <c r="R1195" s="562"/>
      <c r="S1195" s="96"/>
      <c r="T1195" s="560" t="s">
        <v>52</v>
      </c>
      <c r="U1195" s="561"/>
      <c r="V1195" s="561"/>
      <c r="W1195" s="561"/>
      <c r="X1195" s="561"/>
      <c r="Y1195" s="562"/>
      <c r="Z1195" s="97"/>
      <c r="AA1195" s="86"/>
      <c r="AB1195" s="86"/>
      <c r="AC1195" s="86"/>
    </row>
    <row r="1196" spans="1:29" ht="20.100000000000001" customHeight="1" thickBot="1" x14ac:dyDescent="0.3">
      <c r="A1196" s="436"/>
      <c r="B1196" s="437"/>
      <c r="C1196" s="572" t="s">
        <v>237</v>
      </c>
      <c r="D1196" s="566"/>
      <c r="E1196" s="566"/>
      <c r="F1196" s="566"/>
      <c r="G1196" s="437" t="str">
        <f>$J$1</f>
        <v>April</v>
      </c>
      <c r="H1196" s="565">
        <f>$K$1</f>
        <v>2025</v>
      </c>
      <c r="I1196" s="566"/>
      <c r="J1196" s="437"/>
      <c r="K1196" s="438"/>
      <c r="L1196" s="439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5"/>
      <c r="B1197" s="353"/>
      <c r="C1197" s="353"/>
      <c r="D1197" s="406"/>
      <c r="E1197" s="406"/>
      <c r="F1197" s="406"/>
      <c r="G1197" s="406"/>
      <c r="H1197" s="406"/>
      <c r="I1197" s="353"/>
      <c r="J1197" s="407" t="s">
        <v>59</v>
      </c>
      <c r="K1197" s="408">
        <v>30000</v>
      </c>
      <c r="L1197" s="409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5"/>
      <c r="B1198" s="353" t="s">
        <v>61</v>
      </c>
      <c r="C1198" s="410" t="s">
        <v>222</v>
      </c>
      <c r="D1198" s="353"/>
      <c r="E1198" s="353"/>
      <c r="F1198" s="353"/>
      <c r="G1198" s="353"/>
      <c r="H1198" s="411"/>
      <c r="I1198" s="406"/>
      <c r="J1198" s="353"/>
      <c r="K1198" s="353"/>
      <c r="L1198" s="412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0">IF(U1198="","",U1198+V1198)</f>
        <v>0</v>
      </c>
      <c r="X1198" s="113"/>
      <c r="Y1198" s="117">
        <f t="shared" ref="Y1198:Y1208" si="311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5"/>
      <c r="B1199" s="413" t="s">
        <v>63</v>
      </c>
      <c r="C1199" s="414"/>
      <c r="D1199" s="353"/>
      <c r="E1199" s="353"/>
      <c r="F1199" s="569" t="s">
        <v>52</v>
      </c>
      <c r="G1199" s="570"/>
      <c r="H1199" s="353"/>
      <c r="I1199" s="569" t="s">
        <v>64</v>
      </c>
      <c r="J1199" s="571"/>
      <c r="K1199" s="570"/>
      <c r="L1199" s="415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2">IF($J$1="April",Y1198,Y1198)</f>
        <v>0</v>
      </c>
      <c r="V1199" s="113"/>
      <c r="W1199" s="117">
        <f t="shared" si="310"/>
        <v>0</v>
      </c>
      <c r="X1199" s="113"/>
      <c r="Y1199" s="117">
        <f t="shared" si="311"/>
        <v>0</v>
      </c>
      <c r="Z1199" s="118"/>
      <c r="AA1199" s="93"/>
      <c r="AB1199" s="93"/>
      <c r="AC1199" s="93"/>
    </row>
    <row r="1200" spans="1:29" ht="20.100000000000001" customHeight="1" x14ac:dyDescent="0.25">
      <c r="A1200" s="405"/>
      <c r="B1200" s="353"/>
      <c r="C1200" s="353"/>
      <c r="D1200" s="353"/>
      <c r="E1200" s="353"/>
      <c r="F1200" s="353"/>
      <c r="G1200" s="353"/>
      <c r="H1200" s="416"/>
      <c r="I1200" s="353"/>
      <c r="J1200" s="353"/>
      <c r="K1200" s="353"/>
      <c r="L1200" s="417"/>
      <c r="M1200" s="93"/>
      <c r="N1200" s="110"/>
      <c r="O1200" s="111" t="s">
        <v>66</v>
      </c>
      <c r="P1200" s="111">
        <v>26</v>
      </c>
      <c r="Q1200" s="111">
        <v>4</v>
      </c>
      <c r="R1200" s="111">
        <v>0</v>
      </c>
      <c r="S1200" s="92"/>
      <c r="T1200" s="111" t="s">
        <v>66</v>
      </c>
      <c r="U1200" s="117">
        <f t="shared" si="312"/>
        <v>0</v>
      </c>
      <c r="V1200" s="113"/>
      <c r="W1200" s="117">
        <f t="shared" si="310"/>
        <v>0</v>
      </c>
      <c r="X1200" s="113"/>
      <c r="Y1200" s="117">
        <f t="shared" si="311"/>
        <v>0</v>
      </c>
      <c r="Z1200" s="118"/>
      <c r="AA1200" s="86"/>
      <c r="AB1200" s="86"/>
      <c r="AC1200" s="86"/>
    </row>
    <row r="1201" spans="1:29" ht="20.100000000000001" customHeight="1" x14ac:dyDescent="0.25">
      <c r="A1201" s="405"/>
      <c r="B1201" s="551" t="s">
        <v>51</v>
      </c>
      <c r="C1201" s="530"/>
      <c r="D1201" s="353"/>
      <c r="E1201" s="353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6"/>
      <c r="I1201" s="126">
        <f>IF(C1205&gt;=C1204,$K$2,C1203+C1205)</f>
        <v>26</v>
      </c>
      <c r="J1201" s="127" t="s">
        <v>68</v>
      </c>
      <c r="K1201" s="128">
        <f>K1197/$K$2*I1201</f>
        <v>26000</v>
      </c>
      <c r="L1201" s="418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3">IF($J$1="May",Y1200,Y1200)</f>
        <v>0</v>
      </c>
      <c r="V1201" s="113"/>
      <c r="W1201" s="117">
        <f t="shared" si="310"/>
        <v>0</v>
      </c>
      <c r="X1201" s="113"/>
      <c r="Y1201" s="117">
        <f t="shared" si="311"/>
        <v>0</v>
      </c>
      <c r="Z1201" s="118"/>
      <c r="AA1201" s="86"/>
      <c r="AB1201" s="86"/>
      <c r="AC1201" s="86"/>
    </row>
    <row r="1202" spans="1:29" ht="20.100000000000001" customHeight="1" x14ac:dyDescent="0.25">
      <c r="A1202" s="405"/>
      <c r="B1202" s="130"/>
      <c r="C1202" s="130"/>
      <c r="D1202" s="353"/>
      <c r="E1202" s="353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6"/>
      <c r="I1202" s="446">
        <v>42</v>
      </c>
      <c r="J1202" s="127" t="s">
        <v>70</v>
      </c>
      <c r="K1202" s="125">
        <f>K1197/$K$2/8*I1202</f>
        <v>5250</v>
      </c>
      <c r="L1202" s="420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3"/>
        <v>0</v>
      </c>
      <c r="V1202" s="113"/>
      <c r="W1202" s="117">
        <f t="shared" si="310"/>
        <v>0</v>
      </c>
      <c r="X1202" s="113"/>
      <c r="Y1202" s="117">
        <f t="shared" si="311"/>
        <v>0</v>
      </c>
      <c r="Z1202" s="118"/>
      <c r="AA1202" s="86"/>
      <c r="AB1202" s="86"/>
      <c r="AC1202" s="86"/>
    </row>
    <row r="1203" spans="1:29" ht="20.100000000000001" customHeight="1" x14ac:dyDescent="0.25">
      <c r="A1203" s="405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26</v>
      </c>
      <c r="D1203" s="353"/>
      <c r="E1203" s="353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6"/>
      <c r="I1203" s="552" t="s">
        <v>72</v>
      </c>
      <c r="J1203" s="530"/>
      <c r="K1203" s="125">
        <f>K1201+K1202</f>
        <v>31250</v>
      </c>
      <c r="L1203" s="420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0"/>
        <v>0</v>
      </c>
      <c r="X1203" s="113"/>
      <c r="Y1203" s="117">
        <f t="shared" si="311"/>
        <v>0</v>
      </c>
      <c r="Z1203" s="118"/>
      <c r="AA1203" s="86"/>
      <c r="AB1203" s="86"/>
      <c r="AC1203" s="86"/>
    </row>
    <row r="1204" spans="1:29" ht="20.100000000000001" customHeight="1" x14ac:dyDescent="0.25">
      <c r="A1204" s="405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4</v>
      </c>
      <c r="D1204" s="353"/>
      <c r="E1204" s="353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6"/>
      <c r="I1204" s="552" t="s">
        <v>74</v>
      </c>
      <c r="J1204" s="530"/>
      <c r="K1204" s="125">
        <f>G1204</f>
        <v>0</v>
      </c>
      <c r="L1204" s="420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4">IF($J$1="September",Y1203,"")</f>
        <v/>
      </c>
      <c r="V1204" s="113"/>
      <c r="W1204" s="117" t="str">
        <f t="shared" si="310"/>
        <v/>
      </c>
      <c r="X1204" s="113"/>
      <c r="Y1204" s="117" t="str">
        <f t="shared" si="311"/>
        <v/>
      </c>
      <c r="Z1204" s="118"/>
      <c r="AA1204" s="86"/>
      <c r="AB1204" s="86"/>
      <c r="AC1204" s="86"/>
    </row>
    <row r="1205" spans="1:29" ht="18.75" customHeight="1" x14ac:dyDescent="0.2">
      <c r="A1205" s="405"/>
      <c r="B1205" s="426" t="s">
        <v>76</v>
      </c>
      <c r="C1205" s="424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3"/>
      <c r="E1205" s="353"/>
      <c r="F1205" s="426" t="s">
        <v>58</v>
      </c>
      <c r="G1205" s="427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3"/>
      <c r="I1205" s="553" t="s">
        <v>13</v>
      </c>
      <c r="J1205" s="554"/>
      <c r="K1205" s="430">
        <f>K1203-K1204</f>
        <v>31250</v>
      </c>
      <c r="L1205" s="412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4"/>
        <v/>
      </c>
      <c r="V1205" s="113"/>
      <c r="W1205" s="117" t="str">
        <f t="shared" si="310"/>
        <v/>
      </c>
      <c r="X1205" s="113"/>
      <c r="Y1205" s="117" t="str">
        <f t="shared" si="311"/>
        <v/>
      </c>
      <c r="Z1205" s="118"/>
      <c r="AA1205" s="93"/>
      <c r="AB1205" s="93"/>
      <c r="AC1205" s="93"/>
    </row>
    <row r="1206" spans="1:29" ht="20.100000000000001" customHeight="1" x14ac:dyDescent="0.25">
      <c r="A1206" s="405"/>
      <c r="B1206" s="353"/>
      <c r="C1206" s="353"/>
      <c r="D1206" s="353"/>
      <c r="E1206" s="353"/>
      <c r="F1206" s="353"/>
      <c r="G1206" s="353"/>
      <c r="H1206" s="353"/>
      <c r="I1206" s="567"/>
      <c r="J1206" s="568"/>
      <c r="K1206" s="408"/>
      <c r="L1206" s="415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0"/>
        <v/>
      </c>
      <c r="X1206" s="113"/>
      <c r="Y1206" s="117" t="str">
        <f t="shared" si="311"/>
        <v/>
      </c>
      <c r="Z1206" s="118"/>
      <c r="AA1206" s="86"/>
      <c r="AB1206" s="86"/>
      <c r="AC1206" s="86"/>
    </row>
    <row r="1207" spans="1:29" ht="20.100000000000001" customHeight="1" x14ac:dyDescent="0.3">
      <c r="A1207" s="405"/>
      <c r="B1207" s="444"/>
      <c r="C1207" s="444"/>
      <c r="D1207" s="444"/>
      <c r="E1207" s="444"/>
      <c r="F1207" s="444"/>
      <c r="G1207" s="444"/>
      <c r="H1207" s="444"/>
      <c r="I1207" s="567"/>
      <c r="J1207" s="568"/>
      <c r="K1207" s="408"/>
      <c r="L1207" s="415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0"/>
        <v/>
      </c>
      <c r="X1207" s="113"/>
      <c r="Y1207" s="117" t="str">
        <f t="shared" si="311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1"/>
      <c r="B1208" s="447"/>
      <c r="C1208" s="447"/>
      <c r="D1208" s="447"/>
      <c r="E1208" s="447"/>
      <c r="F1208" s="447"/>
      <c r="G1208" s="447"/>
      <c r="H1208" s="447"/>
      <c r="I1208" s="447"/>
      <c r="J1208" s="447"/>
      <c r="K1208" s="447"/>
      <c r="L1208" s="423"/>
      <c r="M1208" s="93"/>
      <c r="N1208" s="110"/>
      <c r="O1208" s="111" t="s">
        <v>81</v>
      </c>
      <c r="P1208" s="111"/>
      <c r="Q1208" s="111"/>
      <c r="R1208" s="111" t="str">
        <f t="shared" ref="R1208" si="315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0"/>
        <v/>
      </c>
      <c r="X1208" s="113"/>
      <c r="Y1208" s="117" t="str">
        <f t="shared" si="311"/>
        <v/>
      </c>
      <c r="Z1208" s="118"/>
      <c r="AA1208" s="86"/>
      <c r="AB1208" s="86"/>
      <c r="AC1208" s="86"/>
    </row>
    <row r="1209" spans="1:29" ht="20.100000000000001" customHeight="1" x14ac:dyDescent="0.2">
      <c r="A1209" s="353"/>
      <c r="B1209" s="353"/>
      <c r="C1209" s="353"/>
      <c r="D1209" s="353"/>
      <c r="E1209" s="353"/>
      <c r="F1209" s="353"/>
      <c r="G1209" s="353"/>
      <c r="H1209" s="353"/>
      <c r="I1209" s="353"/>
      <c r="J1209" s="353"/>
      <c r="K1209" s="353"/>
      <c r="L1209" s="353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O1195:R1195"/>
    <mergeCell ref="A757:L757"/>
    <mergeCell ref="F881:G881"/>
    <mergeCell ref="I881:K881"/>
    <mergeCell ref="O984:R984"/>
    <mergeCell ref="C743:F743"/>
    <mergeCell ref="H863:I863"/>
    <mergeCell ref="A862:L862"/>
    <mergeCell ref="B868:C868"/>
    <mergeCell ref="I870:J870"/>
    <mergeCell ref="I996:J996"/>
    <mergeCell ref="A984:L984"/>
    <mergeCell ref="H833:I833"/>
    <mergeCell ref="I813:J813"/>
    <mergeCell ref="I814:J814"/>
    <mergeCell ref="F866:G866"/>
    <mergeCell ref="C863:F863"/>
    <mergeCell ref="C878:F878"/>
    <mergeCell ref="H878:I878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  <mergeCell ref="T862:Y862"/>
    <mergeCell ref="T907:Y907"/>
    <mergeCell ref="T1104:Y1104"/>
    <mergeCell ref="C1105:F1105"/>
    <mergeCell ref="H1105:I1105"/>
    <mergeCell ref="A1104:L1104"/>
    <mergeCell ref="O1104:R1104"/>
    <mergeCell ref="I828:J828"/>
    <mergeCell ref="A1119:L1119"/>
    <mergeCell ref="T984:Y984"/>
    <mergeCell ref="O922:R922"/>
    <mergeCell ref="F926:G926"/>
    <mergeCell ref="I932:J932"/>
    <mergeCell ref="I933:J933"/>
    <mergeCell ref="T922:Y922"/>
    <mergeCell ref="T892:Y892"/>
    <mergeCell ref="I889:J889"/>
    <mergeCell ref="I1023:J1023"/>
    <mergeCell ref="I1024:J1024"/>
    <mergeCell ref="I1025:J1025"/>
    <mergeCell ref="T953:Y953"/>
    <mergeCell ref="H954:I954"/>
    <mergeCell ref="C985:F985"/>
    <mergeCell ref="H985:I985"/>
    <mergeCell ref="A907:L907"/>
    <mergeCell ref="I919:J919"/>
    <mergeCell ref="I1003:K1003"/>
    <mergeCell ref="I840:J840"/>
    <mergeCell ref="I842:J842"/>
    <mergeCell ref="I1008:J1008"/>
    <mergeCell ref="I1041:J1041"/>
    <mergeCell ref="T1029:Y1029"/>
    <mergeCell ref="I769:J769"/>
    <mergeCell ref="A173:L173"/>
    <mergeCell ref="O173:R173"/>
    <mergeCell ref="F806:G806"/>
    <mergeCell ref="I806:K806"/>
    <mergeCell ref="B808:C808"/>
    <mergeCell ref="I810:J810"/>
    <mergeCell ref="I811:J811"/>
    <mergeCell ref="I812:J812"/>
    <mergeCell ref="A817:L817"/>
    <mergeCell ref="I918:J918"/>
    <mergeCell ref="C939:F939"/>
    <mergeCell ref="I752:J752"/>
    <mergeCell ref="F746:G746"/>
    <mergeCell ref="A802:L802"/>
    <mergeCell ref="O548:R548"/>
    <mergeCell ref="F611:G611"/>
    <mergeCell ref="I611:K611"/>
    <mergeCell ref="C667:F667"/>
    <mergeCell ref="A622:L622"/>
    <mergeCell ref="C623:F623"/>
    <mergeCell ref="I589:J589"/>
    <mergeCell ref="A892:L892"/>
    <mergeCell ref="O817:R817"/>
    <mergeCell ref="I767:J767"/>
    <mergeCell ref="I768:J768"/>
    <mergeCell ref="B838:C838"/>
    <mergeCell ref="O308:R308"/>
    <mergeCell ref="I522:K522"/>
    <mergeCell ref="O248:R248"/>
    <mergeCell ref="O578:R578"/>
    <mergeCell ref="I677:J677"/>
    <mergeCell ref="T592:Y592"/>
    <mergeCell ref="I871:J871"/>
    <mergeCell ref="F836:G836"/>
    <mergeCell ref="I836:K836"/>
    <mergeCell ref="A832:L832"/>
    <mergeCell ref="H667:I667"/>
    <mergeCell ref="O802:R802"/>
    <mergeCell ref="F670:G670"/>
    <mergeCell ref="H682:I682"/>
    <mergeCell ref="O787:R787"/>
    <mergeCell ref="O772:R772"/>
    <mergeCell ref="I630:J630"/>
    <mergeCell ref="A727:L727"/>
    <mergeCell ref="I705:J705"/>
    <mergeCell ref="F776:G776"/>
    <mergeCell ref="I782:J782"/>
    <mergeCell ref="I783:J783"/>
    <mergeCell ref="T787:Y787"/>
    <mergeCell ref="C788:F788"/>
    <mergeCell ref="F641:G641"/>
    <mergeCell ref="I641:K641"/>
    <mergeCell ref="I735:J735"/>
    <mergeCell ref="I626:K626"/>
    <mergeCell ref="I821:K821"/>
    <mergeCell ref="I662:J662"/>
    <mergeCell ref="I663:J663"/>
    <mergeCell ref="I664:J664"/>
    <mergeCell ref="T847:Y847"/>
    <mergeCell ref="T607:Y607"/>
    <mergeCell ref="T652:Y652"/>
    <mergeCell ref="F821:G821"/>
    <mergeCell ref="I754:J754"/>
    <mergeCell ref="I1207:J1207"/>
    <mergeCell ref="O712:R712"/>
    <mergeCell ref="I619:J619"/>
    <mergeCell ref="T697:Y697"/>
    <mergeCell ref="I617:J617"/>
    <mergeCell ref="I618:J618"/>
    <mergeCell ref="A607:L607"/>
    <mergeCell ref="T757:Y757"/>
    <mergeCell ref="A787:L787"/>
    <mergeCell ref="I1189:J1189"/>
    <mergeCell ref="I1190:J1190"/>
    <mergeCell ref="B974:C974"/>
    <mergeCell ref="I976:J976"/>
    <mergeCell ref="H969:I969"/>
    <mergeCell ref="F972:G972"/>
    <mergeCell ref="I972:K972"/>
    <mergeCell ref="O742:R742"/>
    <mergeCell ref="B1080:C1080"/>
    <mergeCell ref="I1113:J1113"/>
    <mergeCell ref="I1108:K1108"/>
    <mergeCell ref="T968:Y968"/>
    <mergeCell ref="C969:F969"/>
    <mergeCell ref="I739:J739"/>
    <mergeCell ref="I751:J751"/>
    <mergeCell ref="A742:L742"/>
    <mergeCell ref="T712:Y712"/>
    <mergeCell ref="T772:Y772"/>
    <mergeCell ref="C773:F773"/>
    <mergeCell ref="H773:I773"/>
    <mergeCell ref="I707:J707"/>
    <mergeCell ref="A697:L697"/>
    <mergeCell ref="F685:G685"/>
    <mergeCell ref="I633:J633"/>
    <mergeCell ref="O622:R622"/>
    <mergeCell ref="F626:G626"/>
    <mergeCell ref="O757:R757"/>
    <mergeCell ref="O862:R862"/>
    <mergeCell ref="O488:R488"/>
    <mergeCell ref="O563:R563"/>
    <mergeCell ref="O533:R533"/>
    <mergeCell ref="A488:L488"/>
    <mergeCell ref="I542:J542"/>
    <mergeCell ref="I543:J543"/>
    <mergeCell ref="I529:J529"/>
    <mergeCell ref="I530:J530"/>
    <mergeCell ref="I496:J496"/>
    <mergeCell ref="I499:J499"/>
    <mergeCell ref="I500:J500"/>
    <mergeCell ref="F492:G492"/>
    <mergeCell ref="O681:R681"/>
    <mergeCell ref="A652:L652"/>
    <mergeCell ref="H788:I788"/>
    <mergeCell ref="I797:J797"/>
    <mergeCell ref="I676:J676"/>
    <mergeCell ref="B823:C823"/>
    <mergeCell ref="I825:J825"/>
    <mergeCell ref="F582:G582"/>
    <mergeCell ref="O592:R592"/>
    <mergeCell ref="O607:R607"/>
    <mergeCell ref="I674:J674"/>
    <mergeCell ref="O518:R518"/>
    <mergeCell ref="I573:J573"/>
    <mergeCell ref="I574:J574"/>
    <mergeCell ref="I827:J827"/>
    <mergeCell ref="B284:C284"/>
    <mergeCell ref="O278:R278"/>
    <mergeCell ref="A548:L548"/>
    <mergeCell ref="C519:F519"/>
    <mergeCell ref="H519:I519"/>
    <mergeCell ref="C414:F414"/>
    <mergeCell ref="T173:Y173"/>
    <mergeCell ref="I361:J361"/>
    <mergeCell ref="I335:J335"/>
    <mergeCell ref="A323:L323"/>
    <mergeCell ref="A353:L353"/>
    <mergeCell ref="A338:L338"/>
    <mergeCell ref="A413:L413"/>
    <mergeCell ref="I306:J306"/>
    <mergeCell ref="H354:I354"/>
    <mergeCell ref="O413:R413"/>
    <mergeCell ref="O353:R353"/>
    <mergeCell ref="I362:J362"/>
    <mergeCell ref="I363:J363"/>
    <mergeCell ref="I364:J364"/>
    <mergeCell ref="I376:J376"/>
    <mergeCell ref="H474:I474"/>
    <mergeCell ref="B464:C464"/>
    <mergeCell ref="I466:J466"/>
    <mergeCell ref="I274:J274"/>
    <mergeCell ref="I273:J273"/>
    <mergeCell ref="I259:J259"/>
    <mergeCell ref="O293:R293"/>
    <mergeCell ref="A473:L473"/>
    <mergeCell ref="I467:J467"/>
    <mergeCell ref="O368:R368"/>
    <mergeCell ref="I288:J288"/>
    <mergeCell ref="I289:J289"/>
    <mergeCell ref="I347:J347"/>
    <mergeCell ref="H384:I384"/>
    <mergeCell ref="I387:K387"/>
    <mergeCell ref="H459:I459"/>
    <mergeCell ref="I462:K462"/>
    <mergeCell ref="I260:J260"/>
    <mergeCell ref="A1029:L1029"/>
    <mergeCell ref="O1029:R1029"/>
    <mergeCell ref="F1033:G1033"/>
    <mergeCell ref="I1033:K1033"/>
    <mergeCell ref="I1038:J1038"/>
    <mergeCell ref="O203:R203"/>
    <mergeCell ref="F162:G162"/>
    <mergeCell ref="I207:K207"/>
    <mergeCell ref="I177:K177"/>
    <mergeCell ref="B179:C179"/>
    <mergeCell ref="I181:J181"/>
    <mergeCell ref="I184:J184"/>
    <mergeCell ref="I182:J182"/>
    <mergeCell ref="I183:J183"/>
    <mergeCell ref="C1030:F1030"/>
    <mergeCell ref="I185:J185"/>
    <mergeCell ref="F192:G192"/>
    <mergeCell ref="A188:L188"/>
    <mergeCell ref="I166:J166"/>
    <mergeCell ref="I167:J167"/>
    <mergeCell ref="I168:J168"/>
    <mergeCell ref="I169:J169"/>
    <mergeCell ref="I170:J170"/>
    <mergeCell ref="O473:R473"/>
    <mergeCell ref="B239:C239"/>
    <mergeCell ref="I241:J241"/>
    <mergeCell ref="H174:I174"/>
    <mergeCell ref="F177:G177"/>
    <mergeCell ref="I290:J290"/>
    <mergeCell ref="I282:K282"/>
    <mergeCell ref="O143:R143"/>
    <mergeCell ref="I1040:J1040"/>
    <mergeCell ref="F207:G207"/>
    <mergeCell ref="B209:C209"/>
    <mergeCell ref="B149:C149"/>
    <mergeCell ref="I151:J151"/>
    <mergeCell ref="I152:J152"/>
    <mergeCell ref="I153:J153"/>
    <mergeCell ref="I154:J154"/>
    <mergeCell ref="I155:J155"/>
    <mergeCell ref="C144:F144"/>
    <mergeCell ref="H144:I144"/>
    <mergeCell ref="I147:K147"/>
    <mergeCell ref="C264:F264"/>
    <mergeCell ref="I275:J275"/>
    <mergeCell ref="B269:C269"/>
    <mergeCell ref="I267:K267"/>
    <mergeCell ref="F267:G267"/>
    <mergeCell ref="C249:F249"/>
    <mergeCell ref="H249:I249"/>
    <mergeCell ref="I252:K252"/>
    <mergeCell ref="F402:G402"/>
    <mergeCell ref="B404:C404"/>
    <mergeCell ref="I406:J406"/>
    <mergeCell ref="I192:K192"/>
    <mergeCell ref="I287:J287"/>
    <mergeCell ref="B672:C672"/>
    <mergeCell ref="H713:I713"/>
    <mergeCell ref="A503:L503"/>
    <mergeCell ref="A203:L203"/>
    <mergeCell ref="H279:I279"/>
    <mergeCell ref="T383:Y383"/>
    <mergeCell ref="C384:F384"/>
    <mergeCell ref="C354:F354"/>
    <mergeCell ref="O218:R218"/>
    <mergeCell ref="T518:Y518"/>
    <mergeCell ref="F297:G297"/>
    <mergeCell ref="I297:K297"/>
    <mergeCell ref="T473:Y473"/>
    <mergeCell ref="B164:C164"/>
    <mergeCell ref="A158:L158"/>
    <mergeCell ref="F252:G252"/>
    <mergeCell ref="A218:L218"/>
    <mergeCell ref="I162:K162"/>
    <mergeCell ref="A248:L248"/>
    <mergeCell ref="O398:R398"/>
    <mergeCell ref="C234:F234"/>
    <mergeCell ref="H234:I234"/>
    <mergeCell ref="F237:G237"/>
    <mergeCell ref="I237:K237"/>
    <mergeCell ref="I349:J349"/>
    <mergeCell ref="I198:J198"/>
    <mergeCell ref="I199:J199"/>
    <mergeCell ref="I318:J318"/>
    <mergeCell ref="I319:J319"/>
    <mergeCell ref="I316:J316"/>
    <mergeCell ref="H309:I309"/>
    <mergeCell ref="I346:J346"/>
    <mergeCell ref="O113:R113"/>
    <mergeCell ref="T113:Y113"/>
    <mergeCell ref="C114:F114"/>
    <mergeCell ref="A143:L143"/>
    <mergeCell ref="T143:Y143"/>
    <mergeCell ref="T158:Y158"/>
    <mergeCell ref="C159:F159"/>
    <mergeCell ref="H159:I159"/>
    <mergeCell ref="O233:R233"/>
    <mergeCell ref="T233:Y233"/>
    <mergeCell ref="A233:L233"/>
    <mergeCell ref="F222:G222"/>
    <mergeCell ref="B224:C224"/>
    <mergeCell ref="I226:J226"/>
    <mergeCell ref="I227:J227"/>
    <mergeCell ref="I228:J228"/>
    <mergeCell ref="I229:J229"/>
    <mergeCell ref="C204:F204"/>
    <mergeCell ref="O158:R158"/>
    <mergeCell ref="I200:J200"/>
    <mergeCell ref="H189:I189"/>
    <mergeCell ref="C174:F174"/>
    <mergeCell ref="O188:R188"/>
    <mergeCell ref="T188:Y188"/>
    <mergeCell ref="I132:K132"/>
    <mergeCell ref="T203:Y203"/>
    <mergeCell ref="I76:J76"/>
    <mergeCell ref="I77:J77"/>
    <mergeCell ref="I78:J78"/>
    <mergeCell ref="I79:J79"/>
    <mergeCell ref="F432:G432"/>
    <mergeCell ref="B434:C434"/>
    <mergeCell ref="I455:J455"/>
    <mergeCell ref="A458:L458"/>
    <mergeCell ref="B254:C254"/>
    <mergeCell ref="I256:J256"/>
    <mergeCell ref="I257:J257"/>
    <mergeCell ref="O83:R83"/>
    <mergeCell ref="T83:Y83"/>
    <mergeCell ref="C84:F84"/>
    <mergeCell ref="H84:I84"/>
    <mergeCell ref="F147:G147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I123:J123"/>
    <mergeCell ref="I124:J124"/>
    <mergeCell ref="I125:J125"/>
    <mergeCell ref="B104:C104"/>
    <mergeCell ref="F117:G117"/>
    <mergeCell ref="B119:C119"/>
    <mergeCell ref="I121:J121"/>
    <mergeCell ref="I122:J122"/>
    <mergeCell ref="A113:L113"/>
    <mergeCell ref="H114:I114"/>
    <mergeCell ref="I117:K117"/>
    <mergeCell ref="H99:I99"/>
    <mergeCell ref="F132:G132"/>
    <mergeCell ref="F102:G102"/>
    <mergeCell ref="I102:K102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61:J61"/>
    <mergeCell ref="I62:J62"/>
    <mergeCell ref="I63:J63"/>
    <mergeCell ref="I64:J64"/>
    <mergeCell ref="A68:L6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201:C1201"/>
    <mergeCell ref="I1203:J1203"/>
    <mergeCell ref="B703:C703"/>
    <mergeCell ref="I701:K701"/>
    <mergeCell ref="C682:F682"/>
    <mergeCell ref="I784:J784"/>
    <mergeCell ref="I776:K776"/>
    <mergeCell ref="B778:C778"/>
    <mergeCell ref="I780:J780"/>
    <mergeCell ref="I781:J781"/>
    <mergeCell ref="I934:J934"/>
    <mergeCell ref="B928:C928"/>
    <mergeCell ref="F1108:G1108"/>
    <mergeCell ref="I1100:J1100"/>
    <mergeCell ref="I1101:J1101"/>
    <mergeCell ref="C698:F698"/>
    <mergeCell ref="H698:I698"/>
    <mergeCell ref="F1199:G1199"/>
    <mergeCell ref="A1195:L1195"/>
    <mergeCell ref="I706:J706"/>
    <mergeCell ref="A772:L772"/>
    <mergeCell ref="I720:J720"/>
    <mergeCell ref="I721:J721"/>
    <mergeCell ref="I722:J722"/>
    <mergeCell ref="H1075:I1075"/>
    <mergeCell ref="F1078:G1078"/>
    <mergeCell ref="I1078:K1078"/>
    <mergeCell ref="A847:L847"/>
    <mergeCell ref="B1050:C1050"/>
    <mergeCell ref="I857:J857"/>
    <mergeCell ref="I858:J858"/>
    <mergeCell ref="I1176:J1176"/>
    <mergeCell ref="T1195:Y1195"/>
    <mergeCell ref="B718:C718"/>
    <mergeCell ref="I649:J649"/>
    <mergeCell ref="I615:J615"/>
    <mergeCell ref="I616:J616"/>
    <mergeCell ref="I708:J708"/>
    <mergeCell ref="C713:F713"/>
    <mergeCell ref="C1196:F1196"/>
    <mergeCell ref="H1196:I1196"/>
    <mergeCell ref="I709:J709"/>
    <mergeCell ref="A712:L712"/>
    <mergeCell ref="I750:J750"/>
    <mergeCell ref="I670:K670"/>
    <mergeCell ref="T742:Y742"/>
    <mergeCell ref="I1204:J1204"/>
    <mergeCell ref="I1205:J1205"/>
    <mergeCell ref="I1206:J1206"/>
    <mergeCell ref="C728:F728"/>
    <mergeCell ref="I723:J723"/>
    <mergeCell ref="I724:J724"/>
    <mergeCell ref="A666:L666"/>
    <mergeCell ref="O666:R666"/>
    <mergeCell ref="I737:J737"/>
    <mergeCell ref="I746:K746"/>
    <mergeCell ref="B748:C748"/>
    <mergeCell ref="A637:L637"/>
    <mergeCell ref="T727:Y727"/>
    <mergeCell ref="T681:Y681"/>
    <mergeCell ref="O637:R637"/>
    <mergeCell ref="O697:R697"/>
    <mergeCell ref="O727:R727"/>
    <mergeCell ref="I736:J736"/>
    <mergeCell ref="I1199:K1199"/>
    <mergeCell ref="I678:J678"/>
    <mergeCell ref="O968:R968"/>
    <mergeCell ref="I753:J753"/>
    <mergeCell ref="I634:J634"/>
    <mergeCell ref="B628:C628"/>
    <mergeCell ref="A1074:L1074"/>
    <mergeCell ref="C1075:F1075"/>
    <mergeCell ref="O1089:R1089"/>
    <mergeCell ref="I866:K866"/>
    <mergeCell ref="I872:J872"/>
    <mergeCell ref="C848:F848"/>
    <mergeCell ref="H848:I848"/>
    <mergeCell ref="I843:J843"/>
    <mergeCell ref="I844:J844"/>
    <mergeCell ref="I851:K851"/>
    <mergeCell ref="I950:J950"/>
    <mergeCell ref="I887:J887"/>
    <mergeCell ref="I1098:J1098"/>
    <mergeCell ref="I1099:J1099"/>
    <mergeCell ref="I829:J829"/>
    <mergeCell ref="I738:J738"/>
    <mergeCell ref="I761:K761"/>
    <mergeCell ref="B763:C763"/>
    <mergeCell ref="I765:J765"/>
    <mergeCell ref="F1003:G1003"/>
    <mergeCell ref="O1119:R1119"/>
    <mergeCell ref="C833:F833"/>
    <mergeCell ref="I926:K926"/>
    <mergeCell ref="I1192:J1192"/>
    <mergeCell ref="I911:K911"/>
    <mergeCell ref="B913:C913"/>
    <mergeCell ref="I1191:J1191"/>
    <mergeCell ref="I407:J407"/>
    <mergeCell ref="F716:G716"/>
    <mergeCell ref="I716:K716"/>
    <mergeCell ref="H939:I939"/>
    <mergeCell ref="A938:L938"/>
    <mergeCell ref="C923:F923"/>
    <mergeCell ref="I841:J841"/>
    <mergeCell ref="A968:L968"/>
    <mergeCell ref="I211:J211"/>
    <mergeCell ref="I212:J212"/>
    <mergeCell ref="B853:C853"/>
    <mergeCell ref="I855:J855"/>
    <mergeCell ref="I856:J856"/>
    <mergeCell ref="I766:J766"/>
    <mergeCell ref="F447:G447"/>
    <mergeCell ref="I447:K447"/>
    <mergeCell ref="I438:J438"/>
    <mergeCell ref="I439:J439"/>
    <mergeCell ref="I440:J440"/>
    <mergeCell ref="F357:G357"/>
    <mergeCell ref="I357:K357"/>
    <mergeCell ref="B359:C359"/>
    <mergeCell ref="C309:F309"/>
    <mergeCell ref="F312:G312"/>
    <mergeCell ref="I312:K312"/>
    <mergeCell ref="B314:C314"/>
    <mergeCell ref="A293:L293"/>
    <mergeCell ref="A278:L278"/>
    <mergeCell ref="I342:K342"/>
    <mergeCell ref="F342:G342"/>
    <mergeCell ref="A263:L263"/>
    <mergeCell ref="I197:J197"/>
    <mergeCell ref="T323:Y323"/>
    <mergeCell ref="B299:C299"/>
    <mergeCell ref="I301:J301"/>
    <mergeCell ref="I302:J302"/>
    <mergeCell ref="I303:J303"/>
    <mergeCell ref="I408:J408"/>
    <mergeCell ref="I409:J409"/>
    <mergeCell ref="I410:J410"/>
    <mergeCell ref="C189:F189"/>
    <mergeCell ref="O323:R323"/>
    <mergeCell ref="I242:J242"/>
    <mergeCell ref="T308:Y308"/>
    <mergeCell ref="I286:J286"/>
    <mergeCell ref="T278:Y278"/>
    <mergeCell ref="C279:F279"/>
    <mergeCell ref="F282:G282"/>
    <mergeCell ref="I372:K372"/>
    <mergeCell ref="C219:F219"/>
    <mergeCell ref="H219:I219"/>
    <mergeCell ref="I222:K222"/>
    <mergeCell ref="H399:I399"/>
    <mergeCell ref="I271:J271"/>
    <mergeCell ref="T353:Y353"/>
    <mergeCell ref="I244:J244"/>
    <mergeCell ref="I245:J245"/>
    <mergeCell ref="I230:J230"/>
    <mergeCell ref="I391:J391"/>
    <mergeCell ref="I392:J392"/>
    <mergeCell ref="B344:C344"/>
    <mergeCell ref="T368:Y368"/>
    <mergeCell ref="I258:J258"/>
    <mergeCell ref="T428:Y428"/>
    <mergeCell ref="I402:K402"/>
    <mergeCell ref="H369:I369"/>
    <mergeCell ref="H264:I264"/>
    <mergeCell ref="I213:J213"/>
    <mergeCell ref="I214:J214"/>
    <mergeCell ref="I215:J215"/>
    <mergeCell ref="B194:C194"/>
    <mergeCell ref="I196:J196"/>
    <mergeCell ref="T218:Y218"/>
    <mergeCell ref="O338:R338"/>
    <mergeCell ref="T338:Y338"/>
    <mergeCell ref="C339:F339"/>
    <mergeCell ref="I332:J332"/>
    <mergeCell ref="I333:J333"/>
    <mergeCell ref="I334:J334"/>
    <mergeCell ref="I243:J243"/>
    <mergeCell ref="C369:F369"/>
    <mergeCell ref="I380:J380"/>
    <mergeCell ref="C294:F294"/>
    <mergeCell ref="H294:I294"/>
    <mergeCell ref="O383:R383"/>
    <mergeCell ref="H414:I414"/>
    <mergeCell ref="O428:R428"/>
    <mergeCell ref="F417:G417"/>
    <mergeCell ref="I424:J424"/>
    <mergeCell ref="I393:J393"/>
    <mergeCell ref="A398:L398"/>
    <mergeCell ref="I348:J348"/>
    <mergeCell ref="H324:I324"/>
    <mergeCell ref="I327:K327"/>
    <mergeCell ref="T263:Y263"/>
    <mergeCell ref="C489:F489"/>
    <mergeCell ref="O443:R443"/>
    <mergeCell ref="T443:Y443"/>
    <mergeCell ref="T398:Y398"/>
    <mergeCell ref="H204:I204"/>
    <mergeCell ref="I317:J317"/>
    <mergeCell ref="T293:Y293"/>
    <mergeCell ref="A308:L308"/>
    <mergeCell ref="I437:J437"/>
    <mergeCell ref="I454:J454"/>
    <mergeCell ref="H429:I429"/>
    <mergeCell ref="I432:K432"/>
    <mergeCell ref="A443:L443"/>
    <mergeCell ref="C444:F444"/>
    <mergeCell ref="H444:I444"/>
    <mergeCell ref="C399:F399"/>
    <mergeCell ref="F477:G477"/>
    <mergeCell ref="I422:J422"/>
    <mergeCell ref="I423:J423"/>
    <mergeCell ref="B449:C449"/>
    <mergeCell ref="I451:J451"/>
    <mergeCell ref="I452:J452"/>
    <mergeCell ref="I453:J453"/>
    <mergeCell ref="I395:J395"/>
    <mergeCell ref="A383:L383"/>
    <mergeCell ref="F462:G462"/>
    <mergeCell ref="I436:J436"/>
    <mergeCell ref="T458:Y458"/>
    <mergeCell ref="I394:J394"/>
    <mergeCell ref="I425:J425"/>
    <mergeCell ref="A428:L428"/>
    <mergeCell ref="T248:Y248"/>
    <mergeCell ref="I604:J604"/>
    <mergeCell ref="B419:C419"/>
    <mergeCell ref="I350:J350"/>
    <mergeCell ref="T413:Y413"/>
    <mergeCell ref="F372:G372"/>
    <mergeCell ref="C324:F324"/>
    <mergeCell ref="O263:R263"/>
    <mergeCell ref="I272:J272"/>
    <mergeCell ref="I571:J571"/>
    <mergeCell ref="B539:C539"/>
    <mergeCell ref="O503:R503"/>
    <mergeCell ref="I498:J498"/>
    <mergeCell ref="I512:J512"/>
    <mergeCell ref="B389:C389"/>
    <mergeCell ref="I304:J304"/>
    <mergeCell ref="I305:J305"/>
    <mergeCell ref="H339:I339"/>
    <mergeCell ref="F327:G327"/>
    <mergeCell ref="B329:C329"/>
    <mergeCell ref="I331:J331"/>
    <mergeCell ref="I421:J421"/>
    <mergeCell ref="I377:J377"/>
    <mergeCell ref="I378:J378"/>
    <mergeCell ref="I379:J379"/>
    <mergeCell ref="O458:R458"/>
    <mergeCell ref="F387:G387"/>
    <mergeCell ref="I320:J320"/>
    <mergeCell ref="I468:J468"/>
    <mergeCell ref="I469:J469"/>
    <mergeCell ref="I481:J481"/>
    <mergeCell ref="C474:F474"/>
    <mergeCell ref="I477:K477"/>
    <mergeCell ref="H564:I564"/>
    <mergeCell ref="C908:F908"/>
    <mergeCell ref="I365:J365"/>
    <mergeCell ref="A368:L368"/>
    <mergeCell ref="B374:C374"/>
    <mergeCell ref="B733:C733"/>
    <mergeCell ref="C459:F459"/>
    <mergeCell ref="I557:J557"/>
    <mergeCell ref="I558:J558"/>
    <mergeCell ref="I559:J559"/>
    <mergeCell ref="I689:J689"/>
    <mergeCell ref="I575:J575"/>
    <mergeCell ref="B554:C554"/>
    <mergeCell ref="I556:J556"/>
    <mergeCell ref="H549:I549"/>
    <mergeCell ref="F552:G552"/>
    <mergeCell ref="I417:K417"/>
    <mergeCell ref="I470:J470"/>
    <mergeCell ref="H489:I489"/>
    <mergeCell ref="I528:J528"/>
    <mergeCell ref="I552:K552"/>
    <mergeCell ref="C429:F429"/>
    <mergeCell ref="I513:J513"/>
    <mergeCell ref="I896:K896"/>
    <mergeCell ref="B898:C898"/>
    <mergeCell ref="H743:I743"/>
    <mergeCell ref="C758:F758"/>
    <mergeCell ref="H758:I758"/>
    <mergeCell ref="F761:G761"/>
    <mergeCell ref="H803:I803"/>
    <mergeCell ref="C504:F504"/>
    <mergeCell ref="I603:J603"/>
    <mergeCell ref="I497:J497"/>
    <mergeCell ref="I859:J859"/>
    <mergeCell ref="F851:G851"/>
    <mergeCell ref="C893:F893"/>
    <mergeCell ref="H893:I893"/>
    <mergeCell ref="H608:I608"/>
    <mergeCell ref="I731:K731"/>
    <mergeCell ref="I507:K507"/>
    <mergeCell ref="B509:C509"/>
    <mergeCell ref="I511:J511"/>
    <mergeCell ref="I675:J675"/>
    <mergeCell ref="A563:L563"/>
    <mergeCell ref="C638:F638"/>
    <mergeCell ref="H638:I638"/>
    <mergeCell ref="I537:K537"/>
    <mergeCell ref="F522:G522"/>
    <mergeCell ref="B524:C524"/>
    <mergeCell ref="I526:J526"/>
    <mergeCell ref="I527:J527"/>
    <mergeCell ref="B569:C569"/>
    <mergeCell ref="H593:I593"/>
    <mergeCell ref="I586:J586"/>
    <mergeCell ref="I582:K582"/>
    <mergeCell ref="A578:L578"/>
    <mergeCell ref="F507:G507"/>
    <mergeCell ref="I541:J541"/>
    <mergeCell ref="A518:L518"/>
    <mergeCell ref="C653:F653"/>
    <mergeCell ref="H653:I653"/>
    <mergeCell ref="F537:G537"/>
    <mergeCell ref="I631:J631"/>
    <mergeCell ref="I572:J572"/>
    <mergeCell ref="I693:J693"/>
    <mergeCell ref="I587:J587"/>
    <mergeCell ref="I588:J588"/>
    <mergeCell ref="F567:G567"/>
    <mergeCell ref="B479:C479"/>
    <mergeCell ref="I660:J660"/>
    <mergeCell ref="I900:J900"/>
    <mergeCell ref="I915:J915"/>
    <mergeCell ref="I916:J916"/>
    <mergeCell ref="I545:J545"/>
    <mergeCell ref="A533:L533"/>
    <mergeCell ref="I560:J560"/>
    <mergeCell ref="F596:G596"/>
    <mergeCell ref="B687:C687"/>
    <mergeCell ref="F701:G701"/>
    <mergeCell ref="H623:I623"/>
    <mergeCell ref="A681:L681"/>
    <mergeCell ref="I567:K567"/>
    <mergeCell ref="H728:I728"/>
    <mergeCell ref="I632:J632"/>
    <mergeCell ref="F791:G791"/>
    <mergeCell ref="I791:K791"/>
    <mergeCell ref="A592:L592"/>
    <mergeCell ref="I690:J690"/>
    <mergeCell ref="I691:J691"/>
    <mergeCell ref="I482:J482"/>
    <mergeCell ref="C608:F608"/>
    <mergeCell ref="I826:J826"/>
    <mergeCell ref="H504:I504"/>
    <mergeCell ref="I485:J485"/>
    <mergeCell ref="I514:J514"/>
    <mergeCell ref="I515:J515"/>
    <mergeCell ref="B613:C613"/>
    <mergeCell ref="C564:F564"/>
    <mergeCell ref="I484:J484"/>
    <mergeCell ref="C549:F549"/>
    <mergeCell ref="I492:K492"/>
    <mergeCell ref="I544:J544"/>
    <mergeCell ref="I483:J483"/>
    <mergeCell ref="I646:J646"/>
    <mergeCell ref="I647:J647"/>
    <mergeCell ref="I648:J648"/>
    <mergeCell ref="T578:Y578"/>
    <mergeCell ref="C579:F579"/>
    <mergeCell ref="H579:I579"/>
    <mergeCell ref="B658:C658"/>
    <mergeCell ref="T817:Y817"/>
    <mergeCell ref="C818:F818"/>
    <mergeCell ref="H818:I818"/>
    <mergeCell ref="T533:Y533"/>
    <mergeCell ref="C534:F534"/>
    <mergeCell ref="H534:I534"/>
    <mergeCell ref="T548:Y548"/>
    <mergeCell ref="T563:Y563"/>
    <mergeCell ref="F731:G731"/>
    <mergeCell ref="I661:J661"/>
    <mergeCell ref="I596:K596"/>
    <mergeCell ref="B598:C598"/>
    <mergeCell ref="T503:Y503"/>
    <mergeCell ref="T488:Y488"/>
    <mergeCell ref="B584:C584"/>
    <mergeCell ref="B494:C494"/>
    <mergeCell ref="I645:J645"/>
    <mergeCell ref="I692:J692"/>
    <mergeCell ref="T938:Y938"/>
    <mergeCell ref="I685:K685"/>
    <mergeCell ref="T802:Y802"/>
    <mergeCell ref="C803:F803"/>
    <mergeCell ref="T832:Y832"/>
    <mergeCell ref="O907:R907"/>
    <mergeCell ref="O832:R832"/>
    <mergeCell ref="O847:R847"/>
    <mergeCell ref="T637:Y637"/>
    <mergeCell ref="T666:Y666"/>
    <mergeCell ref="T622:Y622"/>
    <mergeCell ref="I600:J600"/>
    <mergeCell ref="C593:F593"/>
    <mergeCell ref="I1172:J1172"/>
    <mergeCell ref="I1116:J1116"/>
    <mergeCell ref="I1114:J1114"/>
    <mergeCell ref="I1115:J1115"/>
    <mergeCell ref="I1153:K1153"/>
    <mergeCell ref="I1067:J1067"/>
    <mergeCell ref="I1068:J1068"/>
    <mergeCell ref="A1149:L1149"/>
    <mergeCell ref="F1138:G1138"/>
    <mergeCell ref="H1150:I1150"/>
    <mergeCell ref="F896:G896"/>
    <mergeCell ref="O892:R892"/>
    <mergeCell ref="O652:R652"/>
    <mergeCell ref="I1048:K1048"/>
    <mergeCell ref="C1045:F1045"/>
    <mergeCell ref="H1045:I1045"/>
    <mergeCell ref="B643:C643"/>
    <mergeCell ref="I601:J601"/>
    <mergeCell ref="I602:J602"/>
    <mergeCell ref="I656:K656"/>
    <mergeCell ref="F656:G656"/>
    <mergeCell ref="O999:R999"/>
    <mergeCell ref="T1044:Y1044"/>
    <mergeCell ref="C1000:F1000"/>
    <mergeCell ref="I1071:J1071"/>
    <mergeCell ref="I995:J995"/>
    <mergeCell ref="A1044:L1044"/>
    <mergeCell ref="I988:K988"/>
    <mergeCell ref="I1022:J1022"/>
    <mergeCell ref="F911:G911"/>
    <mergeCell ref="A953:L953"/>
    <mergeCell ref="O953:R953"/>
    <mergeCell ref="I961:J961"/>
    <mergeCell ref="C1060:F1060"/>
    <mergeCell ref="H1060:I1060"/>
    <mergeCell ref="F1063:G1063"/>
    <mergeCell ref="I1026:J1026"/>
    <mergeCell ref="A1014:L1014"/>
    <mergeCell ref="C1015:F1015"/>
    <mergeCell ref="F1048:G1048"/>
    <mergeCell ref="A922:L922"/>
    <mergeCell ref="H1015:I1015"/>
    <mergeCell ref="F988:G988"/>
    <mergeCell ref="H1000:I1000"/>
    <mergeCell ref="A999:L999"/>
    <mergeCell ref="I977:J977"/>
    <mergeCell ref="I1009:J1009"/>
    <mergeCell ref="I1010:J1010"/>
    <mergeCell ref="I1011:J1011"/>
    <mergeCell ref="I979:J979"/>
    <mergeCell ref="I980:J980"/>
    <mergeCell ref="T999:Y999"/>
    <mergeCell ref="I590:J590"/>
    <mergeCell ref="B1005:C1005"/>
    <mergeCell ref="B1186:C1186"/>
    <mergeCell ref="I1188:J1188"/>
    <mergeCell ref="I798:J798"/>
    <mergeCell ref="I799:J799"/>
    <mergeCell ref="I1174:J1174"/>
    <mergeCell ref="I1175:J1175"/>
    <mergeCell ref="A1134:L1134"/>
    <mergeCell ref="I1143:J1143"/>
    <mergeCell ref="I1144:J1144"/>
    <mergeCell ref="I1145:J1145"/>
    <mergeCell ref="I963:J963"/>
    <mergeCell ref="I964:J964"/>
    <mergeCell ref="I965:J965"/>
    <mergeCell ref="I942:K942"/>
    <mergeCell ref="B944:C944"/>
    <mergeCell ref="I946:J946"/>
    <mergeCell ref="I947:J947"/>
    <mergeCell ref="I948:J948"/>
    <mergeCell ref="I949:J949"/>
    <mergeCell ref="I993:J993"/>
    <mergeCell ref="I992:J992"/>
    <mergeCell ref="I1007:J1007"/>
    <mergeCell ref="I957:K957"/>
    <mergeCell ref="B959:C959"/>
    <mergeCell ref="I901:J901"/>
    <mergeCell ref="I902:J902"/>
    <mergeCell ref="I903:J903"/>
    <mergeCell ref="I904:J904"/>
    <mergeCell ref="H908:I908"/>
    <mergeCell ref="T1180:Y1180"/>
    <mergeCell ref="C1181:F1181"/>
    <mergeCell ref="H1181:I1181"/>
    <mergeCell ref="F1184:G1184"/>
    <mergeCell ref="I1184:K1184"/>
    <mergeCell ref="I1082:J1082"/>
    <mergeCell ref="I1083:J1083"/>
    <mergeCell ref="I1084:J1084"/>
    <mergeCell ref="I1085:J1085"/>
    <mergeCell ref="C1135:F1135"/>
    <mergeCell ref="H1135:I1135"/>
    <mergeCell ref="I1142:J1142"/>
    <mergeCell ref="I1168:K1168"/>
    <mergeCell ref="I1173:J1173"/>
    <mergeCell ref="B1125:C1125"/>
    <mergeCell ref="I1157:J1157"/>
    <mergeCell ref="I1158:J1158"/>
    <mergeCell ref="I1138:K1138"/>
    <mergeCell ref="I1086:J1086"/>
    <mergeCell ref="A1180:L1180"/>
    <mergeCell ref="O1180:R1180"/>
    <mergeCell ref="H1090:I1090"/>
    <mergeCell ref="F1093:G1093"/>
    <mergeCell ref="I1093:K1093"/>
    <mergeCell ref="O1164:R1164"/>
    <mergeCell ref="T1164:Y1164"/>
    <mergeCell ref="T1089:Y1089"/>
    <mergeCell ref="C1090:F1090"/>
    <mergeCell ref="B1155:C1155"/>
    <mergeCell ref="T1149:Y1149"/>
    <mergeCell ref="O1149:R1149"/>
    <mergeCell ref="T1134:Y1134"/>
    <mergeCell ref="T1059:Y1059"/>
    <mergeCell ref="I1063:K1063"/>
    <mergeCell ref="B1065:C1065"/>
    <mergeCell ref="I1054:J1054"/>
    <mergeCell ref="I888:J888"/>
    <mergeCell ref="B793:C793"/>
    <mergeCell ref="I795:J795"/>
    <mergeCell ref="I796:J796"/>
    <mergeCell ref="I1069:J1069"/>
    <mergeCell ref="I1070:J1070"/>
    <mergeCell ref="A1059:L1059"/>
    <mergeCell ref="I962:J962"/>
    <mergeCell ref="I1129:J1129"/>
    <mergeCell ref="T1119:Y1119"/>
    <mergeCell ref="B1110:C1110"/>
    <mergeCell ref="O1074:R1074"/>
    <mergeCell ref="I1130:J1130"/>
    <mergeCell ref="I1127:J1127"/>
    <mergeCell ref="T1074:Y1074"/>
    <mergeCell ref="T1014:Y1014"/>
    <mergeCell ref="T877:Y877"/>
    <mergeCell ref="B883:C883"/>
    <mergeCell ref="I885:J885"/>
    <mergeCell ref="I886:J886"/>
    <mergeCell ref="I1052:J1052"/>
    <mergeCell ref="I1053:J1053"/>
    <mergeCell ref="I994:J994"/>
    <mergeCell ref="I1055:J1055"/>
    <mergeCell ref="I1056:J1056"/>
    <mergeCell ref="F957:G957"/>
    <mergeCell ref="B1020:C1020"/>
    <mergeCell ref="I978:J978"/>
    <mergeCell ref="B1095:C1095"/>
    <mergeCell ref="I1097:J1097"/>
    <mergeCell ref="I917:J917"/>
    <mergeCell ref="I930:J930"/>
    <mergeCell ref="I931:J931"/>
    <mergeCell ref="I1146:J1146"/>
    <mergeCell ref="I1128:J1128"/>
    <mergeCell ref="A1089:L1089"/>
    <mergeCell ref="O1044:R1044"/>
    <mergeCell ref="B1140:C1140"/>
    <mergeCell ref="I1159:J1159"/>
    <mergeCell ref="A1164:L1164"/>
    <mergeCell ref="I1039:J1039"/>
    <mergeCell ref="I1037:J1037"/>
    <mergeCell ref="B1035:C1035"/>
    <mergeCell ref="H1030:I1030"/>
    <mergeCell ref="I873:J873"/>
    <mergeCell ref="I874:J874"/>
    <mergeCell ref="O1059:R1059"/>
    <mergeCell ref="I1131:J1131"/>
    <mergeCell ref="A877:L877"/>
    <mergeCell ref="O877:R877"/>
    <mergeCell ref="F1018:G1018"/>
    <mergeCell ref="I1018:K1018"/>
    <mergeCell ref="O1014:R1014"/>
    <mergeCell ref="B990:C990"/>
    <mergeCell ref="C954:F954"/>
    <mergeCell ref="F942:G942"/>
    <mergeCell ref="O938:R938"/>
    <mergeCell ref="H923:I923"/>
  </mergeCells>
  <printOptions horizontalCentered="1"/>
  <pageMargins left="0" right="0" top="0" bottom="0" header="0.3" footer="0.3"/>
  <pageSetup paperSize="9" scale="89" fitToHeight="0" orientation="portrait" horizontalDpi="4294967295" verticalDpi="4294967295" r:id="rId1"/>
  <rowBreaks count="13" manualBreakCount="13">
    <brk id="156" max="16383" man="1"/>
    <brk id="261" max="16383" man="1"/>
    <brk id="291" max="11" man="1"/>
    <brk id="366" max="11" man="1"/>
    <brk id="426" max="16383" man="1"/>
    <brk id="471" max="11" man="1"/>
    <brk id="501" max="16383" man="1"/>
    <brk id="561" max="11" man="1"/>
    <brk id="710" max="16383" man="1"/>
    <brk id="740" max="16383" man="1"/>
    <brk id="845" max="16383" man="1"/>
    <brk id="905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5" customFormat="1" ht="28.15" customHeight="1" x14ac:dyDescent="0.2">
      <c r="A1" s="616" t="s">
        <v>215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</row>
    <row r="2" spans="1:33" s="275" customFormat="1" ht="13.15" customHeight="1" x14ac:dyDescent="0.2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</row>
    <row r="3" spans="1:33" s="275" customFormat="1" ht="13.15" customHeight="1" x14ac:dyDescent="0.2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</row>
    <row r="4" spans="1:33" s="275" customFormat="1" ht="13.9" customHeight="1" x14ac:dyDescent="0.2">
      <c r="A4" s="616"/>
      <c r="B4" s="616"/>
      <c r="C4" s="616"/>
      <c r="D4" s="616"/>
      <c r="E4" s="616"/>
      <c r="F4" s="616"/>
      <c r="G4" s="616"/>
      <c r="H4" s="616"/>
      <c r="I4" s="616"/>
      <c r="J4" s="616"/>
      <c r="K4" s="616"/>
      <c r="L4" s="616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  <c r="X4" s="616"/>
      <c r="Y4" s="616"/>
      <c r="Z4" s="616"/>
      <c r="AA4" s="616"/>
      <c r="AB4" s="616"/>
      <c r="AC4" s="616"/>
      <c r="AD4" s="616"/>
      <c r="AE4" s="616"/>
      <c r="AF4" s="616"/>
      <c r="AG4" s="616"/>
    </row>
    <row r="5" spans="1:33" s="274" customFormat="1" ht="25.9" customHeight="1" x14ac:dyDescent="0.2">
      <c r="A5" s="617" t="s">
        <v>209</v>
      </c>
      <c r="B5" s="615" t="s">
        <v>194</v>
      </c>
      <c r="C5" s="615"/>
      <c r="D5" s="615"/>
      <c r="E5" s="615"/>
      <c r="F5" s="615" t="s">
        <v>155</v>
      </c>
      <c r="G5" s="615"/>
      <c r="H5" s="615"/>
      <c r="I5" s="615"/>
      <c r="J5" s="615" t="s">
        <v>201</v>
      </c>
      <c r="K5" s="615"/>
      <c r="L5" s="615"/>
      <c r="M5" s="615"/>
      <c r="N5" s="615" t="s">
        <v>90</v>
      </c>
      <c r="O5" s="615"/>
      <c r="P5" s="615"/>
      <c r="Q5" s="615"/>
      <c r="R5" s="615" t="s">
        <v>120</v>
      </c>
      <c r="S5" s="615"/>
      <c r="T5" s="615"/>
      <c r="U5" s="615"/>
      <c r="V5" s="615" t="s">
        <v>202</v>
      </c>
      <c r="W5" s="615"/>
      <c r="X5" s="615"/>
      <c r="Y5" s="615"/>
      <c r="Z5" s="615" t="s">
        <v>203</v>
      </c>
      <c r="AA5" s="615"/>
      <c r="AB5" s="615"/>
      <c r="AC5" s="615"/>
      <c r="AD5" s="615" t="s">
        <v>185</v>
      </c>
      <c r="AE5" s="615"/>
      <c r="AF5" s="615"/>
      <c r="AG5" s="615"/>
    </row>
    <row r="6" spans="1:33" s="274" customFormat="1" ht="15.75" x14ac:dyDescent="0.2">
      <c r="A6" s="617"/>
      <c r="B6" s="276" t="s">
        <v>204</v>
      </c>
      <c r="C6" s="276" t="s">
        <v>205</v>
      </c>
      <c r="D6" s="276" t="s">
        <v>211</v>
      </c>
      <c r="E6" s="276" t="s">
        <v>210</v>
      </c>
      <c r="F6" s="276" t="s">
        <v>204</v>
      </c>
      <c r="G6" s="276" t="s">
        <v>205</v>
      </c>
      <c r="H6" s="276" t="s">
        <v>211</v>
      </c>
      <c r="I6" s="276" t="s">
        <v>212</v>
      </c>
      <c r="J6" s="276" t="s">
        <v>204</v>
      </c>
      <c r="K6" s="276" t="s">
        <v>205</v>
      </c>
      <c r="L6" s="276" t="s">
        <v>211</v>
      </c>
      <c r="M6" s="276" t="s">
        <v>212</v>
      </c>
      <c r="N6" s="276" t="s">
        <v>204</v>
      </c>
      <c r="O6" s="276" t="s">
        <v>205</v>
      </c>
      <c r="P6" s="276" t="s">
        <v>211</v>
      </c>
      <c r="Q6" s="276" t="s">
        <v>212</v>
      </c>
      <c r="R6" s="276" t="s">
        <v>204</v>
      </c>
      <c r="S6" s="276" t="s">
        <v>205</v>
      </c>
      <c r="T6" s="276" t="s">
        <v>211</v>
      </c>
      <c r="U6" s="276" t="s">
        <v>212</v>
      </c>
      <c r="V6" s="276" t="s">
        <v>204</v>
      </c>
      <c r="W6" s="276" t="s">
        <v>205</v>
      </c>
      <c r="X6" s="276" t="s">
        <v>211</v>
      </c>
      <c r="Y6" s="276" t="s">
        <v>212</v>
      </c>
      <c r="Z6" s="276" t="s">
        <v>204</v>
      </c>
      <c r="AA6" s="276" t="s">
        <v>205</v>
      </c>
      <c r="AB6" s="276" t="s">
        <v>211</v>
      </c>
      <c r="AC6" s="276" t="s">
        <v>212</v>
      </c>
      <c r="AD6" s="276" t="s">
        <v>204</v>
      </c>
      <c r="AE6" s="276" t="s">
        <v>205</v>
      </c>
      <c r="AF6" s="276" t="s">
        <v>211</v>
      </c>
      <c r="AG6" s="276" t="s">
        <v>212</v>
      </c>
    </row>
    <row r="7" spans="1:33" s="275" customFormat="1" x14ac:dyDescent="0.2">
      <c r="A7" s="277">
        <v>1</v>
      </c>
      <c r="B7" s="606" t="s">
        <v>206</v>
      </c>
      <c r="C7" s="607"/>
      <c r="D7" s="607"/>
      <c r="E7" s="608"/>
      <c r="F7" s="606" t="s">
        <v>206</v>
      </c>
      <c r="G7" s="607"/>
      <c r="H7" s="607"/>
      <c r="I7" s="608"/>
      <c r="J7" s="606" t="s">
        <v>206</v>
      </c>
      <c r="K7" s="607"/>
      <c r="L7" s="607"/>
      <c r="M7" s="608"/>
      <c r="N7" s="606" t="s">
        <v>206</v>
      </c>
      <c r="O7" s="607"/>
      <c r="P7" s="607"/>
      <c r="Q7" s="608"/>
      <c r="R7" s="606" t="s">
        <v>206</v>
      </c>
      <c r="S7" s="607"/>
      <c r="T7" s="607"/>
      <c r="U7" s="608"/>
      <c r="V7" s="606" t="s">
        <v>206</v>
      </c>
      <c r="W7" s="607"/>
      <c r="X7" s="607"/>
      <c r="Y7" s="608"/>
      <c r="Z7" s="606" t="s">
        <v>206</v>
      </c>
      <c r="AA7" s="607"/>
      <c r="AB7" s="607"/>
      <c r="AC7" s="608"/>
      <c r="AD7" s="606" t="s">
        <v>206</v>
      </c>
      <c r="AE7" s="607"/>
      <c r="AF7" s="607"/>
      <c r="AG7" s="608"/>
    </row>
    <row r="8" spans="1:33" s="275" customFormat="1" x14ac:dyDescent="0.2">
      <c r="A8" s="287">
        <v>2</v>
      </c>
      <c r="B8" s="279">
        <v>0.4375</v>
      </c>
      <c r="C8" s="288">
        <v>0.80555555555555547</v>
      </c>
      <c r="D8" s="286">
        <v>8</v>
      </c>
      <c r="E8" s="281">
        <f>C8-B8</f>
        <v>0.36805555555555547</v>
      </c>
      <c r="F8" s="283">
        <v>0.4375</v>
      </c>
      <c r="G8" s="289">
        <v>0.80833333333333324</v>
      </c>
      <c r="H8" s="284">
        <v>8</v>
      </c>
      <c r="I8" s="285">
        <f t="shared" ref="I8:I20" si="0">G8-F8</f>
        <v>0.37083333333333324</v>
      </c>
      <c r="J8" s="279">
        <v>0.3576388888888889</v>
      </c>
      <c r="K8" s="279">
        <v>0.80555555555555547</v>
      </c>
      <c r="L8" s="286">
        <v>8</v>
      </c>
      <c r="M8" s="285">
        <f t="shared" ref="M8:M34" si="1">K8-J8</f>
        <v>0.44791666666666657</v>
      </c>
      <c r="N8" s="613" t="s">
        <v>55</v>
      </c>
      <c r="O8" s="614"/>
      <c r="P8" s="614"/>
      <c r="Q8" s="614"/>
      <c r="R8" s="279">
        <v>0.4375</v>
      </c>
      <c r="S8" s="279">
        <v>0.79166666666666663</v>
      </c>
      <c r="T8" s="286">
        <v>8</v>
      </c>
      <c r="U8" s="281">
        <f>S8-R8</f>
        <v>0.35416666666666663</v>
      </c>
      <c r="V8" s="279">
        <v>0.47916666666666669</v>
      </c>
      <c r="W8" s="279">
        <v>0.80208333333333337</v>
      </c>
      <c r="X8" s="286">
        <v>8</v>
      </c>
      <c r="Y8" s="281">
        <f>W8-V8</f>
        <v>0.32291666666666669</v>
      </c>
      <c r="Z8" s="279">
        <v>0.44791666666666669</v>
      </c>
      <c r="AA8" s="279">
        <v>0.79166666666666663</v>
      </c>
      <c r="AB8" s="286">
        <v>8</v>
      </c>
      <c r="AC8" s="281">
        <f>AA8-Z8</f>
        <v>0.34374999999999994</v>
      </c>
      <c r="AD8" s="279">
        <v>0</v>
      </c>
      <c r="AE8" s="279">
        <v>0</v>
      </c>
      <c r="AF8" s="286">
        <v>8</v>
      </c>
      <c r="AG8" s="281">
        <f>AE8-AD8</f>
        <v>0</v>
      </c>
    </row>
    <row r="9" spans="1:33" s="275" customFormat="1" x14ac:dyDescent="0.2">
      <c r="A9" s="287">
        <v>3</v>
      </c>
      <c r="B9" s="279">
        <v>0.41666666666666669</v>
      </c>
      <c r="C9" s="290">
        <v>0.80555555555555547</v>
      </c>
      <c r="D9" s="286">
        <v>8</v>
      </c>
      <c r="E9" s="281">
        <f>C9-B9</f>
        <v>0.38888888888888878</v>
      </c>
      <c r="F9" s="283">
        <v>0.43472222222222223</v>
      </c>
      <c r="G9" s="291">
        <v>0.80902777777777779</v>
      </c>
      <c r="H9" s="284">
        <v>8</v>
      </c>
      <c r="I9" s="285">
        <f t="shared" si="0"/>
        <v>0.37430555555555556</v>
      </c>
      <c r="J9" s="279">
        <v>0.46527777777777773</v>
      </c>
      <c r="K9" s="288">
        <v>0.84375</v>
      </c>
      <c r="L9" s="286">
        <v>8</v>
      </c>
      <c r="M9" s="285">
        <f t="shared" si="1"/>
        <v>0.37847222222222227</v>
      </c>
      <c r="N9" s="613" t="s">
        <v>55</v>
      </c>
      <c r="O9" s="614"/>
      <c r="P9" s="614"/>
      <c r="Q9" s="614"/>
      <c r="R9" s="279">
        <v>0.44097222222222227</v>
      </c>
      <c r="S9" s="279">
        <v>0.77083333333333337</v>
      </c>
      <c r="T9" s="286">
        <v>8</v>
      </c>
      <c r="U9" s="281">
        <f t="shared" ref="U9:U19" si="2">S9-R9</f>
        <v>0.3298611111111111</v>
      </c>
      <c r="V9" s="279">
        <v>0.48541666666666666</v>
      </c>
      <c r="W9" s="288">
        <v>0.84027777777777779</v>
      </c>
      <c r="X9" s="286">
        <v>8</v>
      </c>
      <c r="Y9" s="281">
        <f>W9-V9</f>
        <v>0.35486111111111113</v>
      </c>
      <c r="Z9" s="279">
        <v>0.44791666666666669</v>
      </c>
      <c r="AA9" s="288">
        <v>0.77083333333333337</v>
      </c>
      <c r="AB9" s="286">
        <v>8</v>
      </c>
      <c r="AC9" s="281">
        <f>AA9-Z9</f>
        <v>0.32291666666666669</v>
      </c>
      <c r="AD9" s="279">
        <v>0</v>
      </c>
      <c r="AE9" s="288">
        <v>0</v>
      </c>
      <c r="AF9" s="286">
        <v>8</v>
      </c>
      <c r="AG9" s="281">
        <f>AE9-AD9</f>
        <v>0</v>
      </c>
    </row>
    <row r="10" spans="1:33" s="292" customFormat="1" x14ac:dyDescent="0.2">
      <c r="A10" s="277">
        <v>4</v>
      </c>
      <c r="B10" s="279">
        <v>0.39583333333333331</v>
      </c>
      <c r="C10" s="290">
        <v>0.66666666666666663</v>
      </c>
      <c r="D10" s="286">
        <v>8</v>
      </c>
      <c r="E10" s="281">
        <f t="shared" ref="E10:E18" si="3">C10-B10</f>
        <v>0.27083333333333331</v>
      </c>
      <c r="F10" s="283">
        <v>0.44444444444444442</v>
      </c>
      <c r="G10" s="291">
        <v>0.83472222222222225</v>
      </c>
      <c r="H10" s="284">
        <v>8</v>
      </c>
      <c r="I10" s="285">
        <f t="shared" si="0"/>
        <v>0.39027777777777783</v>
      </c>
      <c r="J10" s="279">
        <v>0.46875</v>
      </c>
      <c r="K10" s="288">
        <v>0.83333333333333337</v>
      </c>
      <c r="L10" s="286">
        <v>8</v>
      </c>
      <c r="M10" s="285">
        <f t="shared" si="1"/>
        <v>0.36458333333333337</v>
      </c>
      <c r="N10" s="613" t="s">
        <v>55</v>
      </c>
      <c r="O10" s="614"/>
      <c r="P10" s="614"/>
      <c r="Q10" s="614"/>
      <c r="R10" s="279">
        <v>0.4513888888888889</v>
      </c>
      <c r="S10" s="279">
        <v>0.79166666666666663</v>
      </c>
      <c r="T10" s="286">
        <v>8</v>
      </c>
      <c r="U10" s="281">
        <f t="shared" si="2"/>
        <v>0.34027777777777773</v>
      </c>
      <c r="V10" s="279">
        <v>0.46875</v>
      </c>
      <c r="W10" s="288">
        <v>0.83333333333333337</v>
      </c>
      <c r="X10" s="286">
        <v>8</v>
      </c>
      <c r="Y10" s="281">
        <f t="shared" ref="Y10:Y20" si="4">W10-V10</f>
        <v>0.36458333333333337</v>
      </c>
      <c r="Z10" s="279">
        <v>0.44097222222222227</v>
      </c>
      <c r="AA10" s="288">
        <v>0.77777777777777779</v>
      </c>
      <c r="AB10" s="286">
        <v>8</v>
      </c>
      <c r="AC10" s="281">
        <f>AA10-Z10</f>
        <v>0.33680555555555552</v>
      </c>
      <c r="AD10" s="279">
        <v>4.1666666666666699E-2</v>
      </c>
      <c r="AE10" s="288">
        <v>4.1666666666666699E-2</v>
      </c>
      <c r="AF10" s="286">
        <v>8</v>
      </c>
      <c r="AG10" s="281">
        <f>AE10-AD10</f>
        <v>0</v>
      </c>
    </row>
    <row r="11" spans="1:33" s="275" customFormat="1" x14ac:dyDescent="0.2">
      <c r="A11" s="277">
        <v>5</v>
      </c>
      <c r="B11" s="278">
        <v>0.4201388888888889</v>
      </c>
      <c r="C11" s="290">
        <v>0.75</v>
      </c>
      <c r="D11" s="286">
        <v>8</v>
      </c>
      <c r="E11" s="281">
        <f t="shared" si="3"/>
        <v>0.3298611111111111</v>
      </c>
      <c r="F11" s="282">
        <v>0.44305555555555554</v>
      </c>
      <c r="G11" s="291">
        <v>0.80902777777777779</v>
      </c>
      <c r="H11" s="294">
        <v>8</v>
      </c>
      <c r="I11" s="295">
        <f t="shared" si="0"/>
        <v>0.36597222222222225</v>
      </c>
      <c r="J11" s="278">
        <v>0.46875</v>
      </c>
      <c r="K11" s="288">
        <v>0.79513888888888884</v>
      </c>
      <c r="L11" s="286">
        <v>8</v>
      </c>
      <c r="M11" s="285">
        <f t="shared" si="1"/>
        <v>0.32638888888888884</v>
      </c>
      <c r="N11" s="278">
        <v>0.42083333333333334</v>
      </c>
      <c r="O11" s="278">
        <v>0.79722222222222217</v>
      </c>
      <c r="P11" s="286">
        <v>8</v>
      </c>
      <c r="Q11" s="281">
        <f t="shared" ref="Q11:Q36" si="5">O11-N11</f>
        <v>0.37638888888888883</v>
      </c>
      <c r="R11" s="278">
        <v>0.45833333333333331</v>
      </c>
      <c r="S11" s="278">
        <v>0.75</v>
      </c>
      <c r="T11" s="277">
        <v>8</v>
      </c>
      <c r="U11" s="281">
        <f t="shared" si="2"/>
        <v>0.29166666666666669</v>
      </c>
      <c r="V11" s="279">
        <v>0.45833333333333331</v>
      </c>
      <c r="W11" s="288">
        <v>0.83680555555555547</v>
      </c>
      <c r="X11" s="286">
        <v>8</v>
      </c>
      <c r="Y11" s="281">
        <f t="shared" si="4"/>
        <v>0.37847222222222215</v>
      </c>
      <c r="Z11" s="278">
        <v>0.44097222222222227</v>
      </c>
      <c r="AA11" s="278">
        <v>0.78472222222222221</v>
      </c>
      <c r="AB11" s="286">
        <v>8</v>
      </c>
      <c r="AC11" s="293">
        <f t="shared" ref="AC11:AC20" si="6">AA11-Z11</f>
        <v>0.34374999999999994</v>
      </c>
      <c r="AD11" s="278">
        <v>0.75</v>
      </c>
      <c r="AE11" s="296">
        <v>0.82291666666666596</v>
      </c>
      <c r="AF11" s="286">
        <v>8</v>
      </c>
      <c r="AG11" s="281">
        <f>AE11-AD11</f>
        <v>7.2916666666665964E-2</v>
      </c>
    </row>
    <row r="12" spans="1:33" s="275" customFormat="1" x14ac:dyDescent="0.2">
      <c r="A12" s="287">
        <v>6</v>
      </c>
      <c r="B12" s="278">
        <v>0.40625</v>
      </c>
      <c r="C12" s="290">
        <v>0.75</v>
      </c>
      <c r="D12" s="280">
        <v>8</v>
      </c>
      <c r="E12" s="293">
        <f t="shared" si="3"/>
        <v>0.34375</v>
      </c>
      <c r="F12" s="283">
        <v>0.43958333333333338</v>
      </c>
      <c r="G12" s="289">
        <v>0.7993055555555556</v>
      </c>
      <c r="H12" s="294">
        <v>8</v>
      </c>
      <c r="I12" s="295">
        <f t="shared" si="0"/>
        <v>0.35972222222222222</v>
      </c>
      <c r="J12" s="279">
        <v>0.47222222222222227</v>
      </c>
      <c r="K12" s="288">
        <v>0.75</v>
      </c>
      <c r="L12" s="280">
        <v>8</v>
      </c>
      <c r="M12" s="285">
        <f t="shared" si="1"/>
        <v>0.27777777777777773</v>
      </c>
      <c r="N12" s="279">
        <v>0.43402777777777773</v>
      </c>
      <c r="O12" s="288">
        <v>0.79999999999999993</v>
      </c>
      <c r="P12" s="280">
        <v>8</v>
      </c>
      <c r="Q12" s="293">
        <f t="shared" si="5"/>
        <v>0.3659722222222222</v>
      </c>
      <c r="R12" s="279">
        <v>0.4375</v>
      </c>
      <c r="S12" s="288">
        <v>0.80208333333333337</v>
      </c>
      <c r="T12" s="277">
        <v>8</v>
      </c>
      <c r="U12" s="281">
        <f t="shared" si="2"/>
        <v>0.36458333333333337</v>
      </c>
      <c r="V12" s="279">
        <v>0.45833333333333331</v>
      </c>
      <c r="W12" s="288">
        <v>0.80208333333333337</v>
      </c>
      <c r="X12" s="286">
        <v>8</v>
      </c>
      <c r="Y12" s="293">
        <f t="shared" si="4"/>
        <v>0.34375000000000006</v>
      </c>
      <c r="Z12" s="279">
        <v>0.49305555555555558</v>
      </c>
      <c r="AA12" s="288">
        <v>0.75</v>
      </c>
      <c r="AB12" s="286">
        <v>8</v>
      </c>
      <c r="AC12" s="293">
        <f t="shared" si="6"/>
        <v>0.25694444444444442</v>
      </c>
      <c r="AD12" s="279">
        <v>0</v>
      </c>
      <c r="AE12" s="296">
        <v>0.86458333333333304</v>
      </c>
      <c r="AF12" s="286">
        <v>8</v>
      </c>
      <c r="AG12" s="281">
        <f t="shared" ref="AG12:AG20" si="7">AE12-AD12</f>
        <v>0.86458333333333304</v>
      </c>
    </row>
    <row r="13" spans="1:33" s="297" customFormat="1" x14ac:dyDescent="0.2">
      <c r="A13" s="277">
        <v>7</v>
      </c>
      <c r="B13" s="278">
        <v>0.45833333333333331</v>
      </c>
      <c r="C13" s="290">
        <v>0.78125</v>
      </c>
      <c r="D13" s="280">
        <v>8</v>
      </c>
      <c r="E13" s="293">
        <f t="shared" si="3"/>
        <v>0.32291666666666669</v>
      </c>
      <c r="F13" s="283">
        <v>0.44444444444444442</v>
      </c>
      <c r="G13" s="289">
        <v>0.78472222222222221</v>
      </c>
      <c r="H13" s="294">
        <v>8</v>
      </c>
      <c r="I13" s="295">
        <f t="shared" si="0"/>
        <v>0.34027777777777779</v>
      </c>
      <c r="J13" s="296">
        <v>0.45694444444444443</v>
      </c>
      <c r="K13" s="296">
        <v>0.75</v>
      </c>
      <c r="L13" s="280">
        <v>8</v>
      </c>
      <c r="M13" s="285">
        <f t="shared" si="1"/>
        <v>0.29305555555555557</v>
      </c>
      <c r="N13" s="296">
        <v>0.4201388888888889</v>
      </c>
      <c r="O13" s="296">
        <v>0.76736111111111116</v>
      </c>
      <c r="P13" s="280">
        <v>8</v>
      </c>
      <c r="Q13" s="293">
        <f t="shared" si="5"/>
        <v>0.34722222222222227</v>
      </c>
      <c r="R13" s="279">
        <v>0.45833333333333331</v>
      </c>
      <c r="S13" s="288">
        <v>0.76736111111111116</v>
      </c>
      <c r="T13" s="277">
        <v>8</v>
      </c>
      <c r="U13" s="281">
        <f t="shared" si="2"/>
        <v>0.30902777777777785</v>
      </c>
      <c r="V13" s="296">
        <v>0.47916666666666669</v>
      </c>
      <c r="W13" s="296">
        <v>0.83333333333333337</v>
      </c>
      <c r="X13" s="286">
        <v>8</v>
      </c>
      <c r="Y13" s="293">
        <f t="shared" si="4"/>
        <v>0.35416666666666669</v>
      </c>
      <c r="Z13" s="296">
        <v>0.44930555555555557</v>
      </c>
      <c r="AA13" s="296">
        <v>0.77083333333333337</v>
      </c>
      <c r="AB13" s="286">
        <v>8</v>
      </c>
      <c r="AC13" s="293">
        <f t="shared" si="6"/>
        <v>0.3215277777777778</v>
      </c>
      <c r="AD13" s="296">
        <v>0.75</v>
      </c>
      <c r="AE13" s="296">
        <v>0.90625</v>
      </c>
      <c r="AF13" s="286">
        <v>8</v>
      </c>
      <c r="AG13" s="281">
        <f t="shared" si="7"/>
        <v>0.15625</v>
      </c>
    </row>
    <row r="14" spans="1:33" s="274" customFormat="1" x14ac:dyDescent="0.2">
      <c r="A14" s="277">
        <v>8</v>
      </c>
      <c r="B14" s="606" t="s">
        <v>206</v>
      </c>
      <c r="C14" s="607"/>
      <c r="D14" s="607"/>
      <c r="E14" s="608"/>
      <c r="F14" s="606" t="s">
        <v>206</v>
      </c>
      <c r="G14" s="607"/>
      <c r="H14" s="607"/>
      <c r="I14" s="608"/>
      <c r="J14" s="606" t="s">
        <v>206</v>
      </c>
      <c r="K14" s="607"/>
      <c r="L14" s="607"/>
      <c r="M14" s="608"/>
      <c r="N14" s="606" t="s">
        <v>206</v>
      </c>
      <c r="O14" s="607"/>
      <c r="P14" s="607"/>
      <c r="Q14" s="608"/>
      <c r="R14" s="606" t="s">
        <v>206</v>
      </c>
      <c r="S14" s="607"/>
      <c r="T14" s="607"/>
      <c r="U14" s="608"/>
      <c r="V14" s="606" t="s">
        <v>206</v>
      </c>
      <c r="W14" s="607"/>
      <c r="X14" s="607"/>
      <c r="Y14" s="608"/>
      <c r="Z14" s="606" t="s">
        <v>206</v>
      </c>
      <c r="AA14" s="607"/>
      <c r="AB14" s="607"/>
      <c r="AC14" s="608"/>
      <c r="AD14" s="606" t="s">
        <v>206</v>
      </c>
      <c r="AE14" s="607"/>
      <c r="AF14" s="607"/>
      <c r="AG14" s="608"/>
    </row>
    <row r="15" spans="1:33" s="275" customFormat="1" x14ac:dyDescent="0.2">
      <c r="A15" s="287">
        <v>9</v>
      </c>
      <c r="B15" s="278">
        <v>0.4201388888888889</v>
      </c>
      <c r="C15" s="288">
        <v>0.77777777777777779</v>
      </c>
      <c r="D15" s="286">
        <v>8</v>
      </c>
      <c r="E15" s="281">
        <f t="shared" si="3"/>
        <v>0.3576388888888889</v>
      </c>
      <c r="F15" s="299">
        <v>0.44861111111111113</v>
      </c>
      <c r="G15" s="302">
        <v>0.7993055555555556</v>
      </c>
      <c r="H15" s="294">
        <v>8</v>
      </c>
      <c r="I15" s="300">
        <f t="shared" si="0"/>
        <v>0.35069444444444448</v>
      </c>
      <c r="J15" s="279">
        <v>0.46527777777777773</v>
      </c>
      <c r="K15" s="288">
        <v>0.7993055555555556</v>
      </c>
      <c r="L15" s="280">
        <v>8</v>
      </c>
      <c r="M15" s="285">
        <f t="shared" si="1"/>
        <v>0.33402777777777787</v>
      </c>
      <c r="N15" s="279">
        <v>0.43124999999999997</v>
      </c>
      <c r="O15" s="288">
        <v>0.79236111111111107</v>
      </c>
      <c r="P15" s="280">
        <v>8</v>
      </c>
      <c r="Q15" s="293">
        <f t="shared" si="5"/>
        <v>0.3611111111111111</v>
      </c>
      <c r="R15" s="279">
        <v>0.44791666666666669</v>
      </c>
      <c r="S15" s="288">
        <v>0.76041666666666663</v>
      </c>
      <c r="T15" s="277">
        <v>8</v>
      </c>
      <c r="U15" s="281">
        <f t="shared" si="2"/>
        <v>0.31249999999999994</v>
      </c>
      <c r="V15" s="613" t="s">
        <v>55</v>
      </c>
      <c r="W15" s="614"/>
      <c r="X15" s="614"/>
      <c r="Y15" s="614"/>
      <c r="Z15" s="279">
        <v>0.4375</v>
      </c>
      <c r="AA15" s="288">
        <v>0.80208333333333337</v>
      </c>
      <c r="AB15" s="286">
        <v>8</v>
      </c>
      <c r="AC15" s="293">
        <f t="shared" si="6"/>
        <v>0.36458333333333337</v>
      </c>
      <c r="AD15" s="279">
        <v>0</v>
      </c>
      <c r="AE15" s="288">
        <v>0</v>
      </c>
      <c r="AF15" s="286">
        <v>8</v>
      </c>
      <c r="AG15" s="281">
        <f t="shared" si="7"/>
        <v>0</v>
      </c>
    </row>
    <row r="16" spans="1:33" s="275" customFormat="1" x14ac:dyDescent="0.2">
      <c r="A16" s="277">
        <v>10</v>
      </c>
      <c r="B16" s="278">
        <v>0.46875</v>
      </c>
      <c r="C16" s="290">
        <v>0.78125</v>
      </c>
      <c r="D16" s="280">
        <v>8</v>
      </c>
      <c r="E16" s="293">
        <f t="shared" si="3"/>
        <v>0.3125</v>
      </c>
      <c r="F16" s="296">
        <v>0.43888888888888888</v>
      </c>
      <c r="G16" s="298">
        <v>0.75</v>
      </c>
      <c r="H16" s="294">
        <v>8</v>
      </c>
      <c r="I16" s="301">
        <f t="shared" si="0"/>
        <v>0.31111111111111112</v>
      </c>
      <c r="J16" s="278">
        <v>0.45833333333333331</v>
      </c>
      <c r="K16" s="278">
        <v>0.79166666666666663</v>
      </c>
      <c r="L16" s="286">
        <v>8</v>
      </c>
      <c r="M16" s="285">
        <f t="shared" si="1"/>
        <v>0.33333333333333331</v>
      </c>
      <c r="N16" s="278">
        <v>0.44097222222222227</v>
      </c>
      <c r="O16" s="290">
        <v>0.79166666666666663</v>
      </c>
      <c r="P16" s="280">
        <v>8</v>
      </c>
      <c r="Q16" s="293">
        <f t="shared" si="5"/>
        <v>0.35069444444444436</v>
      </c>
      <c r="R16" s="279">
        <v>0.4375</v>
      </c>
      <c r="S16" s="288">
        <v>0.75</v>
      </c>
      <c r="T16" s="277">
        <v>8</v>
      </c>
      <c r="U16" s="293">
        <f t="shared" si="2"/>
        <v>0.3125</v>
      </c>
      <c r="V16" s="613" t="s">
        <v>55</v>
      </c>
      <c r="W16" s="614"/>
      <c r="X16" s="614"/>
      <c r="Y16" s="614"/>
      <c r="Z16" s="278">
        <v>0.4465277777777778</v>
      </c>
      <c r="AA16" s="290">
        <v>0.78125</v>
      </c>
      <c r="AB16" s="280">
        <v>8</v>
      </c>
      <c r="AC16" s="281">
        <f t="shared" si="6"/>
        <v>0.3347222222222222</v>
      </c>
      <c r="AD16" s="278">
        <v>0.75</v>
      </c>
      <c r="AE16" s="290">
        <v>0.91666666666666663</v>
      </c>
      <c r="AF16" s="280">
        <v>8</v>
      </c>
      <c r="AG16" s="281">
        <f t="shared" si="7"/>
        <v>0.16666666666666663</v>
      </c>
    </row>
    <row r="17" spans="1:33" s="292" customFormat="1" x14ac:dyDescent="0.2">
      <c r="A17" s="277">
        <v>11</v>
      </c>
      <c r="B17" s="278">
        <v>0.39583333333333331</v>
      </c>
      <c r="C17" s="290">
        <v>0.76736111111111116</v>
      </c>
      <c r="D17" s="280">
        <v>8</v>
      </c>
      <c r="E17" s="293">
        <f t="shared" si="3"/>
        <v>0.37152777777777785</v>
      </c>
      <c r="F17" s="296">
        <v>0.44791666666666669</v>
      </c>
      <c r="G17" s="298">
        <v>0.82986111111111116</v>
      </c>
      <c r="H17" s="294">
        <v>8</v>
      </c>
      <c r="I17" s="301">
        <f t="shared" si="0"/>
        <v>0.38194444444444448</v>
      </c>
      <c r="J17" s="278">
        <v>0.46875</v>
      </c>
      <c r="K17" s="278">
        <v>0.82986111111111116</v>
      </c>
      <c r="L17" s="286">
        <v>8</v>
      </c>
      <c r="M17" s="285">
        <f t="shared" si="1"/>
        <v>0.36111111111111116</v>
      </c>
      <c r="N17" s="278">
        <v>0.43055555555555558</v>
      </c>
      <c r="O17" s="290">
        <v>0.82986111111111116</v>
      </c>
      <c r="P17" s="280">
        <v>8</v>
      </c>
      <c r="Q17" s="293">
        <f t="shared" si="5"/>
        <v>0.39930555555555558</v>
      </c>
      <c r="R17" s="279">
        <v>0.45833333333333331</v>
      </c>
      <c r="S17" s="288">
        <v>0.75</v>
      </c>
      <c r="T17" s="277">
        <v>8</v>
      </c>
      <c r="U17" s="293">
        <f t="shared" si="2"/>
        <v>0.29166666666666669</v>
      </c>
      <c r="V17" s="278">
        <v>0.47916666666666669</v>
      </c>
      <c r="W17" s="290">
        <v>0.78125</v>
      </c>
      <c r="X17" s="280">
        <v>8</v>
      </c>
      <c r="Y17" s="281">
        <f t="shared" si="4"/>
        <v>0.30208333333333331</v>
      </c>
      <c r="Z17" s="613" t="s">
        <v>55</v>
      </c>
      <c r="AA17" s="614"/>
      <c r="AB17" s="614"/>
      <c r="AC17" s="614"/>
      <c r="AD17" s="278">
        <v>0.79166666666666696</v>
      </c>
      <c r="AE17" s="290">
        <v>0.95833333333333304</v>
      </c>
      <c r="AF17" s="280">
        <v>8</v>
      </c>
      <c r="AG17" s="281">
        <f t="shared" si="7"/>
        <v>0.16666666666666607</v>
      </c>
    </row>
    <row r="18" spans="1:33" s="274" customFormat="1" x14ac:dyDescent="0.2">
      <c r="A18" s="277">
        <v>12</v>
      </c>
      <c r="B18" s="279">
        <v>0.40972222222222227</v>
      </c>
      <c r="C18" s="290">
        <v>0.82291666666666663</v>
      </c>
      <c r="D18" s="286">
        <v>8</v>
      </c>
      <c r="E18" s="281">
        <f t="shared" si="3"/>
        <v>0.41319444444444436</v>
      </c>
      <c r="F18" s="296">
        <v>0.43541666666666662</v>
      </c>
      <c r="G18" s="298">
        <v>0.75</v>
      </c>
      <c r="H18" s="294">
        <v>8</v>
      </c>
      <c r="I18" s="301">
        <f t="shared" si="0"/>
        <v>0.31458333333333338</v>
      </c>
      <c r="J18" s="278">
        <v>0.4548611111111111</v>
      </c>
      <c r="K18" s="278">
        <v>0.8041666666666667</v>
      </c>
      <c r="L18" s="280">
        <v>8</v>
      </c>
      <c r="M18" s="285">
        <f t="shared" si="1"/>
        <v>0.34930555555555559</v>
      </c>
      <c r="N18" s="278">
        <v>0.4201388888888889</v>
      </c>
      <c r="O18" s="278">
        <v>0.80555555555555547</v>
      </c>
      <c r="P18" s="280">
        <v>8</v>
      </c>
      <c r="Q18" s="293">
        <f t="shared" si="5"/>
        <v>0.38541666666666657</v>
      </c>
      <c r="R18" s="279">
        <v>0.4375</v>
      </c>
      <c r="S18" s="288">
        <v>0.80555555555555547</v>
      </c>
      <c r="T18" s="277">
        <v>8</v>
      </c>
      <c r="U18" s="293">
        <f t="shared" si="2"/>
        <v>0.36805555555555547</v>
      </c>
      <c r="V18" s="278">
        <v>0.47916666666666669</v>
      </c>
      <c r="W18" s="290">
        <v>0.78125</v>
      </c>
      <c r="X18" s="280">
        <v>8</v>
      </c>
      <c r="Y18" s="281">
        <f t="shared" si="4"/>
        <v>0.30208333333333331</v>
      </c>
      <c r="Z18" s="278">
        <v>0.4375</v>
      </c>
      <c r="AA18" s="278">
        <v>0.75</v>
      </c>
      <c r="AB18" s="280">
        <v>8</v>
      </c>
      <c r="AC18" s="281">
        <f>AA18-Z18</f>
        <v>0.3125</v>
      </c>
      <c r="AD18" s="278">
        <v>0.78125</v>
      </c>
      <c r="AE18" s="278">
        <v>0.95833333333333337</v>
      </c>
      <c r="AF18" s="280">
        <v>8</v>
      </c>
      <c r="AG18" s="293">
        <f t="shared" si="7"/>
        <v>0.17708333333333337</v>
      </c>
    </row>
    <row r="19" spans="1:33" s="275" customFormat="1" x14ac:dyDescent="0.2">
      <c r="A19" s="287">
        <v>13</v>
      </c>
      <c r="B19" s="613" t="s">
        <v>55</v>
      </c>
      <c r="C19" s="614"/>
      <c r="D19" s="614"/>
      <c r="E19" s="614"/>
      <c r="F19" s="296">
        <v>0.4548611111111111</v>
      </c>
      <c r="G19" s="302">
        <v>0.80486111111111114</v>
      </c>
      <c r="H19" s="303">
        <v>8</v>
      </c>
      <c r="I19" s="300">
        <f t="shared" si="0"/>
        <v>0.35000000000000003</v>
      </c>
      <c r="J19" s="279">
        <v>0.46875</v>
      </c>
      <c r="K19" s="288">
        <v>0.80486111111111114</v>
      </c>
      <c r="L19" s="286">
        <v>8</v>
      </c>
      <c r="M19" s="285">
        <f t="shared" si="1"/>
        <v>0.33611111111111114</v>
      </c>
      <c r="N19" s="278">
        <v>0.43124999999999997</v>
      </c>
      <c r="O19" s="288">
        <v>0.78888888888888886</v>
      </c>
      <c r="P19" s="286">
        <v>8</v>
      </c>
      <c r="Q19" s="281">
        <f t="shared" si="5"/>
        <v>0.3576388888888889</v>
      </c>
      <c r="R19" s="279">
        <v>0.42708333333333331</v>
      </c>
      <c r="S19" s="290">
        <v>0.72916666666666663</v>
      </c>
      <c r="T19" s="286">
        <v>8</v>
      </c>
      <c r="U19" s="281">
        <f t="shared" si="2"/>
        <v>0.30208333333333331</v>
      </c>
      <c r="V19" s="279">
        <v>0.49652777777777773</v>
      </c>
      <c r="W19" s="288">
        <v>0.8125</v>
      </c>
      <c r="X19" s="280">
        <v>8</v>
      </c>
      <c r="Y19" s="281">
        <f t="shared" si="4"/>
        <v>0.31597222222222227</v>
      </c>
      <c r="Z19" s="279">
        <v>0.44444444444444442</v>
      </c>
      <c r="AA19" s="288">
        <v>0.78125</v>
      </c>
      <c r="AB19" s="280">
        <v>8</v>
      </c>
      <c r="AC19" s="281">
        <f t="shared" si="6"/>
        <v>0.33680555555555558</v>
      </c>
      <c r="AD19" s="279">
        <v>0.625</v>
      </c>
      <c r="AE19" s="288">
        <v>0.875</v>
      </c>
      <c r="AF19" s="280">
        <v>8</v>
      </c>
      <c r="AG19" s="281">
        <f t="shared" si="7"/>
        <v>0.25</v>
      </c>
    </row>
    <row r="20" spans="1:33" s="304" customFormat="1" x14ac:dyDescent="0.2">
      <c r="A20" s="277">
        <v>14</v>
      </c>
      <c r="B20" s="613" t="s">
        <v>55</v>
      </c>
      <c r="C20" s="614"/>
      <c r="D20" s="614"/>
      <c r="E20" s="614"/>
      <c r="F20" s="299">
        <v>0.47500000000000003</v>
      </c>
      <c r="G20" s="302">
        <v>0.75</v>
      </c>
      <c r="H20" s="303">
        <v>8</v>
      </c>
      <c r="I20" s="300">
        <f t="shared" si="0"/>
        <v>0.27499999999999997</v>
      </c>
      <c r="J20" s="279">
        <v>0.45833333333333331</v>
      </c>
      <c r="K20" s="288">
        <v>0.75</v>
      </c>
      <c r="L20" s="286">
        <v>8</v>
      </c>
      <c r="M20" s="285">
        <f t="shared" si="1"/>
        <v>0.29166666666666669</v>
      </c>
      <c r="N20" s="278">
        <v>0.4201388888888889</v>
      </c>
      <c r="O20" s="288">
        <v>0.79166666666666663</v>
      </c>
      <c r="P20" s="286">
        <v>8</v>
      </c>
      <c r="Q20" s="281">
        <f t="shared" si="5"/>
        <v>0.37152777777777773</v>
      </c>
      <c r="R20" s="613" t="s">
        <v>55</v>
      </c>
      <c r="S20" s="614"/>
      <c r="T20" s="614"/>
      <c r="U20" s="614"/>
      <c r="V20" s="279">
        <v>0.45833333333333331</v>
      </c>
      <c r="W20" s="288">
        <v>0.79166666666666663</v>
      </c>
      <c r="X20" s="280">
        <v>8</v>
      </c>
      <c r="Y20" s="281">
        <f t="shared" si="4"/>
        <v>0.33333333333333331</v>
      </c>
      <c r="Z20" s="279">
        <v>0.44097222222222227</v>
      </c>
      <c r="AA20" s="288">
        <v>0.75</v>
      </c>
      <c r="AB20" s="280">
        <v>8</v>
      </c>
      <c r="AC20" s="281">
        <f t="shared" si="6"/>
        <v>0.30902777777777773</v>
      </c>
      <c r="AD20" s="279">
        <v>0.66666666666666696</v>
      </c>
      <c r="AE20" s="288">
        <v>0.91666666666666696</v>
      </c>
      <c r="AF20" s="280">
        <v>8</v>
      </c>
      <c r="AG20" s="281">
        <f t="shared" si="7"/>
        <v>0.25</v>
      </c>
    </row>
    <row r="21" spans="1:33" s="275" customFormat="1" x14ac:dyDescent="0.2">
      <c r="A21" s="277">
        <v>15</v>
      </c>
      <c r="B21" s="606" t="s">
        <v>206</v>
      </c>
      <c r="C21" s="607"/>
      <c r="D21" s="607"/>
      <c r="E21" s="608"/>
      <c r="F21" s="606" t="s">
        <v>206</v>
      </c>
      <c r="G21" s="607"/>
      <c r="H21" s="607"/>
      <c r="I21" s="608"/>
      <c r="J21" s="606" t="s">
        <v>206</v>
      </c>
      <c r="K21" s="607"/>
      <c r="L21" s="607"/>
      <c r="M21" s="608"/>
      <c r="N21" s="606" t="s">
        <v>206</v>
      </c>
      <c r="O21" s="607"/>
      <c r="P21" s="607"/>
      <c r="Q21" s="608"/>
      <c r="R21" s="606" t="s">
        <v>206</v>
      </c>
      <c r="S21" s="607"/>
      <c r="T21" s="607"/>
      <c r="U21" s="608"/>
      <c r="V21" s="606" t="s">
        <v>206</v>
      </c>
      <c r="W21" s="607"/>
      <c r="X21" s="607"/>
      <c r="Y21" s="608"/>
      <c r="Z21" s="606" t="s">
        <v>206</v>
      </c>
      <c r="AA21" s="607"/>
      <c r="AB21" s="607"/>
      <c r="AC21" s="608"/>
      <c r="AD21" s="606" t="s">
        <v>206</v>
      </c>
      <c r="AE21" s="607"/>
      <c r="AF21" s="607"/>
      <c r="AG21" s="608"/>
    </row>
    <row r="22" spans="1:33" s="274" customFormat="1" x14ac:dyDescent="0.2">
      <c r="A22" s="277">
        <v>16</v>
      </c>
      <c r="B22" s="278">
        <v>0.40625</v>
      </c>
      <c r="C22" s="278">
        <v>0.80208333333333337</v>
      </c>
      <c r="D22" s="280">
        <v>8</v>
      </c>
      <c r="E22" s="293">
        <f>C22-B22</f>
        <v>0.39583333333333337</v>
      </c>
      <c r="F22" s="279">
        <v>0.43402777777777773</v>
      </c>
      <c r="G22" s="288">
        <v>0.77777777777777779</v>
      </c>
      <c r="H22" s="286">
        <v>8</v>
      </c>
      <c r="I22" s="281">
        <f t="shared" ref="I22:I36" si="8">G22-F22</f>
        <v>0.34375000000000006</v>
      </c>
      <c r="J22" s="278">
        <v>0.45833333333333331</v>
      </c>
      <c r="K22" s="278">
        <v>0.78472222222222221</v>
      </c>
      <c r="L22" s="286">
        <v>8</v>
      </c>
      <c r="M22" s="285">
        <f t="shared" si="1"/>
        <v>0.3263888888888889</v>
      </c>
      <c r="N22" s="613" t="s">
        <v>55</v>
      </c>
      <c r="O22" s="614"/>
      <c r="P22" s="614"/>
      <c r="Q22" s="614"/>
      <c r="R22" s="279">
        <v>0.46527777777777773</v>
      </c>
      <c r="S22" s="290">
        <v>0.75</v>
      </c>
      <c r="T22" s="286">
        <v>8</v>
      </c>
      <c r="U22" s="281">
        <f t="shared" ref="U22:U36" si="9">S22-R22</f>
        <v>0.28472222222222227</v>
      </c>
      <c r="V22" s="278">
        <v>0.4513888888888889</v>
      </c>
      <c r="W22" s="278">
        <v>0.78472222222222221</v>
      </c>
      <c r="X22" s="286">
        <v>8</v>
      </c>
      <c r="Y22" s="281">
        <f t="shared" ref="Y22:Y36" si="10">W22-V22</f>
        <v>0.33333333333333331</v>
      </c>
      <c r="Z22" s="613" t="s">
        <v>55</v>
      </c>
      <c r="AA22" s="614"/>
      <c r="AB22" s="614"/>
      <c r="AC22" s="614"/>
      <c r="AD22" s="278">
        <v>0</v>
      </c>
      <c r="AE22" s="278">
        <v>0</v>
      </c>
      <c r="AF22" s="286">
        <v>8</v>
      </c>
      <c r="AG22" s="281">
        <f t="shared" ref="AG22:AG36" si="11">AE22-AD22</f>
        <v>0</v>
      </c>
    </row>
    <row r="23" spans="1:33" s="274" customFormat="1" x14ac:dyDescent="0.2">
      <c r="A23" s="277">
        <v>17</v>
      </c>
      <c r="B23" s="610" t="s">
        <v>219</v>
      </c>
      <c r="C23" s="611"/>
      <c r="D23" s="611"/>
      <c r="E23" s="612"/>
      <c r="F23" s="610" t="s">
        <v>219</v>
      </c>
      <c r="G23" s="611"/>
      <c r="H23" s="611"/>
      <c r="I23" s="612"/>
      <c r="J23" s="610" t="s">
        <v>219</v>
      </c>
      <c r="K23" s="611"/>
      <c r="L23" s="611"/>
      <c r="M23" s="612"/>
      <c r="N23" s="610" t="s">
        <v>219</v>
      </c>
      <c r="O23" s="611"/>
      <c r="P23" s="611"/>
      <c r="Q23" s="612"/>
      <c r="R23" s="610" t="s">
        <v>219</v>
      </c>
      <c r="S23" s="611"/>
      <c r="T23" s="611"/>
      <c r="U23" s="612"/>
      <c r="V23" s="610" t="s">
        <v>219</v>
      </c>
      <c r="W23" s="611"/>
      <c r="X23" s="611"/>
      <c r="Y23" s="612"/>
      <c r="Z23" s="610" t="s">
        <v>219</v>
      </c>
      <c r="AA23" s="611"/>
      <c r="AB23" s="611"/>
      <c r="AC23" s="612"/>
      <c r="AD23" s="610" t="s">
        <v>219</v>
      </c>
      <c r="AE23" s="611"/>
      <c r="AF23" s="611"/>
      <c r="AG23" s="612"/>
    </row>
    <row r="24" spans="1:33" s="292" customFormat="1" x14ac:dyDescent="0.2">
      <c r="A24" s="277">
        <v>18</v>
      </c>
      <c r="B24" s="278">
        <v>0.375</v>
      </c>
      <c r="C24" s="278">
        <v>0.78125</v>
      </c>
      <c r="D24" s="280">
        <v>8</v>
      </c>
      <c r="E24" s="293">
        <f>C24-B24</f>
        <v>0.40625</v>
      </c>
      <c r="F24" s="279">
        <v>0.43263888888888885</v>
      </c>
      <c r="G24" s="288">
        <v>0.79166666666666663</v>
      </c>
      <c r="H24" s="286">
        <v>8</v>
      </c>
      <c r="I24" s="281">
        <f t="shared" si="8"/>
        <v>0.35902777777777778</v>
      </c>
      <c r="J24" s="278">
        <v>0.46527777777777773</v>
      </c>
      <c r="K24" s="278">
        <v>0.77777777777777779</v>
      </c>
      <c r="L24" s="286">
        <v>8</v>
      </c>
      <c r="M24" s="285">
        <f t="shared" si="1"/>
        <v>0.31250000000000006</v>
      </c>
      <c r="N24" s="278">
        <v>0.41736111111111113</v>
      </c>
      <c r="O24" s="278">
        <v>0.70833333333333337</v>
      </c>
      <c r="P24" s="286">
        <v>8</v>
      </c>
      <c r="Q24" s="293">
        <f t="shared" si="5"/>
        <v>0.29097222222222224</v>
      </c>
      <c r="R24" s="613" t="s">
        <v>55</v>
      </c>
      <c r="S24" s="614"/>
      <c r="T24" s="614"/>
      <c r="U24" s="614"/>
      <c r="V24" s="278">
        <v>0.46249999999999997</v>
      </c>
      <c r="W24" s="278">
        <v>0.77777777777777779</v>
      </c>
      <c r="X24" s="286">
        <v>8</v>
      </c>
      <c r="Y24" s="281">
        <f t="shared" si="10"/>
        <v>0.31527777777777782</v>
      </c>
      <c r="Z24" s="613" t="s">
        <v>55</v>
      </c>
      <c r="AA24" s="614"/>
      <c r="AB24" s="614"/>
      <c r="AC24" s="614"/>
      <c r="AD24" s="278">
        <v>4.1666666666666699E-2</v>
      </c>
      <c r="AE24" s="278">
        <v>4.1666666666666699E-2</v>
      </c>
      <c r="AF24" s="286">
        <v>8</v>
      </c>
      <c r="AG24" s="281">
        <f t="shared" si="11"/>
        <v>0</v>
      </c>
    </row>
    <row r="25" spans="1:33" s="274" customFormat="1" x14ac:dyDescent="0.2">
      <c r="A25" s="277">
        <v>19</v>
      </c>
      <c r="B25" s="278">
        <v>0.40625</v>
      </c>
      <c r="C25" s="278">
        <v>0.78125</v>
      </c>
      <c r="D25" s="280">
        <v>8</v>
      </c>
      <c r="E25" s="293">
        <f t="shared" ref="E25:E36" si="12">C25-B25</f>
        <v>0.375</v>
      </c>
      <c r="F25" s="278">
        <v>0.43472222222222223</v>
      </c>
      <c r="G25" s="288">
        <v>0.77430555555555547</v>
      </c>
      <c r="H25" s="286">
        <v>8</v>
      </c>
      <c r="I25" s="281">
        <f t="shared" si="8"/>
        <v>0.33958333333333324</v>
      </c>
      <c r="J25" s="278">
        <v>0.46527777777777773</v>
      </c>
      <c r="K25" s="278">
        <v>0.79861111111111116</v>
      </c>
      <c r="L25" s="286">
        <v>8</v>
      </c>
      <c r="M25" s="285">
        <f t="shared" si="1"/>
        <v>0.33333333333333343</v>
      </c>
      <c r="N25" s="278">
        <v>0.42222222222222222</v>
      </c>
      <c r="O25" s="278">
        <v>0.78819444444444453</v>
      </c>
      <c r="P25" s="286">
        <v>8</v>
      </c>
      <c r="Q25" s="293">
        <f t="shared" si="5"/>
        <v>0.36597222222222231</v>
      </c>
      <c r="R25" s="613" t="s">
        <v>55</v>
      </c>
      <c r="S25" s="614"/>
      <c r="T25" s="614"/>
      <c r="U25" s="614"/>
      <c r="V25" s="278">
        <v>0.46875</v>
      </c>
      <c r="W25" s="278">
        <v>0.79166666666666663</v>
      </c>
      <c r="X25" s="280">
        <v>8</v>
      </c>
      <c r="Y25" s="293">
        <f t="shared" si="10"/>
        <v>0.32291666666666663</v>
      </c>
      <c r="Z25" s="278">
        <v>0.43611111111111112</v>
      </c>
      <c r="AA25" s="278">
        <v>0.77083333333333337</v>
      </c>
      <c r="AB25" s="280">
        <v>8</v>
      </c>
      <c r="AC25" s="293">
        <f t="shared" ref="AC25:AC36" si="13">AA25-Z25</f>
        <v>0.33472222222222225</v>
      </c>
      <c r="AD25" s="278">
        <v>0</v>
      </c>
      <c r="AE25" s="278">
        <v>0</v>
      </c>
      <c r="AF25" s="280">
        <v>8</v>
      </c>
      <c r="AG25" s="293">
        <f t="shared" si="11"/>
        <v>0</v>
      </c>
    </row>
    <row r="26" spans="1:33" s="275" customFormat="1" x14ac:dyDescent="0.2">
      <c r="A26" s="277">
        <v>20</v>
      </c>
      <c r="B26" s="278">
        <v>0.3923611111111111</v>
      </c>
      <c r="C26" s="290">
        <v>0.82638888888888884</v>
      </c>
      <c r="D26" s="280">
        <v>8</v>
      </c>
      <c r="E26" s="293">
        <f t="shared" si="12"/>
        <v>0.43402777777777773</v>
      </c>
      <c r="F26" s="278">
        <v>0.43958333333333338</v>
      </c>
      <c r="G26" s="290">
        <v>0.79166666666666663</v>
      </c>
      <c r="H26" s="280">
        <v>8</v>
      </c>
      <c r="I26" s="293">
        <f t="shared" si="8"/>
        <v>0.35208333333333325</v>
      </c>
      <c r="J26" s="278">
        <v>0.46875</v>
      </c>
      <c r="K26" s="290">
        <v>0.78472222222222221</v>
      </c>
      <c r="L26" s="280">
        <v>8</v>
      </c>
      <c r="M26" s="285">
        <f t="shared" si="1"/>
        <v>0.31597222222222221</v>
      </c>
      <c r="N26" s="278">
        <v>0.44097222222222227</v>
      </c>
      <c r="O26" s="290">
        <v>0.78125</v>
      </c>
      <c r="P26" s="286">
        <v>8</v>
      </c>
      <c r="Q26" s="293">
        <f t="shared" si="5"/>
        <v>0.34027777777777773</v>
      </c>
      <c r="R26" s="278">
        <v>0.44097222222222227</v>
      </c>
      <c r="S26" s="290">
        <v>0.72916666666666663</v>
      </c>
      <c r="T26" s="280">
        <v>8</v>
      </c>
      <c r="U26" s="293">
        <f t="shared" si="9"/>
        <v>0.28819444444444436</v>
      </c>
      <c r="V26" s="278">
        <v>0.48749999999999999</v>
      </c>
      <c r="W26" s="290">
        <v>0.79166666666666663</v>
      </c>
      <c r="X26" s="280">
        <v>8</v>
      </c>
      <c r="Y26" s="293">
        <f t="shared" si="10"/>
        <v>0.30416666666666664</v>
      </c>
      <c r="Z26" s="278">
        <v>0.44097222222222227</v>
      </c>
      <c r="AA26" s="290">
        <v>0.77083333333333337</v>
      </c>
      <c r="AB26" s="280">
        <v>8</v>
      </c>
      <c r="AC26" s="293">
        <f t="shared" si="13"/>
        <v>0.3298611111111111</v>
      </c>
      <c r="AD26" s="278">
        <v>0</v>
      </c>
      <c r="AE26" s="290">
        <v>0</v>
      </c>
      <c r="AF26" s="280">
        <v>8</v>
      </c>
      <c r="AG26" s="293">
        <f t="shared" si="11"/>
        <v>0</v>
      </c>
    </row>
    <row r="27" spans="1:33" s="274" customFormat="1" x14ac:dyDescent="0.2">
      <c r="A27" s="277">
        <v>21</v>
      </c>
      <c r="B27" s="279">
        <v>0.40277777777777773</v>
      </c>
      <c r="C27" s="290">
        <v>0.78125</v>
      </c>
      <c r="D27" s="286">
        <v>8</v>
      </c>
      <c r="E27" s="293">
        <f t="shared" si="12"/>
        <v>0.37847222222222227</v>
      </c>
      <c r="F27" s="278">
        <v>0.43055555555555558</v>
      </c>
      <c r="G27" s="290">
        <v>0.79166666666666663</v>
      </c>
      <c r="H27" s="280">
        <v>8</v>
      </c>
      <c r="I27" s="293">
        <f t="shared" si="8"/>
        <v>0.36111111111111105</v>
      </c>
      <c r="J27" s="278">
        <v>0.4548611111111111</v>
      </c>
      <c r="K27" s="290">
        <v>0.85763888888888884</v>
      </c>
      <c r="L27" s="280">
        <v>8</v>
      </c>
      <c r="M27" s="285">
        <f t="shared" si="1"/>
        <v>0.40277777777777773</v>
      </c>
      <c r="N27" s="278">
        <v>0.43402777777777773</v>
      </c>
      <c r="O27" s="290">
        <v>0.79166666666666663</v>
      </c>
      <c r="P27" s="286">
        <v>8</v>
      </c>
      <c r="Q27" s="293">
        <f t="shared" si="5"/>
        <v>0.3576388888888889</v>
      </c>
      <c r="R27" s="279">
        <v>0.45833333333333331</v>
      </c>
      <c r="S27" s="290">
        <v>0.75694444444444453</v>
      </c>
      <c r="T27" s="280">
        <v>8</v>
      </c>
      <c r="U27" s="281">
        <f t="shared" si="9"/>
        <v>0.29861111111111122</v>
      </c>
      <c r="V27" s="278">
        <v>0.45833333333333331</v>
      </c>
      <c r="W27" s="290">
        <v>0.84027777777777779</v>
      </c>
      <c r="X27" s="280">
        <v>8</v>
      </c>
      <c r="Y27" s="293">
        <f t="shared" si="10"/>
        <v>0.38194444444444448</v>
      </c>
      <c r="Z27" s="278">
        <v>0.4375</v>
      </c>
      <c r="AA27" s="290">
        <v>0.83333333333333337</v>
      </c>
      <c r="AB27" s="280">
        <v>8</v>
      </c>
      <c r="AC27" s="293">
        <f t="shared" si="13"/>
        <v>0.39583333333333337</v>
      </c>
      <c r="AD27" s="278">
        <v>0</v>
      </c>
      <c r="AE27" s="290">
        <v>0</v>
      </c>
      <c r="AF27" s="280">
        <v>8</v>
      </c>
      <c r="AG27" s="293">
        <f t="shared" si="11"/>
        <v>0</v>
      </c>
    </row>
    <row r="28" spans="1:33" s="275" customFormat="1" x14ac:dyDescent="0.2">
      <c r="A28" s="287">
        <v>22</v>
      </c>
      <c r="B28" s="606" t="s">
        <v>206</v>
      </c>
      <c r="C28" s="607"/>
      <c r="D28" s="607"/>
      <c r="E28" s="608"/>
      <c r="F28" s="606" t="s">
        <v>206</v>
      </c>
      <c r="G28" s="607"/>
      <c r="H28" s="607"/>
      <c r="I28" s="608"/>
      <c r="J28" s="606" t="s">
        <v>206</v>
      </c>
      <c r="K28" s="607"/>
      <c r="L28" s="607"/>
      <c r="M28" s="608"/>
      <c r="N28" s="606" t="s">
        <v>206</v>
      </c>
      <c r="O28" s="607"/>
      <c r="P28" s="607"/>
      <c r="Q28" s="608"/>
      <c r="R28" s="606" t="s">
        <v>206</v>
      </c>
      <c r="S28" s="607"/>
      <c r="T28" s="607"/>
      <c r="U28" s="608"/>
      <c r="V28" s="606" t="s">
        <v>206</v>
      </c>
      <c r="W28" s="607"/>
      <c r="X28" s="607"/>
      <c r="Y28" s="608"/>
      <c r="Z28" s="606" t="s">
        <v>206</v>
      </c>
      <c r="AA28" s="607"/>
      <c r="AB28" s="607"/>
      <c r="AC28" s="608"/>
      <c r="AD28" s="606" t="s">
        <v>206</v>
      </c>
      <c r="AE28" s="607"/>
      <c r="AF28" s="607"/>
      <c r="AG28" s="608"/>
    </row>
    <row r="29" spans="1:33" s="275" customFormat="1" x14ac:dyDescent="0.2">
      <c r="A29" s="287">
        <v>23</v>
      </c>
      <c r="B29" s="279">
        <v>0.41319444444444442</v>
      </c>
      <c r="C29" s="288">
        <v>0.8125</v>
      </c>
      <c r="D29" s="286">
        <v>8</v>
      </c>
      <c r="E29" s="293">
        <f t="shared" si="12"/>
        <v>0.39930555555555558</v>
      </c>
      <c r="F29" s="299">
        <v>0.44861111111111113</v>
      </c>
      <c r="G29" s="302">
        <v>0.79305555555555562</v>
      </c>
      <c r="H29" s="280">
        <v>8</v>
      </c>
      <c r="I29" s="281">
        <f t="shared" si="8"/>
        <v>0.3444444444444445</v>
      </c>
      <c r="J29" s="279">
        <v>0.4513888888888889</v>
      </c>
      <c r="K29" s="288">
        <v>0.78472222222222221</v>
      </c>
      <c r="L29" s="280">
        <v>8</v>
      </c>
      <c r="M29" s="285">
        <f t="shared" si="1"/>
        <v>0.33333333333333331</v>
      </c>
      <c r="N29" s="279">
        <v>0.43055555555555558</v>
      </c>
      <c r="O29" s="288">
        <v>0.78125</v>
      </c>
      <c r="P29" s="286">
        <v>8</v>
      </c>
      <c r="Q29" s="293">
        <f t="shared" si="5"/>
        <v>0.35069444444444442</v>
      </c>
      <c r="R29" s="279">
        <v>0.4375</v>
      </c>
      <c r="S29" s="290">
        <v>0.78125</v>
      </c>
      <c r="T29" s="280">
        <v>8</v>
      </c>
      <c r="U29" s="281">
        <f t="shared" si="9"/>
        <v>0.34375</v>
      </c>
      <c r="V29" s="279">
        <v>0.47916666666666669</v>
      </c>
      <c r="W29" s="288">
        <v>0.78472222222222221</v>
      </c>
      <c r="X29" s="280">
        <v>8</v>
      </c>
      <c r="Y29" s="281">
        <f t="shared" si="10"/>
        <v>0.30555555555555552</v>
      </c>
      <c r="Z29" s="279">
        <v>0.43402777777777773</v>
      </c>
      <c r="AA29" s="290">
        <v>0.81944444444444453</v>
      </c>
      <c r="AB29" s="280">
        <v>8</v>
      </c>
      <c r="AC29" s="293">
        <f t="shared" si="13"/>
        <v>0.3854166666666668</v>
      </c>
      <c r="AD29" s="279">
        <v>0</v>
      </c>
      <c r="AE29" s="290">
        <v>0</v>
      </c>
      <c r="AF29" s="280">
        <v>8</v>
      </c>
      <c r="AG29" s="293">
        <f t="shared" si="11"/>
        <v>0</v>
      </c>
    </row>
    <row r="30" spans="1:33" s="275" customFormat="1" x14ac:dyDescent="0.2">
      <c r="A30" s="287">
        <v>24</v>
      </c>
      <c r="B30" s="279">
        <v>0.41666666666666669</v>
      </c>
      <c r="C30" s="288">
        <v>0.81944444444444453</v>
      </c>
      <c r="D30" s="286">
        <v>8</v>
      </c>
      <c r="E30" s="293">
        <f t="shared" si="12"/>
        <v>0.40277777777777785</v>
      </c>
      <c r="F30" s="299">
        <v>0.44722222222222219</v>
      </c>
      <c r="G30" s="302">
        <v>0.78888888888888886</v>
      </c>
      <c r="H30" s="280">
        <v>8</v>
      </c>
      <c r="I30" s="281">
        <f t="shared" si="8"/>
        <v>0.34166666666666667</v>
      </c>
      <c r="J30" s="279">
        <v>0.45833333333333331</v>
      </c>
      <c r="K30" s="288">
        <v>0.78472222222222221</v>
      </c>
      <c r="L30" s="280">
        <v>8</v>
      </c>
      <c r="M30" s="285">
        <f t="shared" si="1"/>
        <v>0.3263888888888889</v>
      </c>
      <c r="N30" s="279">
        <v>0.42638888888888887</v>
      </c>
      <c r="O30" s="288">
        <v>0.83333333333333337</v>
      </c>
      <c r="P30" s="286">
        <v>8</v>
      </c>
      <c r="Q30" s="281">
        <f t="shared" si="5"/>
        <v>0.4069444444444445</v>
      </c>
      <c r="R30" s="279">
        <v>0.42708333333333331</v>
      </c>
      <c r="S30" s="290">
        <v>0.76736111111111116</v>
      </c>
      <c r="T30" s="280">
        <v>8</v>
      </c>
      <c r="U30" s="281">
        <f t="shared" si="9"/>
        <v>0.34027777777777785</v>
      </c>
      <c r="V30" s="279">
        <v>0.45833333333333331</v>
      </c>
      <c r="W30" s="288">
        <v>0.76736111111111116</v>
      </c>
      <c r="X30" s="280">
        <v>8</v>
      </c>
      <c r="Y30" s="281">
        <f t="shared" si="10"/>
        <v>0.30902777777777785</v>
      </c>
      <c r="Z30" s="279">
        <v>0.43402777777777773</v>
      </c>
      <c r="AA30" s="288">
        <v>0.85416666666666663</v>
      </c>
      <c r="AB30" s="286">
        <v>8</v>
      </c>
      <c r="AC30" s="281">
        <f t="shared" si="13"/>
        <v>0.4201388888888889</v>
      </c>
      <c r="AD30" s="279">
        <v>0</v>
      </c>
      <c r="AE30" s="288">
        <v>0</v>
      </c>
      <c r="AF30" s="286">
        <v>8</v>
      </c>
      <c r="AG30" s="281">
        <f t="shared" si="11"/>
        <v>0</v>
      </c>
    </row>
    <row r="31" spans="1:33" s="292" customFormat="1" x14ac:dyDescent="0.2">
      <c r="A31" s="277">
        <v>25</v>
      </c>
      <c r="B31" s="279">
        <v>0.41666666666666669</v>
      </c>
      <c r="C31" s="288">
        <v>0.81944444444444453</v>
      </c>
      <c r="D31" s="286">
        <v>8</v>
      </c>
      <c r="E31" s="293">
        <f t="shared" si="12"/>
        <v>0.40277777777777785</v>
      </c>
      <c r="F31" s="299">
        <v>0.4513888888888889</v>
      </c>
      <c r="G31" s="302">
        <v>0.79791666666666661</v>
      </c>
      <c r="H31" s="280">
        <v>8</v>
      </c>
      <c r="I31" s="281">
        <f t="shared" si="8"/>
        <v>0.34652777777777771</v>
      </c>
      <c r="J31" s="279">
        <v>0.46180555555555558</v>
      </c>
      <c r="K31" s="288">
        <v>0.81597222222222221</v>
      </c>
      <c r="L31" s="280">
        <v>8</v>
      </c>
      <c r="M31" s="285">
        <f t="shared" si="1"/>
        <v>0.35416666666666663</v>
      </c>
      <c r="N31" s="279">
        <v>0.43055555555555558</v>
      </c>
      <c r="O31" s="288">
        <v>0.81041666666666667</v>
      </c>
      <c r="P31" s="286">
        <v>8</v>
      </c>
      <c r="Q31" s="281">
        <f t="shared" si="5"/>
        <v>0.37986111111111109</v>
      </c>
      <c r="R31" s="279">
        <v>0.40972222222222227</v>
      </c>
      <c r="S31" s="290">
        <v>0.76736111111111116</v>
      </c>
      <c r="T31" s="280">
        <v>8</v>
      </c>
      <c r="U31" s="281">
        <f t="shared" si="9"/>
        <v>0.3576388888888889</v>
      </c>
      <c r="V31" s="279">
        <v>0.41666666666666669</v>
      </c>
      <c r="W31" s="288">
        <v>0.81597222222222221</v>
      </c>
      <c r="X31" s="280">
        <v>8</v>
      </c>
      <c r="Y31" s="281">
        <f t="shared" si="10"/>
        <v>0.39930555555555552</v>
      </c>
      <c r="Z31" s="279">
        <v>0.44166666666666665</v>
      </c>
      <c r="AA31" s="288">
        <v>0.79861111111111116</v>
      </c>
      <c r="AB31" s="286">
        <v>8</v>
      </c>
      <c r="AC31" s="281">
        <f t="shared" si="13"/>
        <v>0.35694444444444451</v>
      </c>
      <c r="AD31" s="279">
        <v>4.1666666666666699E-2</v>
      </c>
      <c r="AE31" s="288">
        <v>4.1666666666666699E-2</v>
      </c>
      <c r="AF31" s="286">
        <v>8</v>
      </c>
      <c r="AG31" s="281">
        <f t="shared" si="11"/>
        <v>0</v>
      </c>
    </row>
    <row r="32" spans="1:33" s="275" customFormat="1" x14ac:dyDescent="0.2">
      <c r="A32" s="277">
        <v>26</v>
      </c>
      <c r="B32" s="278">
        <v>0.41666666666666669</v>
      </c>
      <c r="C32" s="278">
        <v>0.75</v>
      </c>
      <c r="D32" s="286">
        <v>8</v>
      </c>
      <c r="E32" s="293">
        <f t="shared" si="12"/>
        <v>0.33333333333333331</v>
      </c>
      <c r="F32" s="296">
        <v>0.45624999999999999</v>
      </c>
      <c r="G32" s="302">
        <v>0.76388888888888884</v>
      </c>
      <c r="H32" s="303">
        <v>8</v>
      </c>
      <c r="I32" s="281">
        <f t="shared" si="8"/>
        <v>0.30763888888888885</v>
      </c>
      <c r="J32" s="278">
        <v>0.46875</v>
      </c>
      <c r="K32" s="278">
        <v>0.77083333333333337</v>
      </c>
      <c r="L32" s="280">
        <v>8</v>
      </c>
      <c r="M32" s="285">
        <f t="shared" si="1"/>
        <v>0.30208333333333337</v>
      </c>
      <c r="N32" s="279">
        <v>0.42430555555555555</v>
      </c>
      <c r="O32" s="278">
        <v>0.83333333333333337</v>
      </c>
      <c r="P32" s="286">
        <v>8</v>
      </c>
      <c r="Q32" s="281">
        <f t="shared" si="5"/>
        <v>0.40902777777777782</v>
      </c>
      <c r="R32" s="279">
        <v>0.41666666666666669</v>
      </c>
      <c r="S32" s="290">
        <v>0.73958333333333337</v>
      </c>
      <c r="T32" s="280">
        <v>8</v>
      </c>
      <c r="U32" s="281">
        <f t="shared" si="9"/>
        <v>0.32291666666666669</v>
      </c>
      <c r="V32" s="278">
        <v>0.4375</v>
      </c>
      <c r="W32" s="278">
        <v>0.8125</v>
      </c>
      <c r="X32" s="286">
        <v>8</v>
      </c>
      <c r="Y32" s="281">
        <f t="shared" si="10"/>
        <v>0.375</v>
      </c>
      <c r="Z32" s="278">
        <v>0.44444444444444442</v>
      </c>
      <c r="AA32" s="278">
        <v>0.81944444444444453</v>
      </c>
      <c r="AB32" s="286">
        <v>8</v>
      </c>
      <c r="AC32" s="281">
        <f t="shared" si="13"/>
        <v>0.37500000000000011</v>
      </c>
      <c r="AD32" s="279">
        <v>8.3333333333333301E-2</v>
      </c>
      <c r="AE32" s="288">
        <v>8.3333333333333301E-2</v>
      </c>
      <c r="AF32" s="286">
        <v>8</v>
      </c>
      <c r="AG32" s="281">
        <f t="shared" si="11"/>
        <v>0</v>
      </c>
    </row>
    <row r="33" spans="1:33" s="274" customFormat="1" x14ac:dyDescent="0.2">
      <c r="A33" s="277">
        <v>27</v>
      </c>
      <c r="B33" s="279">
        <v>0.4201388888888889</v>
      </c>
      <c r="C33" s="290">
        <v>0.75</v>
      </c>
      <c r="D33" s="286">
        <v>8</v>
      </c>
      <c r="E33" s="293">
        <f t="shared" si="12"/>
        <v>0.3298611111111111</v>
      </c>
      <c r="F33" s="296">
        <v>0.45833333333333331</v>
      </c>
      <c r="G33" s="298">
        <v>0.75</v>
      </c>
      <c r="H33" s="303">
        <v>8</v>
      </c>
      <c r="I33" s="293">
        <f t="shared" si="8"/>
        <v>0.29166666666666669</v>
      </c>
      <c r="J33" s="278">
        <v>0.46527777777777773</v>
      </c>
      <c r="K33" s="290">
        <v>0.72916666666666663</v>
      </c>
      <c r="L33" s="280">
        <v>8</v>
      </c>
      <c r="M33" s="285">
        <f t="shared" si="1"/>
        <v>0.2638888888888889</v>
      </c>
      <c r="N33" s="278">
        <v>0.43055555555555558</v>
      </c>
      <c r="O33" s="290">
        <v>0.80208333333333337</v>
      </c>
      <c r="P33" s="286">
        <v>8</v>
      </c>
      <c r="Q33" s="281">
        <f t="shared" si="5"/>
        <v>0.37152777777777779</v>
      </c>
      <c r="R33" s="279">
        <v>0.43055555555555558</v>
      </c>
      <c r="S33" s="290">
        <v>0.78125</v>
      </c>
      <c r="T33" s="280">
        <v>8</v>
      </c>
      <c r="U33" s="281">
        <f t="shared" si="9"/>
        <v>0.35069444444444442</v>
      </c>
      <c r="V33" s="278">
        <v>0.46527777777777773</v>
      </c>
      <c r="W33" s="278">
        <v>0.8027777777777777</v>
      </c>
      <c r="X33" s="286">
        <v>8</v>
      </c>
      <c r="Y33" s="281">
        <f t="shared" si="10"/>
        <v>0.33749999999999997</v>
      </c>
      <c r="Z33" s="278">
        <v>0.44791666666666669</v>
      </c>
      <c r="AA33" s="278">
        <v>0.75</v>
      </c>
      <c r="AB33" s="286">
        <v>8</v>
      </c>
      <c r="AC33" s="281">
        <f t="shared" si="13"/>
        <v>0.30208333333333331</v>
      </c>
      <c r="AD33" s="278">
        <v>0</v>
      </c>
      <c r="AE33" s="278">
        <v>0</v>
      </c>
      <c r="AF33" s="286">
        <v>8</v>
      </c>
      <c r="AG33" s="281">
        <f t="shared" si="11"/>
        <v>0</v>
      </c>
    </row>
    <row r="34" spans="1:33" s="274" customFormat="1" x14ac:dyDescent="0.2">
      <c r="A34" s="277">
        <v>28</v>
      </c>
      <c r="B34" s="279">
        <v>0.4201388888888889</v>
      </c>
      <c r="C34" s="290">
        <v>0.82291666666666663</v>
      </c>
      <c r="D34" s="286">
        <v>8</v>
      </c>
      <c r="E34" s="293">
        <f t="shared" si="12"/>
        <v>0.40277777777777773</v>
      </c>
      <c r="F34" s="296">
        <v>0.45833333333333331</v>
      </c>
      <c r="G34" s="298">
        <v>0.75</v>
      </c>
      <c r="H34" s="303">
        <v>8</v>
      </c>
      <c r="I34" s="293">
        <f t="shared" si="8"/>
        <v>0.29166666666666669</v>
      </c>
      <c r="J34" s="278">
        <v>0.35069444444444442</v>
      </c>
      <c r="K34" s="290">
        <v>0.66666666666666663</v>
      </c>
      <c r="L34" s="280">
        <v>8</v>
      </c>
      <c r="M34" s="285">
        <f t="shared" si="1"/>
        <v>0.31597222222222221</v>
      </c>
      <c r="N34" s="278">
        <v>0.42708333333333331</v>
      </c>
      <c r="O34" s="278">
        <v>0.81597222222222221</v>
      </c>
      <c r="P34" s="286">
        <v>8</v>
      </c>
      <c r="Q34" s="293">
        <f t="shared" si="5"/>
        <v>0.3888888888888889</v>
      </c>
      <c r="R34" s="279">
        <v>0.44097222222222227</v>
      </c>
      <c r="S34" s="290">
        <v>0.77777777777777779</v>
      </c>
      <c r="T34" s="280">
        <v>8</v>
      </c>
      <c r="U34" s="281">
        <f t="shared" si="9"/>
        <v>0.33680555555555552</v>
      </c>
      <c r="V34" s="278">
        <v>0.45833333333333331</v>
      </c>
      <c r="W34" s="278">
        <v>0.8125</v>
      </c>
      <c r="X34" s="286">
        <v>8</v>
      </c>
      <c r="Y34" s="281">
        <v>0</v>
      </c>
      <c r="Z34" s="278">
        <v>0.43402777777777773</v>
      </c>
      <c r="AA34" s="278">
        <v>0.75</v>
      </c>
      <c r="AB34" s="286">
        <v>8</v>
      </c>
      <c r="AC34" s="281">
        <f t="shared" si="13"/>
        <v>0.31597222222222227</v>
      </c>
      <c r="AD34" s="278">
        <v>0</v>
      </c>
      <c r="AE34" s="278">
        <v>0</v>
      </c>
      <c r="AF34" s="286">
        <v>8</v>
      </c>
      <c r="AG34" s="281">
        <f t="shared" si="11"/>
        <v>0</v>
      </c>
    </row>
    <row r="35" spans="1:33" s="275" customFormat="1" x14ac:dyDescent="0.2">
      <c r="A35" s="287">
        <v>29</v>
      </c>
      <c r="B35" s="606" t="s">
        <v>206</v>
      </c>
      <c r="C35" s="607"/>
      <c r="D35" s="607"/>
      <c r="E35" s="608"/>
      <c r="F35" s="606" t="s">
        <v>206</v>
      </c>
      <c r="G35" s="607"/>
      <c r="H35" s="607"/>
      <c r="I35" s="608"/>
      <c r="J35" s="606" t="s">
        <v>206</v>
      </c>
      <c r="K35" s="607"/>
      <c r="L35" s="607"/>
      <c r="M35" s="608"/>
      <c r="N35" s="279">
        <v>0.46527777777777773</v>
      </c>
      <c r="O35" s="290">
        <v>0.85416666666666663</v>
      </c>
      <c r="P35" s="280">
        <v>0</v>
      </c>
      <c r="Q35" s="281">
        <f t="shared" si="5"/>
        <v>0.3888888888888889</v>
      </c>
      <c r="R35" s="606" t="s">
        <v>206</v>
      </c>
      <c r="S35" s="607"/>
      <c r="T35" s="607"/>
      <c r="U35" s="608"/>
      <c r="V35" s="606" t="s">
        <v>206</v>
      </c>
      <c r="W35" s="607"/>
      <c r="X35" s="607"/>
      <c r="Y35" s="608"/>
      <c r="Z35" s="606" t="s">
        <v>206</v>
      </c>
      <c r="AA35" s="607"/>
      <c r="AB35" s="607"/>
      <c r="AC35" s="608"/>
      <c r="AD35" s="606" t="s">
        <v>206</v>
      </c>
      <c r="AE35" s="607"/>
      <c r="AF35" s="607"/>
      <c r="AG35" s="608"/>
    </row>
    <row r="36" spans="1:33" s="275" customFormat="1" x14ac:dyDescent="0.2">
      <c r="A36" s="287">
        <v>30</v>
      </c>
      <c r="B36" s="279">
        <v>0.3888888888888889</v>
      </c>
      <c r="C36" s="288">
        <v>0.75</v>
      </c>
      <c r="D36" s="286">
        <v>8</v>
      </c>
      <c r="E36" s="293">
        <f t="shared" si="12"/>
        <v>0.3611111111111111</v>
      </c>
      <c r="F36" s="296">
        <v>0.43958333333333338</v>
      </c>
      <c r="G36" s="288">
        <v>0.54861111111111105</v>
      </c>
      <c r="H36" s="303">
        <v>8</v>
      </c>
      <c r="I36" s="281">
        <f t="shared" si="8"/>
        <v>0.10902777777777767</v>
      </c>
      <c r="J36" s="279">
        <v>0.45833333333333331</v>
      </c>
      <c r="K36" s="288">
        <v>0.78055555555555556</v>
      </c>
      <c r="L36" s="280">
        <v>8</v>
      </c>
      <c r="M36" s="293">
        <f t="shared" ref="M36" si="14">K36-J36</f>
        <v>0.32222222222222224</v>
      </c>
      <c r="N36" s="279">
        <v>0.4236111111111111</v>
      </c>
      <c r="O36" s="288">
        <v>0.78055555555555556</v>
      </c>
      <c r="P36" s="286">
        <v>8</v>
      </c>
      <c r="Q36" s="281">
        <f t="shared" si="5"/>
        <v>0.35694444444444445</v>
      </c>
      <c r="R36" s="279">
        <v>0.43055555555555558</v>
      </c>
      <c r="S36" s="290">
        <v>0.75</v>
      </c>
      <c r="T36" s="280">
        <v>8</v>
      </c>
      <c r="U36" s="281">
        <f t="shared" si="9"/>
        <v>0.31944444444444442</v>
      </c>
      <c r="V36" s="279">
        <v>0.45833333333333331</v>
      </c>
      <c r="W36" s="288">
        <v>0.78055555555555556</v>
      </c>
      <c r="X36" s="286">
        <v>8</v>
      </c>
      <c r="Y36" s="281">
        <f t="shared" si="10"/>
        <v>0.32222222222222224</v>
      </c>
      <c r="Z36" s="279">
        <v>0.44444444444444442</v>
      </c>
      <c r="AA36" s="288">
        <v>0.80555555555555547</v>
      </c>
      <c r="AB36" s="286">
        <v>8</v>
      </c>
      <c r="AC36" s="281">
        <f t="shared" si="13"/>
        <v>0.36111111111111105</v>
      </c>
      <c r="AD36" s="279">
        <v>0</v>
      </c>
      <c r="AE36" s="288">
        <v>0</v>
      </c>
      <c r="AF36" s="286">
        <v>8</v>
      </c>
      <c r="AG36" s="281">
        <f t="shared" si="11"/>
        <v>0</v>
      </c>
    </row>
    <row r="37" spans="1:33" s="275" customFormat="1" ht="15.75" x14ac:dyDescent="0.2">
      <c r="A37" s="287"/>
      <c r="B37" s="305"/>
      <c r="C37" s="305"/>
      <c r="D37" s="306">
        <v>176</v>
      </c>
      <c r="E37" s="307">
        <f>SUM(E7:E36)</f>
        <v>8.1006944444444429</v>
      </c>
      <c r="F37" s="305"/>
      <c r="G37" s="305"/>
      <c r="H37" s="306">
        <f>SUM(H7:H36)</f>
        <v>192</v>
      </c>
      <c r="I37" s="307">
        <f>SUM(I7:I36)</f>
        <v>7.9729166666666655</v>
      </c>
      <c r="J37" s="287"/>
      <c r="K37" s="287"/>
      <c r="L37" s="308">
        <f>SUM(L7:L36)</f>
        <v>192</v>
      </c>
      <c r="M37" s="307">
        <f>SUM(M7:M36)</f>
        <v>8.00277777777778</v>
      </c>
      <c r="N37" s="287"/>
      <c r="O37" s="287"/>
      <c r="P37" s="308">
        <f>SUM(P7:P36)</f>
        <v>160</v>
      </c>
      <c r="Q37" s="307">
        <f>SUM(Q7:Q36)</f>
        <v>7.7229166666666682</v>
      </c>
      <c r="R37" s="287"/>
      <c r="S37" s="287"/>
      <c r="T37" s="308">
        <f>SUM(T7:T36)</f>
        <v>168</v>
      </c>
      <c r="U37" s="307">
        <f>SUM(U7:U36)</f>
        <v>6.8194444444444455</v>
      </c>
      <c r="V37" s="287"/>
      <c r="W37" s="287"/>
      <c r="X37" s="308">
        <f>SUM(X7:X36)</f>
        <v>176</v>
      </c>
      <c r="Y37" s="307">
        <f>SUM(Y7:Y36)</f>
        <v>7.0784722222222225</v>
      </c>
      <c r="Z37" s="287"/>
      <c r="AA37" s="287"/>
      <c r="AB37" s="308">
        <f>SUM(AB7:AB36)</f>
        <v>168</v>
      </c>
      <c r="AC37" s="307">
        <f>SUM(AC7:AC36)</f>
        <v>7.1604166666666655</v>
      </c>
      <c r="AD37" s="287"/>
      <c r="AE37" s="287"/>
      <c r="AF37" s="308">
        <f>SUM(AF7:AF36)</f>
        <v>192</v>
      </c>
      <c r="AG37" s="307">
        <f>SUM(AG7:AG36)</f>
        <v>2.1041666666666652</v>
      </c>
    </row>
    <row r="38" spans="1:33" s="275" customFormat="1" ht="15.75" x14ac:dyDescent="0.2">
      <c r="A38" s="309"/>
      <c r="B38" s="348" t="s">
        <v>207</v>
      </c>
      <c r="C38" s="609">
        <v>25</v>
      </c>
      <c r="D38" s="609"/>
      <c r="E38" s="310"/>
      <c r="F38" s="348" t="s">
        <v>207</v>
      </c>
      <c r="G38" s="609">
        <v>25</v>
      </c>
      <c r="H38" s="609"/>
      <c r="I38" s="309"/>
      <c r="J38" s="348" t="s">
        <v>207</v>
      </c>
      <c r="K38" s="348">
        <v>25</v>
      </c>
      <c r="L38" s="311"/>
      <c r="M38" s="309"/>
      <c r="N38" s="348" t="s">
        <v>207</v>
      </c>
      <c r="O38" s="348">
        <v>25</v>
      </c>
      <c r="P38" s="312"/>
      <c r="Q38" s="309"/>
      <c r="R38" s="348" t="s">
        <v>207</v>
      </c>
      <c r="S38" s="348">
        <v>25</v>
      </c>
      <c r="T38" s="311"/>
      <c r="U38" s="309"/>
      <c r="V38" s="348" t="s">
        <v>207</v>
      </c>
      <c r="W38" s="348">
        <v>25</v>
      </c>
      <c r="X38" s="312"/>
      <c r="Y38" s="309"/>
      <c r="Z38" s="348" t="s">
        <v>207</v>
      </c>
      <c r="AA38" s="348">
        <v>25</v>
      </c>
      <c r="AB38" s="312"/>
      <c r="AC38" s="309"/>
      <c r="AD38" s="348" t="s">
        <v>207</v>
      </c>
      <c r="AE38" s="348">
        <v>25</v>
      </c>
      <c r="AF38" s="312"/>
      <c r="AG38" s="309"/>
    </row>
    <row r="39" spans="1:33" s="275" customFormat="1" ht="15.75" x14ac:dyDescent="0.2">
      <c r="A39" s="309"/>
      <c r="B39" s="348" t="s">
        <v>208</v>
      </c>
      <c r="C39" s="609">
        <v>23</v>
      </c>
      <c r="D39" s="609"/>
      <c r="E39" s="310"/>
      <c r="F39" s="348" t="s">
        <v>208</v>
      </c>
      <c r="G39" s="609">
        <v>25</v>
      </c>
      <c r="H39" s="609"/>
      <c r="I39" s="309"/>
      <c r="J39" s="348" t="s">
        <v>208</v>
      </c>
      <c r="K39" s="348">
        <v>25</v>
      </c>
      <c r="L39" s="312"/>
      <c r="M39" s="309"/>
      <c r="N39" s="348" t="s">
        <v>208</v>
      </c>
      <c r="O39" s="348">
        <v>21</v>
      </c>
      <c r="P39" s="312"/>
      <c r="Q39" s="309"/>
      <c r="R39" s="348" t="s">
        <v>208</v>
      </c>
      <c r="S39" s="348">
        <v>22</v>
      </c>
      <c r="T39" s="312"/>
      <c r="U39" s="309"/>
      <c r="V39" s="348" t="s">
        <v>208</v>
      </c>
      <c r="W39" s="348">
        <v>23</v>
      </c>
      <c r="X39" s="312"/>
      <c r="Y39" s="309"/>
      <c r="Z39" s="348" t="s">
        <v>208</v>
      </c>
      <c r="AA39" s="348">
        <v>22</v>
      </c>
      <c r="AB39" s="312"/>
      <c r="AC39" s="309"/>
      <c r="AD39" s="348" t="s">
        <v>208</v>
      </c>
      <c r="AE39" s="348">
        <v>23</v>
      </c>
      <c r="AF39" s="312"/>
      <c r="AG39" s="309"/>
    </row>
    <row r="40" spans="1:33" s="275" customFormat="1" ht="15.75" x14ac:dyDescent="0.2">
      <c r="A40" s="309"/>
      <c r="B40" s="348" t="s">
        <v>55</v>
      </c>
      <c r="C40" s="609">
        <f>C38-C39</f>
        <v>2</v>
      </c>
      <c r="D40" s="609"/>
      <c r="E40" s="310"/>
      <c r="F40" s="348" t="s">
        <v>55</v>
      </c>
      <c r="G40" s="609">
        <f>G38-G39</f>
        <v>0</v>
      </c>
      <c r="H40" s="609"/>
      <c r="I40" s="309"/>
      <c r="J40" s="348" t="s">
        <v>55</v>
      </c>
      <c r="K40" s="348">
        <f>K38-K39</f>
        <v>0</v>
      </c>
      <c r="L40" s="312"/>
      <c r="M40" s="309"/>
      <c r="N40" s="348" t="s">
        <v>55</v>
      </c>
      <c r="O40" s="348">
        <f>O38-O39</f>
        <v>4</v>
      </c>
      <c r="P40" s="312"/>
      <c r="Q40" s="309"/>
      <c r="R40" s="348" t="s">
        <v>55</v>
      </c>
      <c r="S40" s="348">
        <f>S38-S39</f>
        <v>3</v>
      </c>
      <c r="T40" s="312"/>
      <c r="U40" s="309"/>
      <c r="V40" s="348" t="s">
        <v>55</v>
      </c>
      <c r="W40" s="348">
        <f>W38-W39</f>
        <v>2</v>
      </c>
      <c r="X40" s="312"/>
      <c r="Y40" s="309"/>
      <c r="Z40" s="348" t="s">
        <v>55</v>
      </c>
      <c r="AA40" s="348">
        <f>AA38-AA39</f>
        <v>3</v>
      </c>
      <c r="AB40" s="312"/>
      <c r="AC40" s="309"/>
      <c r="AD40" s="348" t="s">
        <v>55</v>
      </c>
      <c r="AE40" s="348">
        <f>AE38-AE39</f>
        <v>2</v>
      </c>
      <c r="AF40" s="312"/>
      <c r="AG40" s="309"/>
    </row>
    <row r="41" spans="1:33" s="275" customFormat="1" ht="15.75" x14ac:dyDescent="0.2">
      <c r="A41" s="309"/>
      <c r="B41" s="348" t="s">
        <v>214</v>
      </c>
      <c r="C41" s="618">
        <f>D37</f>
        <v>176</v>
      </c>
      <c r="D41" s="618"/>
      <c r="E41" s="310"/>
      <c r="F41" s="348" t="s">
        <v>214</v>
      </c>
      <c r="G41" s="618">
        <v>192</v>
      </c>
      <c r="H41" s="618"/>
      <c r="I41" s="309"/>
      <c r="J41" s="348" t="s">
        <v>214</v>
      </c>
      <c r="K41" s="349">
        <f>L37</f>
        <v>192</v>
      </c>
      <c r="L41" s="309"/>
      <c r="M41" s="309"/>
      <c r="N41" s="348" t="s">
        <v>214</v>
      </c>
      <c r="O41" s="349">
        <f>P37</f>
        <v>160</v>
      </c>
      <c r="P41" s="309"/>
      <c r="Q41" s="309"/>
      <c r="R41" s="348" t="s">
        <v>214</v>
      </c>
      <c r="S41" s="349">
        <f>T37</f>
        <v>168</v>
      </c>
      <c r="T41" s="309"/>
      <c r="U41" s="309"/>
      <c r="V41" s="348" t="s">
        <v>214</v>
      </c>
      <c r="W41" s="349">
        <f>X37</f>
        <v>176</v>
      </c>
      <c r="X41" s="309"/>
      <c r="Y41" s="309"/>
      <c r="Z41" s="348" t="s">
        <v>214</v>
      </c>
      <c r="AA41" s="349">
        <f>AB37</f>
        <v>168</v>
      </c>
      <c r="AB41" s="309"/>
      <c r="AC41" s="309"/>
      <c r="AD41" s="348" t="s">
        <v>214</v>
      </c>
      <c r="AE41" s="349">
        <f>AF37</f>
        <v>192</v>
      </c>
      <c r="AF41" s="309"/>
      <c r="AG41" s="309"/>
    </row>
    <row r="42" spans="1:33" s="275" customFormat="1" ht="15.75" x14ac:dyDescent="0.2">
      <c r="A42" s="309"/>
      <c r="B42" s="348" t="s">
        <v>212</v>
      </c>
      <c r="C42" s="618">
        <v>194.25</v>
      </c>
      <c r="D42" s="618"/>
      <c r="E42" s="310"/>
      <c r="F42" s="348" t="s">
        <v>212</v>
      </c>
      <c r="G42" s="618">
        <v>191.21</v>
      </c>
      <c r="H42" s="618"/>
      <c r="I42" s="309"/>
      <c r="J42" s="348" t="s">
        <v>212</v>
      </c>
      <c r="K42" s="349">
        <v>192.04</v>
      </c>
      <c r="L42" s="309"/>
      <c r="M42" s="309"/>
      <c r="N42" s="348" t="s">
        <v>212</v>
      </c>
      <c r="O42" s="349">
        <v>185.21</v>
      </c>
      <c r="P42" s="309"/>
      <c r="Q42" s="309"/>
      <c r="R42" s="348" t="s">
        <v>212</v>
      </c>
      <c r="S42" s="349">
        <v>163.4</v>
      </c>
      <c r="T42" s="309"/>
      <c r="U42" s="309"/>
      <c r="V42" s="348" t="s">
        <v>212</v>
      </c>
      <c r="W42" s="349">
        <v>169.33</v>
      </c>
      <c r="X42" s="309"/>
      <c r="Y42" s="309"/>
      <c r="Z42" s="348" t="s">
        <v>212</v>
      </c>
      <c r="AA42" s="349">
        <v>171.51</v>
      </c>
      <c r="AB42" s="309"/>
      <c r="AC42" s="309"/>
      <c r="AD42" s="348" t="s">
        <v>212</v>
      </c>
      <c r="AE42" s="349">
        <v>189</v>
      </c>
      <c r="AF42" s="309"/>
      <c r="AG42" s="309"/>
    </row>
    <row r="43" spans="1:33" s="275" customFormat="1" ht="15.75" x14ac:dyDescent="0.2">
      <c r="A43" s="309"/>
      <c r="B43" s="348" t="s">
        <v>213</v>
      </c>
      <c r="C43" s="618">
        <f>C42-C41</f>
        <v>18.25</v>
      </c>
      <c r="D43" s="618"/>
      <c r="E43" s="313"/>
      <c r="F43" s="348" t="s">
        <v>213</v>
      </c>
      <c r="G43" s="618">
        <f>G42-G41</f>
        <v>-0.78999999999999204</v>
      </c>
      <c r="H43" s="618"/>
      <c r="I43" s="314"/>
      <c r="J43" s="348" t="s">
        <v>213</v>
      </c>
      <c r="K43" s="350">
        <f>K42-K41</f>
        <v>3.9999999999992042E-2</v>
      </c>
      <c r="L43" s="314"/>
      <c r="M43" s="314"/>
      <c r="N43" s="348" t="s">
        <v>213</v>
      </c>
      <c r="O43" s="350">
        <f>O42-O41</f>
        <v>25.210000000000008</v>
      </c>
      <c r="P43" s="314"/>
      <c r="Q43" s="314"/>
      <c r="R43" s="348" t="s">
        <v>213</v>
      </c>
      <c r="S43" s="350">
        <f>S42-S41</f>
        <v>-4.5999999999999943</v>
      </c>
      <c r="T43" s="314"/>
      <c r="U43" s="314"/>
      <c r="V43" s="348" t="s">
        <v>213</v>
      </c>
      <c r="W43" s="350">
        <f>W42-W41</f>
        <v>-6.6699999999999875</v>
      </c>
      <c r="X43" s="314"/>
      <c r="Y43" s="314"/>
      <c r="Z43" s="348" t="s">
        <v>213</v>
      </c>
      <c r="AA43" s="350">
        <f>AA42-AA41</f>
        <v>3.5099999999999909</v>
      </c>
      <c r="AB43" s="314"/>
      <c r="AC43" s="314"/>
      <c r="AD43" s="348" t="s">
        <v>213</v>
      </c>
      <c r="AE43" s="350">
        <f>AE42-AE41</f>
        <v>-3</v>
      </c>
      <c r="AF43" s="314"/>
      <c r="AG43" s="314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6"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19" t="s">
        <v>123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4"/>
      <c r="R1" s="530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124</v>
      </c>
      <c r="E2" s="161" t="s">
        <v>125</v>
      </c>
      <c r="F2" s="161" t="s">
        <v>126</v>
      </c>
      <c r="G2" s="161" t="s">
        <v>127</v>
      </c>
      <c r="H2" s="162" t="s">
        <v>128</v>
      </c>
      <c r="I2" s="162" t="s">
        <v>129</v>
      </c>
      <c r="J2" s="162" t="s">
        <v>130</v>
      </c>
      <c r="K2" s="162" t="s">
        <v>131</v>
      </c>
      <c r="L2" s="162" t="s">
        <v>132</v>
      </c>
      <c r="M2" s="162" t="s">
        <v>133</v>
      </c>
      <c r="N2" s="162" t="s">
        <v>134</v>
      </c>
      <c r="O2" s="162" t="s">
        <v>135</v>
      </c>
      <c r="P2" s="162" t="s">
        <v>136</v>
      </c>
      <c r="Q2" s="162" t="s">
        <v>137</v>
      </c>
      <c r="R2" s="163" t="s">
        <v>138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139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140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218227.08333333334</v>
      </c>
      <c r="Q6" s="165">
        <v>37258.06451612903</v>
      </c>
      <c r="R6" s="165">
        <f t="shared" si="0"/>
        <v>-180969.01881720431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141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Sheets'!Q44</f>
        <v>241437.5</v>
      </c>
      <c r="Q8" s="165">
        <v>201483.87096774194</v>
      </c>
      <c r="R8" s="165">
        <f t="shared" si="0"/>
        <v>-39953.629032258061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142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143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144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145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Sheets'!Q112</f>
        <v>338770.83333333331</v>
      </c>
      <c r="Q12" s="165">
        <v>254832.25806451612</v>
      </c>
      <c r="R12" s="165">
        <f t="shared" si="0"/>
        <v>-83938.575268817192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146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147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148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94" workbookViewId="0">
      <selection activeCell="F109" sqref="F10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19" t="s">
        <v>217</v>
      </c>
      <c r="C2" s="544"/>
      <c r="D2" s="544"/>
      <c r="E2" s="544"/>
      <c r="F2" s="530"/>
    </row>
    <row r="3" spans="2:6" ht="40.9" customHeight="1" x14ac:dyDescent="0.2">
      <c r="B3" s="273" t="s">
        <v>149</v>
      </c>
      <c r="C3" s="174"/>
      <c r="D3" s="175" t="s">
        <v>150</v>
      </c>
      <c r="E3" s="175" t="s">
        <v>151</v>
      </c>
      <c r="F3" s="175" t="s">
        <v>22</v>
      </c>
    </row>
    <row r="4" spans="2:6" ht="19.899999999999999" customHeight="1" x14ac:dyDescent="0.25">
      <c r="B4" s="164" t="s">
        <v>109</v>
      </c>
      <c r="C4" s="633" t="s">
        <v>152</v>
      </c>
      <c r="D4" s="335">
        <v>24500</v>
      </c>
      <c r="E4" s="335">
        <v>2000</v>
      </c>
      <c r="F4" s="336">
        <f t="shared" ref="F4:F81" si="0">E4+D4</f>
        <v>26500</v>
      </c>
    </row>
    <row r="5" spans="2:6" ht="19.899999999999999" customHeight="1" x14ac:dyDescent="0.25">
      <c r="B5" s="164" t="s">
        <v>107</v>
      </c>
      <c r="C5" s="634"/>
      <c r="D5" s="335">
        <v>25000</v>
      </c>
      <c r="E5" s="335">
        <v>2000</v>
      </c>
      <c r="F5" s="336">
        <f t="shared" si="0"/>
        <v>27000</v>
      </c>
    </row>
    <row r="6" spans="2:6" ht="19.899999999999999" customHeight="1" x14ac:dyDescent="0.25">
      <c r="B6" s="164" t="s">
        <v>153</v>
      </c>
      <c r="C6" s="634"/>
      <c r="D6" s="335">
        <v>32500</v>
      </c>
      <c r="E6" s="335">
        <v>2000</v>
      </c>
      <c r="F6" s="336">
        <f t="shared" si="0"/>
        <v>34500</v>
      </c>
    </row>
    <row r="7" spans="2:6" ht="19.899999999999999" customHeight="1" x14ac:dyDescent="0.25">
      <c r="B7" s="164" t="s">
        <v>110</v>
      </c>
      <c r="C7" s="635"/>
      <c r="D7" s="335">
        <v>21000</v>
      </c>
      <c r="E7" s="335">
        <v>1000</v>
      </c>
      <c r="F7" s="336">
        <f t="shared" si="0"/>
        <v>22000</v>
      </c>
    </row>
    <row r="8" spans="2:6" ht="19.899999999999999" customHeight="1" x14ac:dyDescent="0.25">
      <c r="B8" s="164" t="s">
        <v>120</v>
      </c>
      <c r="C8" s="636" t="s">
        <v>154</v>
      </c>
      <c r="D8" s="336">
        <v>40000</v>
      </c>
      <c r="E8" s="336">
        <v>5000</v>
      </c>
      <c r="F8" s="336">
        <f t="shared" si="0"/>
        <v>45000</v>
      </c>
    </row>
    <row r="9" spans="2:6" ht="19.899999999999999" customHeight="1" x14ac:dyDescent="0.25">
      <c r="B9" s="166" t="s">
        <v>155</v>
      </c>
      <c r="C9" s="637"/>
      <c r="D9" s="337">
        <v>55000</v>
      </c>
      <c r="E9" s="337">
        <v>5000</v>
      </c>
      <c r="F9" s="336">
        <f t="shared" si="0"/>
        <v>60000</v>
      </c>
    </row>
    <row r="10" spans="2:6" ht="19.899999999999999" customHeight="1" x14ac:dyDescent="0.25">
      <c r="B10" s="169" t="s">
        <v>111</v>
      </c>
      <c r="C10" s="637"/>
      <c r="D10" s="337">
        <v>30000</v>
      </c>
      <c r="E10" s="337">
        <v>5000</v>
      </c>
      <c r="F10" s="336">
        <f t="shared" si="0"/>
        <v>35000</v>
      </c>
    </row>
    <row r="11" spans="2:6" ht="19.899999999999999" customHeight="1" x14ac:dyDescent="0.25">
      <c r="B11" s="169" t="s">
        <v>156</v>
      </c>
      <c r="C11" s="637"/>
      <c r="D11" s="337">
        <v>38000</v>
      </c>
      <c r="E11" s="337">
        <v>5000</v>
      </c>
      <c r="F11" s="336">
        <f t="shared" si="0"/>
        <v>43000</v>
      </c>
    </row>
    <row r="12" spans="2:6" ht="19.899999999999999" customHeight="1" x14ac:dyDescent="0.25">
      <c r="B12" s="169" t="s">
        <v>157</v>
      </c>
      <c r="C12" s="637"/>
      <c r="D12" s="337">
        <v>28000</v>
      </c>
      <c r="E12" s="337">
        <v>3000</v>
      </c>
      <c r="F12" s="336">
        <f t="shared" si="0"/>
        <v>31000</v>
      </c>
    </row>
    <row r="13" spans="2:6" ht="19.899999999999999" customHeight="1" x14ac:dyDescent="0.25">
      <c r="B13" s="169" t="s">
        <v>158</v>
      </c>
      <c r="C13" s="637"/>
      <c r="D13" s="337">
        <v>22000</v>
      </c>
      <c r="E13" s="337">
        <v>3000</v>
      </c>
      <c r="F13" s="336">
        <f t="shared" si="0"/>
        <v>25000</v>
      </c>
    </row>
    <row r="14" spans="2:6" ht="19.899999999999999" customHeight="1" x14ac:dyDescent="0.25">
      <c r="B14" s="169" t="s">
        <v>159</v>
      </c>
      <c r="C14" s="637"/>
      <c r="D14" s="337">
        <v>24000</v>
      </c>
      <c r="E14" s="337">
        <v>2000</v>
      </c>
      <c r="F14" s="336">
        <f t="shared" si="0"/>
        <v>26000</v>
      </c>
    </row>
    <row r="15" spans="2:6" ht="19.899999999999999" customHeight="1" x14ac:dyDescent="0.25">
      <c r="B15" s="176" t="s">
        <v>94</v>
      </c>
      <c r="C15" s="637"/>
      <c r="D15" s="338">
        <v>27000</v>
      </c>
      <c r="E15" s="338">
        <v>3000</v>
      </c>
      <c r="F15" s="339">
        <f t="shared" si="0"/>
        <v>30000</v>
      </c>
    </row>
    <row r="16" spans="2:6" ht="19.899999999999999" customHeight="1" x14ac:dyDescent="0.25">
      <c r="B16" s="177" t="s">
        <v>160</v>
      </c>
      <c r="C16" s="623" t="s">
        <v>161</v>
      </c>
      <c r="D16" s="340">
        <v>54000</v>
      </c>
      <c r="E16" s="340">
        <v>5000</v>
      </c>
      <c r="F16" s="340">
        <f t="shared" si="0"/>
        <v>59000</v>
      </c>
    </row>
    <row r="17" spans="2:6" ht="19.899999999999999" customHeight="1" x14ac:dyDescent="0.25">
      <c r="B17" s="178" t="s">
        <v>162</v>
      </c>
      <c r="C17" s="638"/>
      <c r="D17" s="340">
        <v>27500</v>
      </c>
      <c r="E17" s="340">
        <v>2000</v>
      </c>
      <c r="F17" s="340">
        <f t="shared" si="0"/>
        <v>29500</v>
      </c>
    </row>
    <row r="18" spans="2:6" ht="19.899999999999999" customHeight="1" x14ac:dyDescent="0.25">
      <c r="B18" s="177" t="s">
        <v>163</v>
      </c>
      <c r="C18" s="638"/>
      <c r="D18" s="340">
        <v>22500</v>
      </c>
      <c r="E18" s="340">
        <v>2000</v>
      </c>
      <c r="F18" s="340">
        <f t="shared" si="0"/>
        <v>24500</v>
      </c>
    </row>
    <row r="19" spans="2:6" ht="19.899999999999999" customHeight="1" x14ac:dyDescent="0.25">
      <c r="B19" s="177" t="s">
        <v>164</v>
      </c>
      <c r="C19" s="639"/>
      <c r="D19" s="340">
        <v>22500</v>
      </c>
      <c r="E19" s="340">
        <v>2000</v>
      </c>
      <c r="F19" s="340">
        <f t="shared" si="0"/>
        <v>24500</v>
      </c>
    </row>
    <row r="20" spans="2:6" ht="19.899999999999999" customHeight="1" x14ac:dyDescent="0.25">
      <c r="B20" s="177" t="s">
        <v>86</v>
      </c>
      <c r="C20" s="621">
        <v>45017</v>
      </c>
      <c r="D20" s="340">
        <v>45000</v>
      </c>
      <c r="E20" s="340">
        <v>5000</v>
      </c>
      <c r="F20" s="340">
        <f t="shared" si="0"/>
        <v>50000</v>
      </c>
    </row>
    <row r="21" spans="2:6" ht="19.899999999999999" customHeight="1" x14ac:dyDescent="0.25">
      <c r="B21" s="177" t="s">
        <v>165</v>
      </c>
      <c r="C21" s="622"/>
      <c r="D21" s="340">
        <v>19000</v>
      </c>
      <c r="E21" s="340">
        <v>3000</v>
      </c>
      <c r="F21" s="340">
        <f t="shared" si="0"/>
        <v>22000</v>
      </c>
    </row>
    <row r="22" spans="2:6" ht="19.899999999999999" customHeight="1" x14ac:dyDescent="0.25">
      <c r="B22" s="177" t="s">
        <v>93</v>
      </c>
      <c r="C22" s="624"/>
      <c r="D22" s="340">
        <v>47000</v>
      </c>
      <c r="E22" s="340">
        <v>3000</v>
      </c>
      <c r="F22" s="340">
        <f t="shared" si="0"/>
        <v>50000</v>
      </c>
    </row>
    <row r="23" spans="2:6" ht="19.899999999999999" customHeight="1" x14ac:dyDescent="0.25">
      <c r="B23" s="177" t="s">
        <v>166</v>
      </c>
      <c r="C23" s="272">
        <v>45047</v>
      </c>
      <c r="D23" s="340">
        <v>25000</v>
      </c>
      <c r="E23" s="340">
        <v>30000</v>
      </c>
      <c r="F23" s="340">
        <f t="shared" si="0"/>
        <v>55000</v>
      </c>
    </row>
    <row r="24" spans="2:6" ht="19.899999999999999" customHeight="1" x14ac:dyDescent="0.25">
      <c r="B24" s="177" t="s">
        <v>109</v>
      </c>
      <c r="C24" s="623" t="s">
        <v>167</v>
      </c>
      <c r="D24" s="340">
        <v>26500</v>
      </c>
      <c r="E24" s="340">
        <v>3000</v>
      </c>
      <c r="F24" s="340">
        <f t="shared" si="0"/>
        <v>29500</v>
      </c>
    </row>
    <row r="25" spans="2:6" ht="19.899999999999999" customHeight="1" x14ac:dyDescent="0.25">
      <c r="B25" s="177" t="s">
        <v>107</v>
      </c>
      <c r="C25" s="622"/>
      <c r="D25" s="340">
        <v>27000</v>
      </c>
      <c r="E25" s="340">
        <v>3000</v>
      </c>
      <c r="F25" s="340">
        <f t="shared" si="0"/>
        <v>30000</v>
      </c>
    </row>
    <row r="26" spans="2:6" ht="19.899999999999999" customHeight="1" x14ac:dyDescent="0.25">
      <c r="B26" s="177" t="s">
        <v>153</v>
      </c>
      <c r="C26" s="622"/>
      <c r="D26" s="340">
        <v>34500</v>
      </c>
      <c r="E26" s="340">
        <v>3000</v>
      </c>
      <c r="F26" s="340">
        <f t="shared" si="0"/>
        <v>37500</v>
      </c>
    </row>
    <row r="27" spans="2:6" ht="19.899999999999999" customHeight="1" x14ac:dyDescent="0.25">
      <c r="B27" s="177" t="s">
        <v>110</v>
      </c>
      <c r="C27" s="624"/>
      <c r="D27" s="340">
        <v>22000</v>
      </c>
      <c r="E27" s="340">
        <v>3000</v>
      </c>
      <c r="F27" s="340">
        <f t="shared" si="0"/>
        <v>25000</v>
      </c>
    </row>
    <row r="28" spans="2:6" ht="19.899999999999999" customHeight="1" x14ac:dyDescent="0.25">
      <c r="B28" s="177" t="s">
        <v>155</v>
      </c>
      <c r="C28" s="623" t="s">
        <v>168</v>
      </c>
      <c r="D28" s="340">
        <v>60000</v>
      </c>
      <c r="E28" s="340">
        <v>5000</v>
      </c>
      <c r="F28" s="340">
        <f t="shared" si="0"/>
        <v>65000</v>
      </c>
    </row>
    <row r="29" spans="2:6" ht="19.899999999999999" customHeight="1" x14ac:dyDescent="0.25">
      <c r="B29" s="177" t="s">
        <v>104</v>
      </c>
      <c r="C29" s="622"/>
      <c r="D29" s="340">
        <v>25000</v>
      </c>
      <c r="E29" s="340">
        <v>2000</v>
      </c>
      <c r="F29" s="340">
        <f t="shared" si="0"/>
        <v>27000</v>
      </c>
    </row>
    <row r="30" spans="2:6" ht="19.899999999999999" customHeight="1" x14ac:dyDescent="0.25">
      <c r="B30" s="177" t="s">
        <v>94</v>
      </c>
      <c r="C30" s="622"/>
      <c r="D30" s="340">
        <v>30000</v>
      </c>
      <c r="E30" s="340">
        <v>5000</v>
      </c>
      <c r="F30" s="340">
        <f t="shared" si="0"/>
        <v>35000</v>
      </c>
    </row>
    <row r="31" spans="2:6" ht="19.899999999999999" customHeight="1" x14ac:dyDescent="0.25">
      <c r="B31" s="177" t="s">
        <v>86</v>
      </c>
      <c r="C31" s="624"/>
      <c r="D31" s="340">
        <v>50000</v>
      </c>
      <c r="E31" s="340">
        <v>20000</v>
      </c>
      <c r="F31" s="340">
        <f t="shared" si="0"/>
        <v>70000</v>
      </c>
    </row>
    <row r="32" spans="2:6" ht="19.899999999999999" customHeight="1" x14ac:dyDescent="0.25">
      <c r="B32" s="179" t="s">
        <v>169</v>
      </c>
      <c r="C32" s="623" t="s">
        <v>170</v>
      </c>
      <c r="D32" s="341">
        <v>45000</v>
      </c>
      <c r="E32" s="341">
        <v>2000</v>
      </c>
      <c r="F32" s="341">
        <f t="shared" si="0"/>
        <v>47000</v>
      </c>
    </row>
    <row r="33" spans="2:8" ht="19.899999999999999" customHeight="1" x14ac:dyDescent="0.25">
      <c r="B33" s="179" t="s">
        <v>87</v>
      </c>
      <c r="C33" s="622"/>
      <c r="D33" s="341">
        <v>38000</v>
      </c>
      <c r="E33" s="341">
        <v>3000</v>
      </c>
      <c r="F33" s="341">
        <f t="shared" si="0"/>
        <v>41000</v>
      </c>
    </row>
    <row r="34" spans="2:8" ht="19.899999999999999" customHeight="1" x14ac:dyDescent="0.25">
      <c r="B34" s="179" t="s">
        <v>98</v>
      </c>
      <c r="C34" s="622"/>
      <c r="D34" s="341">
        <v>45000</v>
      </c>
      <c r="E34" s="341">
        <v>20000</v>
      </c>
      <c r="F34" s="341">
        <f t="shared" si="0"/>
        <v>65000</v>
      </c>
    </row>
    <row r="35" spans="2:8" ht="19.899999999999999" customHeight="1" x14ac:dyDescent="0.25">
      <c r="B35" s="179" t="s">
        <v>171</v>
      </c>
      <c r="C35" s="622"/>
      <c r="D35" s="341">
        <v>32000</v>
      </c>
      <c r="E35" s="341">
        <v>3000</v>
      </c>
      <c r="F35" s="341">
        <f t="shared" si="0"/>
        <v>35000</v>
      </c>
    </row>
    <row r="36" spans="2:8" ht="19.899999999999999" customHeight="1" x14ac:dyDescent="0.25">
      <c r="B36" s="179" t="s">
        <v>172</v>
      </c>
      <c r="C36" s="622"/>
      <c r="D36" s="341">
        <v>23000</v>
      </c>
      <c r="E36" s="341">
        <v>12000</v>
      </c>
      <c r="F36" s="341">
        <f t="shared" si="0"/>
        <v>35000</v>
      </c>
    </row>
    <row r="37" spans="2:8" ht="19.899999999999999" customHeight="1" x14ac:dyDescent="0.25">
      <c r="B37" s="179" t="s">
        <v>99</v>
      </c>
      <c r="C37" s="622"/>
      <c r="D37" s="341">
        <v>22000</v>
      </c>
      <c r="E37" s="341">
        <v>13000</v>
      </c>
      <c r="F37" s="341">
        <f t="shared" si="0"/>
        <v>35000</v>
      </c>
    </row>
    <row r="38" spans="2:8" ht="19.899999999999999" customHeight="1" x14ac:dyDescent="0.25">
      <c r="B38" s="177" t="s">
        <v>173</v>
      </c>
      <c r="C38" s="622"/>
      <c r="D38" s="340">
        <v>30000</v>
      </c>
      <c r="E38" s="340">
        <v>2000</v>
      </c>
      <c r="F38" s="340">
        <f t="shared" si="0"/>
        <v>32000</v>
      </c>
    </row>
    <row r="39" spans="2:8" ht="19.899999999999999" customHeight="1" x14ac:dyDescent="0.25">
      <c r="B39" s="178" t="s">
        <v>162</v>
      </c>
      <c r="C39" s="622"/>
      <c r="D39" s="340">
        <v>29500</v>
      </c>
      <c r="E39" s="340">
        <v>2000</v>
      </c>
      <c r="F39" s="340">
        <f t="shared" si="0"/>
        <v>31500</v>
      </c>
    </row>
    <row r="40" spans="2:8" ht="19.899999999999999" customHeight="1" x14ac:dyDescent="0.25">
      <c r="B40" s="177" t="s">
        <v>163</v>
      </c>
      <c r="C40" s="622"/>
      <c r="D40" s="340">
        <v>24500</v>
      </c>
      <c r="E40" s="340">
        <v>2000</v>
      </c>
      <c r="F40" s="340">
        <f t="shared" si="0"/>
        <v>26500</v>
      </c>
    </row>
    <row r="41" spans="2:8" ht="19.899999999999999" customHeight="1" x14ac:dyDescent="0.25">
      <c r="B41" s="177" t="s">
        <v>164</v>
      </c>
      <c r="C41" s="624"/>
      <c r="D41" s="340">
        <v>24500</v>
      </c>
      <c r="E41" s="340">
        <v>2000</v>
      </c>
      <c r="F41" s="340">
        <f t="shared" si="0"/>
        <v>26500</v>
      </c>
    </row>
    <row r="42" spans="2:8" ht="19.899999999999999" customHeight="1" x14ac:dyDescent="0.25">
      <c r="B42" s="177" t="s">
        <v>155</v>
      </c>
      <c r="C42" s="621">
        <v>45231</v>
      </c>
      <c r="D42" s="340">
        <v>65000</v>
      </c>
      <c r="E42" s="340">
        <v>10000</v>
      </c>
      <c r="F42" s="340">
        <f t="shared" si="0"/>
        <v>75000</v>
      </c>
    </row>
    <row r="43" spans="2:8" ht="19.899999999999999" customHeight="1" x14ac:dyDescent="0.25">
      <c r="B43" s="177" t="s">
        <v>85</v>
      </c>
      <c r="C43" s="624"/>
      <c r="D43" s="340">
        <v>65000</v>
      </c>
      <c r="E43" s="340">
        <v>15000</v>
      </c>
      <c r="F43" s="340">
        <f t="shared" si="0"/>
        <v>80000</v>
      </c>
    </row>
    <row r="44" spans="2:8" ht="19.899999999999999" customHeight="1" x14ac:dyDescent="0.25">
      <c r="B44" s="177" t="s">
        <v>174</v>
      </c>
      <c r="C44" s="621">
        <v>45231</v>
      </c>
      <c r="D44" s="340">
        <v>30000</v>
      </c>
      <c r="E44" s="340">
        <v>5000</v>
      </c>
      <c r="F44" s="340">
        <f t="shared" si="0"/>
        <v>35000</v>
      </c>
    </row>
    <row r="45" spans="2:8" ht="19.899999999999999" customHeight="1" x14ac:dyDescent="0.25">
      <c r="B45" s="177" t="s">
        <v>175</v>
      </c>
      <c r="C45" s="622"/>
      <c r="D45" s="340">
        <v>27000</v>
      </c>
      <c r="E45" s="340">
        <v>8000</v>
      </c>
      <c r="F45" s="340">
        <f t="shared" si="0"/>
        <v>35000</v>
      </c>
      <c r="H45" s="9"/>
    </row>
    <row r="46" spans="2:8" ht="19.899999999999999" customHeight="1" x14ac:dyDescent="0.25">
      <c r="B46" s="177" t="s">
        <v>102</v>
      </c>
      <c r="C46" s="622"/>
      <c r="D46" s="340">
        <v>20000</v>
      </c>
      <c r="E46" s="340">
        <v>5000</v>
      </c>
      <c r="F46" s="340">
        <f t="shared" si="0"/>
        <v>25000</v>
      </c>
      <c r="H46" s="9"/>
    </row>
    <row r="47" spans="2:8" ht="19.899999999999999" customHeight="1" x14ac:dyDescent="0.25">
      <c r="B47" s="177" t="s">
        <v>176</v>
      </c>
      <c r="C47" s="622"/>
      <c r="D47" s="340">
        <v>21000</v>
      </c>
      <c r="E47" s="340">
        <v>6000</v>
      </c>
      <c r="F47" s="340">
        <f t="shared" si="0"/>
        <v>27000</v>
      </c>
      <c r="H47" s="9"/>
    </row>
    <row r="48" spans="2:8" ht="19.899999999999999" customHeight="1" x14ac:dyDescent="0.25">
      <c r="B48" s="177" t="s">
        <v>165</v>
      </c>
      <c r="C48" s="624"/>
      <c r="D48" s="340">
        <v>22000</v>
      </c>
      <c r="E48" s="340">
        <v>5000</v>
      </c>
      <c r="F48" s="340">
        <f t="shared" si="0"/>
        <v>27000</v>
      </c>
      <c r="H48" s="9"/>
    </row>
    <row r="49" spans="2:8" ht="19.899999999999999" customHeight="1" x14ac:dyDescent="0.25">
      <c r="B49" s="177" t="s">
        <v>171</v>
      </c>
      <c r="C49" s="621">
        <v>45292</v>
      </c>
      <c r="D49" s="341">
        <v>35000</v>
      </c>
      <c r="E49" s="341">
        <v>15000</v>
      </c>
      <c r="F49" s="341">
        <f t="shared" si="0"/>
        <v>50000</v>
      </c>
      <c r="H49" s="9"/>
    </row>
    <row r="50" spans="2:8" ht="19.899999999999999" customHeight="1" x14ac:dyDescent="0.25">
      <c r="B50" s="177" t="s">
        <v>177</v>
      </c>
      <c r="C50" s="622"/>
      <c r="D50" s="341">
        <v>35000</v>
      </c>
      <c r="E50" s="341">
        <v>10000</v>
      </c>
      <c r="F50" s="341">
        <f t="shared" si="0"/>
        <v>45000</v>
      </c>
    </row>
    <row r="51" spans="2:8" ht="19.899999999999999" customHeight="1" x14ac:dyDescent="0.25">
      <c r="B51" s="177" t="s">
        <v>178</v>
      </c>
      <c r="C51" s="622"/>
      <c r="D51" s="341">
        <v>35000</v>
      </c>
      <c r="E51" s="341">
        <v>10000</v>
      </c>
      <c r="F51" s="341">
        <f t="shared" si="0"/>
        <v>45000</v>
      </c>
    </row>
    <row r="52" spans="2:8" ht="19.899999999999999" customHeight="1" x14ac:dyDescent="0.25">
      <c r="B52" s="177" t="s">
        <v>179</v>
      </c>
      <c r="C52" s="622"/>
      <c r="D52" s="341">
        <v>25000</v>
      </c>
      <c r="E52" s="341">
        <v>7000</v>
      </c>
      <c r="F52" s="341">
        <f t="shared" si="0"/>
        <v>32000</v>
      </c>
    </row>
    <row r="53" spans="2:8" ht="19.899999999999999" customHeight="1" x14ac:dyDescent="0.25">
      <c r="B53" s="179" t="s">
        <v>180</v>
      </c>
      <c r="C53" s="621">
        <v>45292</v>
      </c>
      <c r="D53" s="341">
        <v>30000</v>
      </c>
      <c r="E53" s="341">
        <v>5000</v>
      </c>
      <c r="F53" s="341">
        <f t="shared" si="0"/>
        <v>35000</v>
      </c>
    </row>
    <row r="54" spans="2:8" ht="19.899999999999999" customHeight="1" x14ac:dyDescent="0.25">
      <c r="B54" s="179" t="s">
        <v>115</v>
      </c>
      <c r="C54" s="622"/>
      <c r="D54" s="341">
        <v>45000</v>
      </c>
      <c r="E54" s="341">
        <v>5000</v>
      </c>
      <c r="F54" s="341">
        <f t="shared" si="0"/>
        <v>50000</v>
      </c>
    </row>
    <row r="55" spans="2:8" ht="19.899999999999999" customHeight="1" x14ac:dyDescent="0.25">
      <c r="B55" s="179" t="s">
        <v>90</v>
      </c>
      <c r="C55" s="622"/>
      <c r="D55" s="341">
        <v>35000</v>
      </c>
      <c r="E55" s="341">
        <v>7000</v>
      </c>
      <c r="F55" s="341">
        <f t="shared" si="0"/>
        <v>42000</v>
      </c>
    </row>
    <row r="56" spans="2:8" ht="19.899999999999999" customHeight="1" x14ac:dyDescent="0.25">
      <c r="B56" s="177" t="s">
        <v>181</v>
      </c>
      <c r="C56" s="629">
        <v>45383</v>
      </c>
      <c r="D56" s="340">
        <v>65000</v>
      </c>
      <c r="E56" s="340">
        <v>10000</v>
      </c>
      <c r="F56" s="340">
        <f t="shared" si="0"/>
        <v>75000</v>
      </c>
    </row>
    <row r="57" spans="2:8" ht="19.899999999999999" customHeight="1" x14ac:dyDescent="0.25">
      <c r="B57" s="177" t="s">
        <v>182</v>
      </c>
      <c r="C57" s="630"/>
      <c r="D57" s="340">
        <v>40000</v>
      </c>
      <c r="E57" s="340">
        <v>10000</v>
      </c>
      <c r="F57" s="340">
        <f t="shared" si="0"/>
        <v>50000</v>
      </c>
    </row>
    <row r="58" spans="2:8" ht="19.899999999999999" customHeight="1" x14ac:dyDescent="0.25">
      <c r="B58" s="177" t="s">
        <v>121</v>
      </c>
      <c r="C58" s="630"/>
      <c r="D58" s="340">
        <v>60000</v>
      </c>
      <c r="E58" s="340">
        <v>10000</v>
      </c>
      <c r="F58" s="340">
        <f t="shared" si="0"/>
        <v>70000</v>
      </c>
    </row>
    <row r="59" spans="2:8" ht="19.899999999999999" customHeight="1" x14ac:dyDescent="0.25">
      <c r="B59" s="179" t="s">
        <v>183</v>
      </c>
      <c r="C59" s="630"/>
      <c r="D59" s="341">
        <v>60000</v>
      </c>
      <c r="E59" s="341">
        <v>10000</v>
      </c>
      <c r="F59" s="342">
        <f t="shared" si="0"/>
        <v>70000</v>
      </c>
    </row>
    <row r="60" spans="2:8" ht="19.899999999999999" customHeight="1" x14ac:dyDescent="0.25">
      <c r="B60" s="269" t="s">
        <v>184</v>
      </c>
      <c r="C60" s="631">
        <v>45413</v>
      </c>
      <c r="D60" s="343">
        <v>41000</v>
      </c>
      <c r="E60" s="343">
        <v>5000</v>
      </c>
      <c r="F60" s="343">
        <f t="shared" si="0"/>
        <v>46000</v>
      </c>
    </row>
    <row r="61" spans="2:8" ht="19.899999999999999" customHeight="1" x14ac:dyDescent="0.25">
      <c r="B61" s="269" t="s">
        <v>185</v>
      </c>
      <c r="C61" s="632"/>
      <c r="D61" s="343">
        <v>45000</v>
      </c>
      <c r="E61" s="343">
        <v>7000</v>
      </c>
      <c r="F61" s="343">
        <f t="shared" si="0"/>
        <v>52000</v>
      </c>
    </row>
    <row r="62" spans="2:8" ht="19.899999999999999" customHeight="1" x14ac:dyDescent="0.25">
      <c r="B62" s="269" t="s">
        <v>153</v>
      </c>
      <c r="C62" s="632"/>
      <c r="D62" s="343">
        <v>37500</v>
      </c>
      <c r="E62" s="343">
        <v>5000</v>
      </c>
      <c r="F62" s="343">
        <f t="shared" si="0"/>
        <v>42500</v>
      </c>
    </row>
    <row r="63" spans="2:8" ht="19.899999999999999" customHeight="1" x14ac:dyDescent="0.25">
      <c r="B63" s="269" t="s">
        <v>186</v>
      </c>
      <c r="C63" s="632"/>
      <c r="D63" s="343">
        <v>22000</v>
      </c>
      <c r="E63" s="343">
        <v>3000</v>
      </c>
      <c r="F63" s="343">
        <f t="shared" si="0"/>
        <v>25000</v>
      </c>
    </row>
    <row r="64" spans="2:8" ht="19.899999999999999" customHeight="1" x14ac:dyDescent="0.25">
      <c r="B64" s="269" t="s">
        <v>111</v>
      </c>
      <c r="C64" s="632"/>
      <c r="D64" s="343">
        <v>35000</v>
      </c>
      <c r="E64" s="343">
        <v>5000</v>
      </c>
      <c r="F64" s="343">
        <f t="shared" si="0"/>
        <v>40000</v>
      </c>
    </row>
    <row r="65" spans="2:6" ht="19.899999999999999" customHeight="1" x14ac:dyDescent="0.25">
      <c r="B65" s="269" t="s">
        <v>187</v>
      </c>
      <c r="C65" s="632"/>
      <c r="D65" s="343">
        <v>43000</v>
      </c>
      <c r="E65" s="343">
        <v>17000</v>
      </c>
      <c r="F65" s="343">
        <f t="shared" si="0"/>
        <v>60000</v>
      </c>
    </row>
    <row r="66" spans="2:6" ht="19.899999999999999" customHeight="1" x14ac:dyDescent="0.25">
      <c r="B66" s="269" t="s">
        <v>166</v>
      </c>
      <c r="C66" s="632"/>
      <c r="D66" s="343">
        <v>30000</v>
      </c>
      <c r="E66" s="343">
        <v>4000</v>
      </c>
      <c r="F66" s="343">
        <f t="shared" si="0"/>
        <v>34000</v>
      </c>
    </row>
    <row r="67" spans="2:6" ht="19.899999999999999" customHeight="1" x14ac:dyDescent="0.25">
      <c r="B67" s="269" t="s">
        <v>182</v>
      </c>
      <c r="C67" s="626">
        <v>45444</v>
      </c>
      <c r="D67" s="343">
        <v>50000</v>
      </c>
      <c r="E67" s="343">
        <v>5000</v>
      </c>
      <c r="F67" s="343">
        <f t="shared" si="0"/>
        <v>55000</v>
      </c>
    </row>
    <row r="68" spans="2:6" ht="19.899999999999999" customHeight="1" x14ac:dyDescent="0.25">
      <c r="B68" s="269" t="s">
        <v>188</v>
      </c>
      <c r="C68" s="627"/>
      <c r="D68" s="343">
        <v>27000</v>
      </c>
      <c r="E68" s="343">
        <v>4000</v>
      </c>
      <c r="F68" s="343">
        <f t="shared" si="0"/>
        <v>31000</v>
      </c>
    </row>
    <row r="69" spans="2:6" ht="19.899999999999999" customHeight="1" x14ac:dyDescent="0.25">
      <c r="B69" s="269" t="s">
        <v>174</v>
      </c>
      <c r="C69" s="627"/>
      <c r="D69" s="343">
        <v>35000</v>
      </c>
      <c r="E69" s="343">
        <v>5000</v>
      </c>
      <c r="F69" s="343">
        <f t="shared" si="0"/>
        <v>40000</v>
      </c>
    </row>
    <row r="70" spans="2:6" ht="19.899999999999999" customHeight="1" x14ac:dyDescent="0.25">
      <c r="B70" s="269" t="s">
        <v>93</v>
      </c>
      <c r="C70" s="627"/>
      <c r="D70" s="343">
        <v>50000</v>
      </c>
      <c r="E70" s="343">
        <v>5000</v>
      </c>
      <c r="F70" s="343">
        <f t="shared" si="0"/>
        <v>55000</v>
      </c>
    </row>
    <row r="71" spans="2:6" ht="19.899999999999999" customHeight="1" x14ac:dyDescent="0.25">
      <c r="B71" s="271" t="s">
        <v>189</v>
      </c>
      <c r="C71" s="627"/>
      <c r="D71" s="343">
        <v>47000</v>
      </c>
      <c r="E71" s="343">
        <v>5000</v>
      </c>
      <c r="F71" s="343">
        <f t="shared" si="0"/>
        <v>52000</v>
      </c>
    </row>
    <row r="72" spans="2:6" ht="19.899999999999999" customHeight="1" x14ac:dyDescent="0.25">
      <c r="B72" s="271" t="s">
        <v>163</v>
      </c>
      <c r="C72" s="627"/>
      <c r="D72" s="343">
        <v>26500</v>
      </c>
      <c r="E72" s="343">
        <v>3500</v>
      </c>
      <c r="F72" s="343">
        <f t="shared" si="0"/>
        <v>30000</v>
      </c>
    </row>
    <row r="73" spans="2:6" ht="19.899999999999999" customHeight="1" x14ac:dyDescent="0.25">
      <c r="B73" s="271" t="s">
        <v>164</v>
      </c>
      <c r="C73" s="627"/>
      <c r="D73" s="343">
        <v>26500</v>
      </c>
      <c r="E73" s="343">
        <v>3500</v>
      </c>
      <c r="F73" s="343">
        <f t="shared" si="0"/>
        <v>30000</v>
      </c>
    </row>
    <row r="74" spans="2:6" ht="19.899999999999999" customHeight="1" x14ac:dyDescent="0.25">
      <c r="B74" s="271" t="s">
        <v>162</v>
      </c>
      <c r="C74" s="628"/>
      <c r="D74" s="343">
        <v>31500</v>
      </c>
      <c r="E74" s="343">
        <v>3000</v>
      </c>
      <c r="F74" s="343">
        <f t="shared" si="0"/>
        <v>34500</v>
      </c>
    </row>
    <row r="75" spans="2:6" ht="19.899999999999999" customHeight="1" x14ac:dyDescent="0.25">
      <c r="B75" s="271" t="s">
        <v>195</v>
      </c>
      <c r="C75" s="625">
        <v>45497</v>
      </c>
      <c r="D75" s="343">
        <v>25000</v>
      </c>
      <c r="E75" s="343">
        <v>3000</v>
      </c>
      <c r="F75" s="343">
        <f t="shared" si="0"/>
        <v>28000</v>
      </c>
    </row>
    <row r="76" spans="2:6" ht="19.899999999999999" customHeight="1" x14ac:dyDescent="0.25">
      <c r="B76" s="271" t="s">
        <v>109</v>
      </c>
      <c r="C76" s="625"/>
      <c r="D76" s="343">
        <v>29500</v>
      </c>
      <c r="E76" s="343">
        <v>2000</v>
      </c>
      <c r="F76" s="343">
        <f t="shared" si="0"/>
        <v>31500</v>
      </c>
    </row>
    <row r="77" spans="2:6" ht="19.899999999999999" customHeight="1" x14ac:dyDescent="0.25">
      <c r="B77" s="271" t="s">
        <v>198</v>
      </c>
      <c r="C77" s="625"/>
      <c r="D77" s="343">
        <v>80000</v>
      </c>
      <c r="E77" s="343">
        <v>10000</v>
      </c>
      <c r="F77" s="343">
        <f t="shared" si="0"/>
        <v>90000</v>
      </c>
    </row>
    <row r="78" spans="2:6" ht="19.899999999999999" customHeight="1" x14ac:dyDescent="0.25">
      <c r="B78" s="271" t="s">
        <v>159</v>
      </c>
      <c r="C78" s="625"/>
      <c r="D78" s="343">
        <v>26000</v>
      </c>
      <c r="E78" s="343">
        <v>4000</v>
      </c>
      <c r="F78" s="343">
        <f t="shared" si="0"/>
        <v>30000</v>
      </c>
    </row>
    <row r="79" spans="2:6" ht="20.45" customHeight="1" x14ac:dyDescent="0.25">
      <c r="B79" s="271" t="s">
        <v>200</v>
      </c>
      <c r="C79" s="620">
        <v>45505</v>
      </c>
      <c r="D79" s="343">
        <v>25000</v>
      </c>
      <c r="E79" s="343">
        <v>3000</v>
      </c>
      <c r="F79" s="343">
        <f t="shared" si="0"/>
        <v>28000</v>
      </c>
    </row>
    <row r="80" spans="2:6" ht="20.45" customHeight="1" x14ac:dyDescent="0.25">
      <c r="B80" s="271" t="s">
        <v>120</v>
      </c>
      <c r="C80" s="620"/>
      <c r="D80" s="343">
        <v>32000</v>
      </c>
      <c r="E80" s="343">
        <v>3000</v>
      </c>
      <c r="F80" s="343">
        <f t="shared" si="0"/>
        <v>35000</v>
      </c>
    </row>
    <row r="81" spans="2:8" ht="20.45" customHeight="1" x14ac:dyDescent="0.25">
      <c r="B81" s="271" t="s">
        <v>192</v>
      </c>
      <c r="C81" s="620"/>
      <c r="D81" s="343">
        <v>32000</v>
      </c>
      <c r="E81" s="343">
        <v>3000</v>
      </c>
      <c r="F81" s="343">
        <f t="shared" si="0"/>
        <v>35000</v>
      </c>
    </row>
    <row r="82" spans="2:8" ht="20.45" customHeight="1" x14ac:dyDescent="0.25">
      <c r="B82" s="271" t="s">
        <v>225</v>
      </c>
      <c r="C82" s="620">
        <v>45536</v>
      </c>
      <c r="D82" s="352">
        <v>35000</v>
      </c>
      <c r="E82" s="352">
        <v>2500</v>
      </c>
      <c r="F82" s="352">
        <f t="shared" ref="F82:F109" si="1">E82+D82</f>
        <v>37500</v>
      </c>
      <c r="H82" s="465">
        <f t="shared" ref="H82:H87" si="2">E82*2</f>
        <v>5000</v>
      </c>
    </row>
    <row r="83" spans="2:8" ht="20.45" customHeight="1" x14ac:dyDescent="0.25">
      <c r="B83" s="271" t="s">
        <v>226</v>
      </c>
      <c r="C83" s="620"/>
      <c r="D83" s="352">
        <v>27000</v>
      </c>
      <c r="E83" s="352">
        <v>3000</v>
      </c>
      <c r="F83" s="352">
        <f t="shared" si="1"/>
        <v>30000</v>
      </c>
      <c r="H83" s="465">
        <f t="shared" si="2"/>
        <v>6000</v>
      </c>
    </row>
    <row r="84" spans="2:8" ht="20.45" customHeight="1" x14ac:dyDescent="0.25">
      <c r="B84" s="271" t="s">
        <v>227</v>
      </c>
      <c r="C84" s="620"/>
      <c r="D84" s="352">
        <v>30000</v>
      </c>
      <c r="E84" s="352">
        <v>2500</v>
      </c>
      <c r="F84" s="352">
        <f t="shared" si="1"/>
        <v>32500</v>
      </c>
      <c r="H84" s="465">
        <f t="shared" si="2"/>
        <v>5000</v>
      </c>
    </row>
    <row r="85" spans="2:8" ht="20.45" customHeight="1" x14ac:dyDescent="0.25">
      <c r="B85" s="271" t="s">
        <v>228</v>
      </c>
      <c r="C85" s="620"/>
      <c r="D85" s="352">
        <v>25000</v>
      </c>
      <c r="E85" s="352">
        <v>2000</v>
      </c>
      <c r="F85" s="352">
        <f t="shared" si="1"/>
        <v>27000</v>
      </c>
      <c r="H85" s="465">
        <f t="shared" si="2"/>
        <v>4000</v>
      </c>
    </row>
    <row r="86" spans="2:8" ht="20.45" customHeight="1" x14ac:dyDescent="0.25">
      <c r="B86" s="271" t="s">
        <v>229</v>
      </c>
      <c r="C86" s="620"/>
      <c r="D86" s="352">
        <v>25000</v>
      </c>
      <c r="E86" s="352">
        <v>2000</v>
      </c>
      <c r="F86" s="352">
        <f t="shared" si="1"/>
        <v>27000</v>
      </c>
      <c r="H86" s="465">
        <f t="shared" si="2"/>
        <v>4000</v>
      </c>
    </row>
    <row r="87" spans="2:8" ht="20.45" customHeight="1" x14ac:dyDescent="0.25">
      <c r="B87" s="271" t="s">
        <v>230</v>
      </c>
      <c r="C87" s="620"/>
      <c r="D87" s="352">
        <v>35000</v>
      </c>
      <c r="E87" s="352">
        <v>2000</v>
      </c>
      <c r="F87" s="352">
        <f t="shared" si="1"/>
        <v>37000</v>
      </c>
      <c r="H87" s="465">
        <f t="shared" si="2"/>
        <v>4000</v>
      </c>
    </row>
    <row r="88" spans="2:8" ht="20.45" customHeight="1" x14ac:dyDescent="0.25">
      <c r="B88" s="271" t="s">
        <v>190</v>
      </c>
      <c r="C88" s="620"/>
      <c r="D88" s="352">
        <v>35000</v>
      </c>
      <c r="E88" s="352">
        <v>3000</v>
      </c>
      <c r="F88" s="352">
        <f t="shared" si="1"/>
        <v>38000</v>
      </c>
      <c r="H88" s="465">
        <f>SUM(H82:H87)</f>
        <v>28000</v>
      </c>
    </row>
    <row r="89" spans="2:8" ht="20.45" customHeight="1" x14ac:dyDescent="0.25">
      <c r="B89" s="271" t="s">
        <v>188</v>
      </c>
      <c r="C89" s="455">
        <v>45566</v>
      </c>
      <c r="D89" s="344">
        <v>31000</v>
      </c>
      <c r="E89" s="344">
        <v>3000</v>
      </c>
      <c r="F89" s="344">
        <f t="shared" si="1"/>
        <v>34000</v>
      </c>
    </row>
    <row r="90" spans="2:8" ht="20.45" customHeight="1" x14ac:dyDescent="0.25">
      <c r="B90" s="271" t="s">
        <v>86</v>
      </c>
      <c r="C90" s="456">
        <v>45597</v>
      </c>
      <c r="D90" s="270">
        <v>70000</v>
      </c>
      <c r="E90" s="270">
        <v>5000</v>
      </c>
      <c r="F90" s="270">
        <f t="shared" si="1"/>
        <v>75000</v>
      </c>
    </row>
    <row r="91" spans="2:8" ht="20.45" customHeight="1" x14ac:dyDescent="0.25">
      <c r="B91" s="271" t="s">
        <v>115</v>
      </c>
      <c r="C91" s="456">
        <v>45597</v>
      </c>
      <c r="D91" s="270">
        <v>50000</v>
      </c>
      <c r="E91" s="270">
        <v>10000</v>
      </c>
      <c r="F91" s="270">
        <f t="shared" si="1"/>
        <v>60000</v>
      </c>
    </row>
    <row r="92" spans="2:8" ht="20.45" customHeight="1" x14ac:dyDescent="0.25">
      <c r="B92" s="271" t="s">
        <v>94</v>
      </c>
      <c r="C92" s="456">
        <v>45597</v>
      </c>
      <c r="D92" s="270">
        <v>35000</v>
      </c>
      <c r="E92" s="270">
        <v>5000</v>
      </c>
      <c r="F92" s="270">
        <f t="shared" si="1"/>
        <v>40000</v>
      </c>
    </row>
    <row r="93" spans="2:8" ht="20.45" customHeight="1" x14ac:dyDescent="0.25">
      <c r="B93" s="271" t="s">
        <v>191</v>
      </c>
      <c r="C93" s="456">
        <v>45597</v>
      </c>
      <c r="D93" s="270">
        <v>35000</v>
      </c>
      <c r="E93" s="270">
        <v>10000</v>
      </c>
      <c r="F93" s="270">
        <f t="shared" si="1"/>
        <v>45000</v>
      </c>
    </row>
    <row r="94" spans="2:8" ht="20.45" customHeight="1" x14ac:dyDescent="0.25">
      <c r="B94" s="271" t="s">
        <v>235</v>
      </c>
      <c r="C94" s="456">
        <v>45597</v>
      </c>
      <c r="D94" s="270">
        <v>25000</v>
      </c>
      <c r="E94" s="270">
        <v>2000</v>
      </c>
      <c r="F94" s="270">
        <f t="shared" si="1"/>
        <v>27000</v>
      </c>
    </row>
    <row r="95" spans="2:8" ht="20.45" customHeight="1" x14ac:dyDescent="0.25">
      <c r="B95" s="271" t="s">
        <v>192</v>
      </c>
      <c r="C95" s="456">
        <v>45597</v>
      </c>
      <c r="D95" s="270">
        <v>35000</v>
      </c>
      <c r="E95" s="270">
        <v>5000</v>
      </c>
      <c r="F95" s="270">
        <f t="shared" si="1"/>
        <v>40000</v>
      </c>
    </row>
    <row r="96" spans="2:8" ht="20.45" customHeight="1" x14ac:dyDescent="0.25">
      <c r="B96" s="271" t="s">
        <v>180</v>
      </c>
      <c r="C96" s="456">
        <v>45597</v>
      </c>
      <c r="D96" s="270">
        <v>35000</v>
      </c>
      <c r="E96" s="270">
        <v>5000</v>
      </c>
      <c r="F96" s="270">
        <f t="shared" si="1"/>
        <v>40000</v>
      </c>
    </row>
    <row r="97" spans="2:6" ht="20.45" customHeight="1" x14ac:dyDescent="0.25">
      <c r="B97" s="480" t="s">
        <v>266</v>
      </c>
      <c r="C97" s="456">
        <v>45627</v>
      </c>
      <c r="D97" s="270">
        <v>170000</v>
      </c>
      <c r="E97" s="270">
        <v>17000</v>
      </c>
      <c r="F97" s="270">
        <f t="shared" si="1"/>
        <v>187000</v>
      </c>
    </row>
    <row r="98" spans="2:6" ht="12.75" customHeight="1" x14ac:dyDescent="0.25">
      <c r="B98" s="481" t="s">
        <v>111</v>
      </c>
      <c r="C98" s="456">
        <v>45658</v>
      </c>
      <c r="D98" s="270">
        <v>40000</v>
      </c>
      <c r="E98" s="270">
        <v>5000</v>
      </c>
      <c r="F98" s="270">
        <f t="shared" si="1"/>
        <v>45000</v>
      </c>
    </row>
    <row r="99" spans="2:6" ht="17.25" customHeight="1" x14ac:dyDescent="0.25">
      <c r="B99" s="481" t="s">
        <v>155</v>
      </c>
      <c r="C99" s="456">
        <v>45689</v>
      </c>
      <c r="D99" s="270">
        <v>75000</v>
      </c>
      <c r="E99" s="270">
        <v>25000</v>
      </c>
      <c r="F99" s="270">
        <f t="shared" si="1"/>
        <v>100000</v>
      </c>
    </row>
    <row r="100" spans="2:6" s="512" customFormat="1" ht="17.25" customHeight="1" x14ac:dyDescent="0.2">
      <c r="B100" s="511" t="s">
        <v>174</v>
      </c>
      <c r="C100" s="456">
        <v>45689</v>
      </c>
      <c r="D100" s="270">
        <v>40000</v>
      </c>
      <c r="E100" s="270">
        <v>8000</v>
      </c>
      <c r="F100" s="270">
        <f t="shared" si="1"/>
        <v>48000</v>
      </c>
    </row>
    <row r="101" spans="2:6" s="512" customFormat="1" ht="17.25" customHeight="1" x14ac:dyDescent="0.2">
      <c r="B101" s="511" t="s">
        <v>160</v>
      </c>
      <c r="C101" s="456">
        <v>45717</v>
      </c>
      <c r="D101" s="270">
        <v>70000</v>
      </c>
      <c r="E101" s="270">
        <v>10000</v>
      </c>
      <c r="F101" s="270">
        <f t="shared" si="1"/>
        <v>80000</v>
      </c>
    </row>
    <row r="102" spans="2:6" s="512" customFormat="1" ht="17.25" customHeight="1" x14ac:dyDescent="0.2">
      <c r="B102" s="511" t="s">
        <v>86</v>
      </c>
      <c r="C102" s="456">
        <v>45748</v>
      </c>
      <c r="D102" s="270">
        <v>75000</v>
      </c>
      <c r="E102" s="270">
        <v>15000</v>
      </c>
      <c r="F102" s="270">
        <f t="shared" si="1"/>
        <v>90000</v>
      </c>
    </row>
    <row r="103" spans="2:6" s="512" customFormat="1" ht="17.25" customHeight="1" x14ac:dyDescent="0.2">
      <c r="B103" s="511" t="s">
        <v>153</v>
      </c>
      <c r="C103" s="456">
        <v>45748</v>
      </c>
      <c r="D103" s="270">
        <v>42500</v>
      </c>
      <c r="E103" s="270">
        <v>5000</v>
      </c>
      <c r="F103" s="270">
        <f t="shared" si="1"/>
        <v>47500</v>
      </c>
    </row>
    <row r="104" spans="2:6" s="512" customFormat="1" ht="17.25" customHeight="1" x14ac:dyDescent="0.2">
      <c r="B104" s="511" t="s">
        <v>286</v>
      </c>
      <c r="C104" s="456">
        <v>45748</v>
      </c>
      <c r="D104" s="270">
        <v>52000</v>
      </c>
      <c r="E104" s="270">
        <v>5000</v>
      </c>
      <c r="F104" s="270">
        <f t="shared" si="1"/>
        <v>57000</v>
      </c>
    </row>
    <row r="105" spans="2:6" s="512" customFormat="1" ht="17.25" customHeight="1" x14ac:dyDescent="0.2">
      <c r="B105" s="511" t="s">
        <v>85</v>
      </c>
      <c r="C105" s="456">
        <v>45748</v>
      </c>
      <c r="D105" s="270">
        <v>90000</v>
      </c>
      <c r="E105" s="270">
        <v>5000</v>
      </c>
      <c r="F105" s="270">
        <f t="shared" si="1"/>
        <v>95000</v>
      </c>
    </row>
    <row r="106" spans="2:6" s="512" customFormat="1" ht="17.25" customHeight="1" x14ac:dyDescent="0.2">
      <c r="B106" s="511" t="s">
        <v>184</v>
      </c>
      <c r="C106" s="456">
        <v>45748</v>
      </c>
      <c r="D106" s="270">
        <v>46000</v>
      </c>
      <c r="E106" s="270">
        <v>5000</v>
      </c>
      <c r="F106" s="270">
        <f t="shared" si="1"/>
        <v>51000</v>
      </c>
    </row>
    <row r="107" spans="2:6" ht="12.75" customHeight="1" x14ac:dyDescent="0.2">
      <c r="B107" s="511" t="s">
        <v>163</v>
      </c>
      <c r="C107" s="456">
        <v>45748</v>
      </c>
      <c r="D107" s="270">
        <v>30000</v>
      </c>
      <c r="E107" s="270">
        <v>5000</v>
      </c>
      <c r="F107" s="270">
        <f t="shared" si="1"/>
        <v>35000</v>
      </c>
    </row>
    <row r="108" spans="2:6" ht="12.75" customHeight="1" x14ac:dyDescent="0.2">
      <c r="B108" s="511" t="s">
        <v>185</v>
      </c>
      <c r="C108" s="456">
        <v>45748</v>
      </c>
      <c r="D108" s="270">
        <v>52000</v>
      </c>
      <c r="E108" s="270">
        <v>5000</v>
      </c>
      <c r="F108" s="270">
        <f t="shared" si="1"/>
        <v>57000</v>
      </c>
    </row>
    <row r="109" spans="2:6" ht="12.75" customHeight="1" x14ac:dyDescent="0.2">
      <c r="B109" s="511" t="s">
        <v>121</v>
      </c>
      <c r="C109" s="456">
        <v>45748</v>
      </c>
      <c r="D109" s="270">
        <v>70000</v>
      </c>
      <c r="E109" s="270">
        <v>10000</v>
      </c>
      <c r="F109" s="270">
        <f t="shared" si="1"/>
        <v>80000</v>
      </c>
    </row>
    <row r="110" spans="2:6" ht="12.75" customHeight="1" x14ac:dyDescent="0.2">
      <c r="D110" s="270"/>
      <c r="E110" s="270"/>
      <c r="F110" s="270"/>
    </row>
    <row r="111" spans="2:6" ht="12.75" customHeight="1" x14ac:dyDescent="0.2">
      <c r="D111" s="270"/>
      <c r="E111" s="270"/>
      <c r="F111" s="270"/>
    </row>
    <row r="112" spans="2:6" ht="12.75" customHeight="1" x14ac:dyDescent="0.2">
      <c r="D112" s="270"/>
      <c r="E112" s="270"/>
      <c r="F112" s="270"/>
    </row>
    <row r="113" spans="4:6" ht="12.75" customHeight="1" x14ac:dyDescent="0.2">
      <c r="D113" s="270"/>
      <c r="E113" s="270"/>
      <c r="F113" s="270"/>
    </row>
    <row r="114" spans="4:6" ht="12.75" customHeight="1" x14ac:dyDescent="0.2">
      <c r="D114" s="270"/>
      <c r="E114" s="270"/>
      <c r="F114" s="270"/>
    </row>
    <row r="115" spans="4:6" ht="12.75" customHeight="1" x14ac:dyDescent="0.2">
      <c r="D115" s="270"/>
      <c r="E115" s="270"/>
      <c r="F115" s="270"/>
    </row>
    <row r="116" spans="4:6" ht="12.75" customHeight="1" x14ac:dyDescent="0.2">
      <c r="D116" s="270"/>
      <c r="E116" s="270"/>
      <c r="F116" s="270"/>
    </row>
    <row r="117" spans="4:6" ht="12.75" customHeight="1" x14ac:dyDescent="0.2">
      <c r="D117" s="270"/>
      <c r="E117" s="270"/>
      <c r="F117" s="270"/>
    </row>
    <row r="118" spans="4:6" ht="12.75" customHeight="1" x14ac:dyDescent="0.2">
      <c r="D118" s="270"/>
      <c r="E118" s="270"/>
      <c r="F118" s="270"/>
    </row>
    <row r="119" spans="4:6" ht="12.75" customHeight="1" x14ac:dyDescent="0.2">
      <c r="D119" s="270"/>
      <c r="E119" s="270"/>
      <c r="F119" s="270"/>
    </row>
    <row r="120" spans="4:6" ht="12.75" customHeight="1" x14ac:dyDescent="0.2">
      <c r="D120" s="270"/>
      <c r="E120" s="270"/>
      <c r="F120" s="270"/>
    </row>
    <row r="121" spans="4:6" ht="12.75" customHeight="1" x14ac:dyDescent="0.2">
      <c r="D121" s="270"/>
      <c r="E121" s="270"/>
      <c r="F121" s="270"/>
    </row>
    <row r="122" spans="4:6" ht="12.75" customHeight="1" x14ac:dyDescent="0.2">
      <c r="D122" s="270"/>
      <c r="E122" s="270"/>
      <c r="F122" s="270"/>
    </row>
    <row r="123" spans="4:6" ht="12.75" customHeight="1" x14ac:dyDescent="0.2">
      <c r="D123" s="270"/>
      <c r="E123" s="270"/>
      <c r="F123" s="270"/>
    </row>
    <row r="124" spans="4:6" ht="12.75" customHeight="1" x14ac:dyDescent="0.2">
      <c r="D124" s="270"/>
      <c r="E124" s="270"/>
      <c r="F124" s="270"/>
    </row>
    <row r="125" spans="4:6" ht="12.75" customHeight="1" x14ac:dyDescent="0.2">
      <c r="D125" s="270"/>
      <c r="E125" s="270"/>
      <c r="F125" s="270"/>
    </row>
    <row r="126" spans="4:6" ht="12.75" customHeight="1" x14ac:dyDescent="0.2">
      <c r="D126" s="270"/>
      <c r="E126" s="270"/>
      <c r="F126" s="270"/>
    </row>
    <row r="127" spans="4:6" ht="12.75" customHeight="1" x14ac:dyDescent="0.2">
      <c r="D127" s="270"/>
      <c r="E127" s="270"/>
      <c r="F127" s="270"/>
    </row>
    <row r="128" spans="4:6" ht="12.75" customHeight="1" x14ac:dyDescent="0.2">
      <c r="D128" s="270"/>
      <c r="E128" s="270"/>
      <c r="F128" s="270"/>
    </row>
    <row r="129" spans="4:6" ht="12.75" customHeight="1" x14ac:dyDescent="0.2">
      <c r="D129" s="270"/>
      <c r="E129" s="270"/>
      <c r="F129" s="270"/>
    </row>
    <row r="130" spans="4:6" ht="12.75" customHeight="1" x14ac:dyDescent="0.2">
      <c r="D130" s="270"/>
      <c r="E130" s="270"/>
      <c r="F130" s="270"/>
    </row>
    <row r="131" spans="4:6" ht="12.75" customHeight="1" x14ac:dyDescent="0.2">
      <c r="D131" s="270"/>
      <c r="E131" s="270"/>
      <c r="F131" s="270"/>
    </row>
    <row r="132" spans="4:6" ht="12.75" customHeight="1" x14ac:dyDescent="0.2">
      <c r="D132" s="270"/>
      <c r="E132" s="270"/>
      <c r="F132" s="270"/>
    </row>
    <row r="133" spans="4:6" ht="12.75" customHeight="1" x14ac:dyDescent="0.2">
      <c r="D133" s="270"/>
      <c r="E133" s="270"/>
      <c r="F133" s="270"/>
    </row>
    <row r="134" spans="4:6" ht="12.75" customHeight="1" x14ac:dyDescent="0.2">
      <c r="D134" s="270"/>
      <c r="E134" s="270"/>
      <c r="F134" s="270"/>
    </row>
    <row r="135" spans="4:6" ht="12.75" customHeight="1" x14ac:dyDescent="0.2">
      <c r="D135" s="270"/>
      <c r="E135" s="270"/>
      <c r="F135" s="270"/>
    </row>
    <row r="136" spans="4:6" ht="12.75" customHeight="1" x14ac:dyDescent="0.2">
      <c r="D136" s="270"/>
      <c r="E136" s="270"/>
      <c r="F136" s="270"/>
    </row>
    <row r="137" spans="4:6" ht="12.75" customHeight="1" x14ac:dyDescent="0.2">
      <c r="D137" s="270"/>
      <c r="E137" s="270"/>
      <c r="F137" s="270"/>
    </row>
    <row r="138" spans="4:6" ht="12.75" customHeight="1" x14ac:dyDescent="0.2">
      <c r="D138" s="270"/>
      <c r="E138" s="270"/>
      <c r="F138" s="270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B5:P64"/>
  <sheetViews>
    <sheetView topLeftCell="A19" zoomScaleNormal="100" workbookViewId="0">
      <selection activeCell="K54" sqref="K54"/>
    </sheetView>
  </sheetViews>
  <sheetFormatPr defaultRowHeight="12.75" x14ac:dyDescent="0.2"/>
  <cols>
    <col min="3" max="3" width="14.85546875" customWidth="1"/>
    <col min="4" max="4" width="14.28515625" style="457" customWidth="1"/>
    <col min="5" max="5" width="11.42578125" customWidth="1"/>
    <col min="6" max="6" width="10.7109375" customWidth="1"/>
    <col min="7" max="7" width="8.5703125" customWidth="1"/>
    <col min="8" max="8" width="15.85546875" customWidth="1"/>
    <col min="9" max="9" width="14.140625" customWidth="1"/>
    <col min="10" max="10" width="10.7109375" customWidth="1"/>
    <col min="11" max="11" width="11.5703125" customWidth="1"/>
  </cols>
  <sheetData>
    <row r="5" spans="2:11" s="513" customFormat="1" x14ac:dyDescent="0.2">
      <c r="B5" s="640" t="s">
        <v>289</v>
      </c>
      <c r="C5" s="640"/>
      <c r="D5" s="640"/>
      <c r="E5" s="640"/>
      <c r="F5" s="640"/>
      <c r="G5" s="640"/>
      <c r="H5" s="640"/>
      <c r="I5" s="640"/>
    </row>
    <row r="6" spans="2:11" s="513" customFormat="1" x14ac:dyDescent="0.2">
      <c r="B6" s="640"/>
      <c r="C6" s="640"/>
      <c r="D6" s="640"/>
      <c r="E6" s="640"/>
      <c r="F6" s="640"/>
      <c r="G6" s="640"/>
      <c r="H6" s="640"/>
      <c r="I6" s="640"/>
    </row>
    <row r="7" spans="2:11" s="513" customFormat="1" ht="15.75" x14ac:dyDescent="0.25">
      <c r="B7" s="345" t="s">
        <v>218</v>
      </c>
      <c r="C7" s="345" t="s">
        <v>61</v>
      </c>
      <c r="D7" s="451" t="s">
        <v>59</v>
      </c>
      <c r="E7" s="451" t="s">
        <v>54</v>
      </c>
      <c r="F7" s="451" t="s">
        <v>245</v>
      </c>
      <c r="G7" s="451" t="s">
        <v>248</v>
      </c>
      <c r="H7" s="451" t="s">
        <v>249</v>
      </c>
      <c r="I7" s="451" t="s">
        <v>59</v>
      </c>
      <c r="J7" s="451" t="s">
        <v>291</v>
      </c>
      <c r="K7" s="451" t="s">
        <v>22</v>
      </c>
    </row>
    <row r="8" spans="2:11" s="513" customFormat="1" ht="15" x14ac:dyDescent="0.2">
      <c r="B8" s="347">
        <v>1</v>
      </c>
      <c r="C8" s="346" t="s">
        <v>121</v>
      </c>
      <c r="D8" s="458">
        <v>70000</v>
      </c>
      <c r="E8" s="346">
        <v>30</v>
      </c>
      <c r="F8" s="346">
        <v>0</v>
      </c>
      <c r="G8" s="346">
        <v>70</v>
      </c>
      <c r="H8" s="452">
        <v>20416.666666666668</v>
      </c>
      <c r="I8" s="452">
        <v>101333.33333333333</v>
      </c>
      <c r="J8" s="452">
        <v>40000</v>
      </c>
      <c r="K8" s="465">
        <f>J8+I8</f>
        <v>141333.33333333331</v>
      </c>
    </row>
    <row r="9" spans="2:11" s="513" customFormat="1" ht="15" x14ac:dyDescent="0.2">
      <c r="B9" s="347">
        <v>2</v>
      </c>
      <c r="C9" s="346" t="s">
        <v>276</v>
      </c>
      <c r="D9" s="458">
        <v>40000</v>
      </c>
      <c r="E9" s="346">
        <v>30</v>
      </c>
      <c r="F9" s="346">
        <v>0</v>
      </c>
      <c r="G9" s="346"/>
      <c r="H9" s="452"/>
      <c r="I9" s="452">
        <v>40000</v>
      </c>
      <c r="J9" s="452">
        <v>10000</v>
      </c>
      <c r="K9" s="465">
        <f>J9+I9</f>
        <v>50000</v>
      </c>
    </row>
    <row r="10" spans="2:11" s="513" customFormat="1" ht="15.75" x14ac:dyDescent="0.25">
      <c r="B10" s="346"/>
      <c r="C10" s="345" t="s">
        <v>22</v>
      </c>
      <c r="D10" s="459"/>
      <c r="E10" s="345"/>
      <c r="F10" s="345"/>
      <c r="G10" s="345"/>
      <c r="H10" s="345"/>
      <c r="I10" s="453">
        <f>SUM(I8:I9)</f>
        <v>141333.33333333331</v>
      </c>
      <c r="J10" s="453">
        <f>SUM(J8:J9)</f>
        <v>50000</v>
      </c>
      <c r="K10" s="453">
        <f>SUM(K8:K9)</f>
        <v>191333.33333333331</v>
      </c>
    </row>
    <row r="11" spans="2:11" s="513" customFormat="1" x14ac:dyDescent="0.2">
      <c r="D11" s="457"/>
    </row>
    <row r="12" spans="2:11" s="513" customFormat="1" x14ac:dyDescent="0.2">
      <c r="D12" s="457"/>
    </row>
    <row r="13" spans="2:11" ht="12.75" customHeight="1" x14ac:dyDescent="0.2">
      <c r="B13" s="640" t="s">
        <v>288</v>
      </c>
      <c r="C13" s="640"/>
      <c r="D13" s="640"/>
      <c r="E13" s="640"/>
      <c r="F13" s="640"/>
      <c r="G13" s="640"/>
      <c r="H13" s="640"/>
      <c r="I13" s="640"/>
      <c r="J13" s="640"/>
      <c r="K13" s="640"/>
    </row>
    <row r="14" spans="2:11" ht="12.75" customHeight="1" x14ac:dyDescent="0.2">
      <c r="B14" s="640"/>
      <c r="C14" s="640"/>
      <c r="D14" s="640"/>
      <c r="E14" s="640"/>
      <c r="F14" s="640"/>
      <c r="G14" s="640"/>
      <c r="H14" s="640"/>
      <c r="I14" s="640"/>
      <c r="J14" s="640"/>
      <c r="K14" s="640"/>
    </row>
    <row r="15" spans="2:11" ht="15.75" x14ac:dyDescent="0.25">
      <c r="B15" s="345" t="s">
        <v>218</v>
      </c>
      <c r="C15" s="345" t="s">
        <v>61</v>
      </c>
      <c r="D15" s="451" t="s">
        <v>59</v>
      </c>
      <c r="E15" s="451" t="s">
        <v>54</v>
      </c>
      <c r="F15" s="451" t="s">
        <v>245</v>
      </c>
      <c r="G15" s="451" t="s">
        <v>248</v>
      </c>
      <c r="H15" s="451" t="s">
        <v>249</v>
      </c>
      <c r="I15" s="345" t="s">
        <v>59</v>
      </c>
      <c r="J15" s="451" t="s">
        <v>291</v>
      </c>
      <c r="K15" s="451" t="s">
        <v>22</v>
      </c>
    </row>
    <row r="16" spans="2:11" ht="15" x14ac:dyDescent="0.2">
      <c r="B16" s="347">
        <v>1</v>
      </c>
      <c r="C16" s="346" t="s">
        <v>118</v>
      </c>
      <c r="D16" s="458">
        <v>70000</v>
      </c>
      <c r="E16" s="346">
        <v>30</v>
      </c>
      <c r="F16" s="346">
        <v>0</v>
      </c>
      <c r="G16" s="346">
        <v>0</v>
      </c>
      <c r="H16" s="452">
        <v>0</v>
      </c>
      <c r="I16" s="452">
        <v>70000</v>
      </c>
      <c r="J16" s="452">
        <v>35000</v>
      </c>
      <c r="K16" s="514">
        <f>J16+I16</f>
        <v>105000</v>
      </c>
    </row>
    <row r="17" spans="2:16" ht="15" x14ac:dyDescent="0.2">
      <c r="B17" s="347">
        <v>2</v>
      </c>
      <c r="C17" s="346" t="s">
        <v>193</v>
      </c>
      <c r="D17" s="458">
        <v>40000</v>
      </c>
      <c r="E17" s="346">
        <v>30</v>
      </c>
      <c r="F17" s="346">
        <v>0</v>
      </c>
      <c r="G17" s="346">
        <v>51</v>
      </c>
      <c r="H17" s="452">
        <v>8500</v>
      </c>
      <c r="I17" s="452">
        <v>48500</v>
      </c>
      <c r="J17" s="452">
        <v>10000</v>
      </c>
      <c r="K17" s="514">
        <f t="shared" ref="K17:K21" si="0">J17+I17</f>
        <v>58500</v>
      </c>
    </row>
    <row r="18" spans="2:16" ht="15" x14ac:dyDescent="0.2">
      <c r="B18" s="347">
        <v>3</v>
      </c>
      <c r="C18" s="346" t="s">
        <v>257</v>
      </c>
      <c r="D18" s="458">
        <v>65000</v>
      </c>
      <c r="E18" s="346">
        <v>30</v>
      </c>
      <c r="F18" s="346">
        <v>0</v>
      </c>
      <c r="G18" s="346">
        <v>64</v>
      </c>
      <c r="H18" s="452">
        <v>17333.333333333332</v>
      </c>
      <c r="I18" s="452">
        <v>82333.333333333328</v>
      </c>
      <c r="J18" s="452">
        <v>10000</v>
      </c>
      <c r="K18" s="514">
        <f t="shared" si="0"/>
        <v>92333.333333333328</v>
      </c>
    </row>
    <row r="19" spans="2:16" ht="15" x14ac:dyDescent="0.2">
      <c r="B19" s="347">
        <v>4</v>
      </c>
      <c r="C19" s="346" t="s">
        <v>256</v>
      </c>
      <c r="D19" s="458">
        <v>35000</v>
      </c>
      <c r="E19" s="346">
        <v>30</v>
      </c>
      <c r="F19" s="346">
        <v>0</v>
      </c>
      <c r="G19" s="346">
        <v>70</v>
      </c>
      <c r="H19" s="452">
        <v>10208.333333333334</v>
      </c>
      <c r="I19" s="452">
        <v>45208.333333333336</v>
      </c>
      <c r="J19" s="515">
        <v>10000</v>
      </c>
      <c r="K19" s="514">
        <f t="shared" si="0"/>
        <v>55208.333333333336</v>
      </c>
    </row>
    <row r="20" spans="2:16" ht="15" x14ac:dyDescent="0.2">
      <c r="B20" s="347">
        <v>5</v>
      </c>
      <c r="C20" s="346" t="s">
        <v>274</v>
      </c>
      <c r="D20" s="458">
        <v>40000</v>
      </c>
      <c r="E20" s="346">
        <v>30</v>
      </c>
      <c r="F20" s="346">
        <v>0</v>
      </c>
      <c r="G20" s="346">
        <v>70</v>
      </c>
      <c r="H20" s="452">
        <v>11666.666666666666</v>
      </c>
      <c r="I20" s="452">
        <v>51666.666666666664</v>
      </c>
      <c r="J20" s="515">
        <v>10000</v>
      </c>
      <c r="K20" s="514">
        <f t="shared" si="0"/>
        <v>61666.666666666664</v>
      </c>
    </row>
    <row r="21" spans="2:16" s="513" customFormat="1" ht="15" x14ac:dyDescent="0.2">
      <c r="B21" s="347">
        <v>6</v>
      </c>
      <c r="C21" s="346" t="s">
        <v>247</v>
      </c>
      <c r="D21" s="458">
        <f>1500*30</f>
        <v>45000</v>
      </c>
      <c r="E21" s="346">
        <v>23</v>
      </c>
      <c r="F21" s="346">
        <v>0</v>
      </c>
      <c r="G21" s="346">
        <v>35</v>
      </c>
      <c r="H21" s="452">
        <v>6562.5</v>
      </c>
      <c r="I21" s="452">
        <v>41062.5</v>
      </c>
      <c r="J21" s="515">
        <v>10000</v>
      </c>
      <c r="K21" s="514">
        <f t="shared" si="0"/>
        <v>51062.5</v>
      </c>
    </row>
    <row r="22" spans="2:16" ht="15.75" x14ac:dyDescent="0.25">
      <c r="B22" s="346"/>
      <c r="C22" s="345" t="s">
        <v>22</v>
      </c>
      <c r="D22" s="459"/>
      <c r="E22" s="345"/>
      <c r="F22" s="345"/>
      <c r="G22" s="345"/>
      <c r="H22" s="345"/>
      <c r="I22" s="453">
        <f>SUM(I16:I21)</f>
        <v>338770.83333333331</v>
      </c>
      <c r="J22" s="516">
        <f>SUM(J16:J21)</f>
        <v>85000</v>
      </c>
      <c r="K22" s="453">
        <f>SUM(K16:K21)</f>
        <v>423770.83333333331</v>
      </c>
    </row>
    <row r="25" spans="2:16" s="513" customFormat="1" x14ac:dyDescent="0.2">
      <c r="B25" s="640" t="s">
        <v>290</v>
      </c>
      <c r="C25" s="640"/>
      <c r="D25" s="640"/>
      <c r="E25" s="640"/>
      <c r="F25" s="640"/>
      <c r="G25" s="640"/>
      <c r="H25" s="640"/>
      <c r="I25" s="640"/>
    </row>
    <row r="26" spans="2:16" s="513" customFormat="1" x14ac:dyDescent="0.2">
      <c r="B26" s="640"/>
      <c r="C26" s="640"/>
      <c r="D26" s="640"/>
      <c r="E26" s="640"/>
      <c r="F26" s="640"/>
      <c r="G26" s="640"/>
      <c r="H26" s="640"/>
      <c r="I26" s="640"/>
    </row>
    <row r="27" spans="2:16" s="513" customFormat="1" ht="15.75" x14ac:dyDescent="0.25">
      <c r="B27" s="345" t="s">
        <v>218</v>
      </c>
      <c r="C27" s="345" t="s">
        <v>61</v>
      </c>
      <c r="D27" s="451" t="s">
        <v>59</v>
      </c>
      <c r="E27" s="451" t="s">
        <v>54</v>
      </c>
      <c r="F27" s="451" t="s">
        <v>245</v>
      </c>
      <c r="G27" s="451" t="s">
        <v>248</v>
      </c>
      <c r="H27" s="451" t="s">
        <v>249</v>
      </c>
      <c r="I27" s="345" t="s">
        <v>59</v>
      </c>
      <c r="J27" s="451" t="s">
        <v>291</v>
      </c>
      <c r="K27" s="451" t="s">
        <v>22</v>
      </c>
    </row>
    <row r="28" spans="2:16" s="513" customFormat="1" ht="15" x14ac:dyDescent="0.2">
      <c r="B28" s="347">
        <v>1</v>
      </c>
      <c r="C28" s="346" t="s">
        <v>224</v>
      </c>
      <c r="D28" s="458">
        <v>70000</v>
      </c>
      <c r="E28" s="346">
        <v>30</v>
      </c>
      <c r="F28" s="346">
        <v>0</v>
      </c>
      <c r="G28" s="346">
        <v>0</v>
      </c>
      <c r="H28" s="452">
        <v>0</v>
      </c>
      <c r="I28" s="452">
        <v>70000</v>
      </c>
      <c r="J28" s="452">
        <v>20000</v>
      </c>
      <c r="K28" s="452">
        <f>J28+I28</f>
        <v>90000</v>
      </c>
    </row>
    <row r="29" spans="2:16" s="513" customFormat="1" ht="15" x14ac:dyDescent="0.2">
      <c r="B29" s="347">
        <v>2</v>
      </c>
      <c r="C29" s="346" t="s">
        <v>231</v>
      </c>
      <c r="D29" s="458">
        <v>45000</v>
      </c>
      <c r="E29" s="346">
        <v>30</v>
      </c>
      <c r="F29" s="346">
        <v>0</v>
      </c>
      <c r="G29" s="346">
        <v>0</v>
      </c>
      <c r="H29" s="452">
        <v>0</v>
      </c>
      <c r="I29" s="452">
        <v>45000</v>
      </c>
      <c r="J29" s="452">
        <v>10000</v>
      </c>
      <c r="K29" s="452">
        <f>J29+I29</f>
        <v>55000</v>
      </c>
    </row>
    <row r="30" spans="2:16" s="513" customFormat="1" ht="15" x14ac:dyDescent="0.2">
      <c r="B30" s="347">
        <v>3</v>
      </c>
      <c r="C30" s="346" t="s">
        <v>203</v>
      </c>
      <c r="D30" s="458">
        <f>1200*30</f>
        <v>36000</v>
      </c>
      <c r="E30" s="346">
        <v>12</v>
      </c>
      <c r="F30" s="346">
        <v>0</v>
      </c>
      <c r="G30" s="346">
        <v>0</v>
      </c>
      <c r="H30" s="452">
        <v>0</v>
      </c>
      <c r="I30" s="452">
        <v>14400</v>
      </c>
      <c r="J30" s="452">
        <v>0</v>
      </c>
      <c r="K30" s="452">
        <f>J30+I30</f>
        <v>14400</v>
      </c>
    </row>
    <row r="31" spans="2:16" s="513" customFormat="1" ht="15.75" x14ac:dyDescent="0.25">
      <c r="B31" s="346"/>
      <c r="C31" s="345" t="s">
        <v>22</v>
      </c>
      <c r="D31" s="459"/>
      <c r="E31" s="345"/>
      <c r="F31" s="345"/>
      <c r="G31" s="345"/>
      <c r="H31" s="345"/>
      <c r="I31" s="453">
        <f>SUM(I28:I30)</f>
        <v>129400</v>
      </c>
      <c r="J31" s="516">
        <f>SUM(J25:J30)</f>
        <v>30000</v>
      </c>
      <c r="K31" s="453">
        <f>SUM(K25:K30)</f>
        <v>159400</v>
      </c>
      <c r="O31" s="513">
        <v>34500</v>
      </c>
      <c r="P31" s="513">
        <f>O31/2</f>
        <v>17250</v>
      </c>
    </row>
    <row r="32" spans="2:16" x14ac:dyDescent="0.2">
      <c r="O32">
        <v>35000</v>
      </c>
      <c r="P32" s="517">
        <f>O32/2</f>
        <v>17500</v>
      </c>
    </row>
    <row r="33" spans="2:16" x14ac:dyDescent="0.2">
      <c r="L33" s="465"/>
      <c r="O33">
        <v>35000</v>
      </c>
      <c r="P33" s="517">
        <f>O33/2</f>
        <v>17500</v>
      </c>
    </row>
    <row r="34" spans="2:16" x14ac:dyDescent="0.2">
      <c r="O34">
        <v>45000</v>
      </c>
      <c r="P34" s="517">
        <f>O34/2</f>
        <v>22500</v>
      </c>
    </row>
    <row r="35" spans="2:16" x14ac:dyDescent="0.2">
      <c r="O35">
        <v>32000</v>
      </c>
      <c r="P35" s="517">
        <f>O35/2</f>
        <v>16000</v>
      </c>
    </row>
    <row r="36" spans="2:16" x14ac:dyDescent="0.2">
      <c r="P36">
        <f>SUM(P31:P35)</f>
        <v>90750</v>
      </c>
    </row>
    <row r="37" spans="2:16" x14ac:dyDescent="0.2">
      <c r="B37" s="640" t="s">
        <v>261</v>
      </c>
      <c r="C37" s="640"/>
      <c r="D37" s="640"/>
      <c r="E37" s="640"/>
      <c r="F37" s="640"/>
      <c r="G37" s="640"/>
      <c r="H37" s="640"/>
      <c r="I37" s="640"/>
    </row>
    <row r="38" spans="2:16" x14ac:dyDescent="0.2">
      <c r="B38" s="640"/>
      <c r="C38" s="640"/>
      <c r="D38" s="640"/>
      <c r="E38" s="640"/>
      <c r="F38" s="640"/>
      <c r="G38" s="640"/>
      <c r="H38" s="640"/>
      <c r="I38" s="640"/>
    </row>
    <row r="39" spans="2:16" ht="15.75" x14ac:dyDescent="0.25">
      <c r="B39" s="345" t="s">
        <v>218</v>
      </c>
      <c r="C39" s="345" t="s">
        <v>61</v>
      </c>
      <c r="D39" s="451" t="s">
        <v>59</v>
      </c>
      <c r="E39" s="451" t="s">
        <v>54</v>
      </c>
      <c r="F39" s="451" t="s">
        <v>245</v>
      </c>
      <c r="G39" s="451" t="s">
        <v>248</v>
      </c>
      <c r="H39" s="451" t="s">
        <v>249</v>
      </c>
      <c r="I39" s="345" t="s">
        <v>59</v>
      </c>
    </row>
    <row r="40" spans="2:16" ht="15" x14ac:dyDescent="0.2">
      <c r="B40" s="347">
        <v>1</v>
      </c>
      <c r="C40" s="346" t="s">
        <v>260</v>
      </c>
      <c r="D40" s="458">
        <v>70000</v>
      </c>
      <c r="E40" s="346">
        <v>31</v>
      </c>
      <c r="F40" s="346">
        <v>0</v>
      </c>
      <c r="G40" s="346">
        <v>99</v>
      </c>
      <c r="H40" s="452">
        <f>D40/31/8*G40</f>
        <v>27943.548387096773</v>
      </c>
      <c r="I40" s="452">
        <v>92943.548387096773</v>
      </c>
    </row>
    <row r="41" spans="2:16" ht="15" x14ac:dyDescent="0.2">
      <c r="B41" s="347">
        <v>2</v>
      </c>
      <c r="C41" s="346" t="s">
        <v>256</v>
      </c>
      <c r="D41" s="458">
        <v>35000</v>
      </c>
      <c r="E41" s="346">
        <v>21</v>
      </c>
      <c r="F41" s="346">
        <v>10</v>
      </c>
      <c r="G41" s="346">
        <v>67</v>
      </c>
      <c r="H41" s="452">
        <f>D41/31/8*G41</f>
        <v>9455.645161290322</v>
      </c>
      <c r="I41" s="452">
        <v>33165.322580645159</v>
      </c>
    </row>
    <row r="42" spans="2:16" ht="15" x14ac:dyDescent="0.2">
      <c r="B42" s="347">
        <v>3</v>
      </c>
      <c r="C42" s="346" t="s">
        <v>257</v>
      </c>
      <c r="D42" s="458">
        <v>65000</v>
      </c>
      <c r="E42" s="346">
        <v>21</v>
      </c>
      <c r="F42" s="346">
        <v>10</v>
      </c>
      <c r="G42" s="346">
        <v>67</v>
      </c>
      <c r="H42" s="452">
        <f>D42/31/8*G42</f>
        <v>17560.483870967742</v>
      </c>
      <c r="I42" s="452">
        <v>61592.741935483878</v>
      </c>
    </row>
    <row r="43" spans="2:16" ht="15" x14ac:dyDescent="0.2">
      <c r="B43" s="347">
        <v>4</v>
      </c>
      <c r="C43" s="346" t="s">
        <v>242</v>
      </c>
      <c r="D43" s="458">
        <v>40000</v>
      </c>
      <c r="E43" s="346">
        <v>21</v>
      </c>
      <c r="F43" s="346">
        <v>10</v>
      </c>
      <c r="G43" s="346">
        <v>67</v>
      </c>
      <c r="H43" s="452">
        <f>D43/31/8*G43</f>
        <v>10806.451612903225</v>
      </c>
      <c r="I43" s="452">
        <v>37903.225806451614</v>
      </c>
    </row>
    <row r="44" spans="2:16" ht="15.75" x14ac:dyDescent="0.25">
      <c r="B44" s="346"/>
      <c r="C44" s="345" t="s">
        <v>22</v>
      </c>
      <c r="D44" s="459"/>
      <c r="E44" s="345"/>
      <c r="F44" s="345"/>
      <c r="G44" s="345"/>
      <c r="H44" s="345"/>
      <c r="I44" s="453">
        <f>SUM(I40:I43)</f>
        <v>225604.83870967742</v>
      </c>
    </row>
    <row r="46" spans="2:16" s="517" customFormat="1" x14ac:dyDescent="0.2">
      <c r="B46" s="640" t="s">
        <v>293</v>
      </c>
      <c r="C46" s="640"/>
      <c r="D46" s="640"/>
      <c r="E46" s="640"/>
      <c r="F46" s="640"/>
      <c r="G46" s="640"/>
      <c r="H46" s="640"/>
      <c r="I46" s="640"/>
    </row>
    <row r="47" spans="2:16" s="517" customFormat="1" x14ac:dyDescent="0.2">
      <c r="B47" s="640"/>
      <c r="C47" s="640"/>
      <c r="D47" s="640"/>
      <c r="E47" s="640"/>
      <c r="F47" s="640"/>
      <c r="G47" s="640"/>
      <c r="H47" s="640"/>
      <c r="I47" s="640"/>
    </row>
    <row r="48" spans="2:16" s="517" customFormat="1" ht="15.75" x14ac:dyDescent="0.25">
      <c r="B48" s="345" t="s">
        <v>218</v>
      </c>
      <c r="C48" s="345" t="s">
        <v>61</v>
      </c>
      <c r="D48" s="451" t="s">
        <v>59</v>
      </c>
      <c r="E48" s="451" t="s">
        <v>54</v>
      </c>
      <c r="F48" s="451" t="s">
        <v>245</v>
      </c>
      <c r="G48" s="451" t="s">
        <v>248</v>
      </c>
      <c r="H48" s="451" t="s">
        <v>249</v>
      </c>
      <c r="I48" s="345" t="s">
        <v>59</v>
      </c>
      <c r="J48" s="451" t="s">
        <v>291</v>
      </c>
      <c r="K48" s="451" t="s">
        <v>22</v>
      </c>
    </row>
    <row r="49" spans="2:11" s="517" customFormat="1" ht="15" x14ac:dyDescent="0.2">
      <c r="B49" s="347">
        <v>1</v>
      </c>
      <c r="C49" s="346" t="s">
        <v>106</v>
      </c>
      <c r="D49" s="458">
        <v>34500</v>
      </c>
      <c r="E49" s="346">
        <v>30</v>
      </c>
      <c r="F49" s="346">
        <v>0</v>
      </c>
      <c r="G49" s="346">
        <v>49</v>
      </c>
      <c r="H49" s="452">
        <v>7043.75</v>
      </c>
      <c r="I49" s="452">
        <v>41543.75</v>
      </c>
      <c r="J49" s="452">
        <v>17250</v>
      </c>
      <c r="K49" s="452">
        <f>J49+I49</f>
        <v>58793.75</v>
      </c>
    </row>
    <row r="50" spans="2:11" s="517" customFormat="1" ht="15" x14ac:dyDescent="0.2">
      <c r="B50" s="347">
        <v>2</v>
      </c>
      <c r="C50" s="346" t="s">
        <v>105</v>
      </c>
      <c r="D50" s="458">
        <v>35000</v>
      </c>
      <c r="E50" s="346">
        <v>30</v>
      </c>
      <c r="F50" s="346">
        <v>0</v>
      </c>
      <c r="G50" s="346">
        <v>71</v>
      </c>
      <c r="H50" s="452">
        <v>10354.166666666668</v>
      </c>
      <c r="I50" s="452">
        <v>45354.166666666672</v>
      </c>
      <c r="J50" s="452">
        <v>17500</v>
      </c>
      <c r="K50" s="452">
        <f t="shared" ref="K50:K53" si="1">J50+I50</f>
        <v>62854.166666666672</v>
      </c>
    </row>
    <row r="51" spans="2:11" s="517" customFormat="1" ht="15" x14ac:dyDescent="0.2">
      <c r="B51" s="347">
        <v>3</v>
      </c>
      <c r="C51" s="346" t="s">
        <v>96</v>
      </c>
      <c r="D51" s="458">
        <v>35000</v>
      </c>
      <c r="E51" s="346">
        <v>25</v>
      </c>
      <c r="F51" s="346">
        <v>5</v>
      </c>
      <c r="G51" s="346">
        <v>46</v>
      </c>
      <c r="H51" s="452">
        <v>6708.3333333333339</v>
      </c>
      <c r="I51" s="452">
        <v>40541.666666666672</v>
      </c>
      <c r="J51" s="452">
        <v>17500</v>
      </c>
      <c r="K51" s="452">
        <f t="shared" si="1"/>
        <v>58041.666666666672</v>
      </c>
    </row>
    <row r="52" spans="2:11" s="517" customFormat="1" ht="15" x14ac:dyDescent="0.2">
      <c r="B52" s="347">
        <v>4</v>
      </c>
      <c r="C52" s="346" t="s">
        <v>114</v>
      </c>
      <c r="D52" s="458">
        <v>45000</v>
      </c>
      <c r="E52" s="346">
        <v>29</v>
      </c>
      <c r="F52" s="346">
        <v>1</v>
      </c>
      <c r="G52" s="346">
        <v>33</v>
      </c>
      <c r="H52" s="452">
        <v>6187.5</v>
      </c>
      <c r="I52" s="452">
        <v>51187.5</v>
      </c>
      <c r="J52" s="452">
        <v>22500</v>
      </c>
      <c r="K52" s="452">
        <f t="shared" si="1"/>
        <v>73687.5</v>
      </c>
    </row>
    <row r="53" spans="2:11" s="517" customFormat="1" ht="15" x14ac:dyDescent="0.2">
      <c r="B53" s="347">
        <v>5</v>
      </c>
      <c r="C53" s="346" t="s">
        <v>221</v>
      </c>
      <c r="D53" s="458">
        <v>32000</v>
      </c>
      <c r="E53" s="346">
        <v>30</v>
      </c>
      <c r="F53" s="346">
        <v>0</v>
      </c>
      <c r="G53" s="346">
        <v>57</v>
      </c>
      <c r="H53" s="452">
        <v>7600.0000000000009</v>
      </c>
      <c r="I53" s="452">
        <v>39600.000000000007</v>
      </c>
      <c r="J53" s="452">
        <v>16000</v>
      </c>
      <c r="K53" s="452">
        <f t="shared" si="1"/>
        <v>55600.000000000007</v>
      </c>
    </row>
    <row r="54" spans="2:11" s="517" customFormat="1" ht="15.75" x14ac:dyDescent="0.25">
      <c r="B54" s="346"/>
      <c r="C54" s="345" t="s">
        <v>22</v>
      </c>
      <c r="D54" s="459"/>
      <c r="E54" s="345"/>
      <c r="F54" s="345"/>
      <c r="G54" s="345"/>
      <c r="H54" s="453">
        <f>SUM(H49:H53)</f>
        <v>37893.75</v>
      </c>
      <c r="I54" s="453">
        <f>SUM(I49:I53)</f>
        <v>218227.08333333334</v>
      </c>
      <c r="J54" s="516">
        <f>SUM(J48:J53)</f>
        <v>90750</v>
      </c>
      <c r="K54" s="453">
        <f>SUM(K48:K53)</f>
        <v>308977.08333333337</v>
      </c>
    </row>
    <row r="59" spans="2:11" ht="20.25" x14ac:dyDescent="0.2">
      <c r="H59" s="501" t="s">
        <v>279</v>
      </c>
      <c r="I59" s="502">
        <v>3475528.2258064514</v>
      </c>
    </row>
    <row r="60" spans="2:11" ht="60.75" x14ac:dyDescent="0.2">
      <c r="H60" s="503" t="s">
        <v>280</v>
      </c>
      <c r="I60" s="504">
        <v>581560</v>
      </c>
    </row>
    <row r="61" spans="2:11" ht="81" x14ac:dyDescent="0.2">
      <c r="H61" s="503" t="s">
        <v>281</v>
      </c>
      <c r="I61" s="504">
        <f>'Salary Sheets'!Q102+'Salary Sheets'!Q101+'Salary Sheets'!Q100+'Salary Sheets'!Q111+'Salary Sheets'!Q96+'Salary Sheets'!Q107</f>
        <v>258962.5</v>
      </c>
    </row>
    <row r="62" spans="2:11" ht="20.25" x14ac:dyDescent="0.2">
      <c r="H62" s="505"/>
      <c r="I62" s="506">
        <f>I59-I60-I61</f>
        <v>2635005.7258064514</v>
      </c>
    </row>
    <row r="63" spans="2:11" ht="20.25" x14ac:dyDescent="0.2">
      <c r="H63" s="505" t="s">
        <v>282</v>
      </c>
      <c r="I63" s="507">
        <v>2494914.9193548383</v>
      </c>
    </row>
    <row r="64" spans="2:11" ht="20.25" x14ac:dyDescent="0.2">
      <c r="H64" s="505" t="s">
        <v>270</v>
      </c>
      <c r="I64" s="507">
        <f>I62-I63</f>
        <v>140090.80645161308</v>
      </c>
    </row>
  </sheetData>
  <mergeCells count="5">
    <mergeCell ref="B37:I38"/>
    <mergeCell ref="B5:I6"/>
    <mergeCell ref="B25:I26"/>
    <mergeCell ref="B13:K14"/>
    <mergeCell ref="B46:I47"/>
  </mergeCells>
  <pageMargins left="0.7" right="0.7" top="0.75" bottom="0.75" header="0.3" footer="0.3"/>
  <pageSetup scale="8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Sheet1!Print_Area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2025-05-08T08:01:13Z</cp:lastPrinted>
  <dcterms:created xsi:type="dcterms:W3CDTF">2007-01-04T05:01:09Z</dcterms:created>
  <dcterms:modified xsi:type="dcterms:W3CDTF">2025-05-10T13:38:02Z</dcterms:modified>
</cp:coreProperties>
</file>