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State Life Insurance, Karachi\PO\"/>
    </mc:Choice>
  </mc:AlternateContent>
  <xr:revisionPtr revIDLastSave="0" documentId="13_ncr:1_{4A0089E7-DFD7-4016-B753-AC7E1E64F4B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Sheet1!$A$1:$F$41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" l="1"/>
  <c r="H68" i="2"/>
  <c r="H67" i="2"/>
  <c r="H66" i="2"/>
  <c r="H65" i="2"/>
  <c r="H64" i="2"/>
  <c r="H63" i="2"/>
  <c r="H62" i="2"/>
  <c r="H61" i="2"/>
  <c r="H54" i="2"/>
  <c r="H55" i="2" s="1"/>
  <c r="H56" i="2" s="1"/>
  <c r="H57" i="2" s="1"/>
  <c r="H45" i="2"/>
  <c r="H46" i="2"/>
  <c r="H47" i="2"/>
  <c r="H48" i="2"/>
  <c r="H49" i="2"/>
  <c r="H50" i="2"/>
  <c r="H51" i="2"/>
  <c r="H52" i="2"/>
  <c r="H44" i="2"/>
  <c r="H32" i="2"/>
  <c r="J32" i="2"/>
  <c r="K32" i="2" s="1"/>
  <c r="L32" i="2" s="1"/>
  <c r="N32" i="2"/>
  <c r="O32" i="2" s="1"/>
  <c r="H33" i="2"/>
  <c r="J33" i="2"/>
  <c r="K33" i="2"/>
  <c r="L33" i="2" s="1"/>
  <c r="N33" i="2"/>
  <c r="O33" i="2"/>
  <c r="H34" i="2"/>
  <c r="J34" i="2"/>
  <c r="K34" i="2" s="1"/>
  <c r="L34" i="2" s="1"/>
  <c r="N34" i="2"/>
  <c r="O34" i="2" s="1"/>
  <c r="H70" i="2" l="1"/>
  <c r="H71" i="2"/>
  <c r="H72" i="2" s="1"/>
  <c r="H73" i="2" s="1"/>
  <c r="H74" i="2" s="1"/>
  <c r="I27" i="1" l="1"/>
  <c r="I26" i="1"/>
  <c r="H23" i="2" l="1"/>
  <c r="M40" i="2"/>
  <c r="M39" i="2"/>
  <c r="M38" i="2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24" i="2"/>
  <c r="N31" i="2" l="1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M52" i="2"/>
  <c r="N52" i="2" s="1"/>
  <c r="M51" i="2"/>
  <c r="N51" i="2" s="1"/>
  <c r="M50" i="2"/>
  <c r="N50" i="2" s="1"/>
  <c r="L25" i="2"/>
  <c r="L26" i="2"/>
  <c r="L27" i="2"/>
  <c r="L28" i="2"/>
  <c r="L29" i="2"/>
  <c r="L30" i="2"/>
  <c r="L31" i="2"/>
  <c r="K24" i="2"/>
  <c r="L24" i="2" s="1"/>
  <c r="F27" i="1" l="1"/>
  <c r="F26" i="1"/>
  <c r="F28" i="1" l="1"/>
  <c r="F29" i="1" s="1"/>
  <c r="H53" i="2"/>
  <c r="H24" i="2"/>
  <c r="H31" i="2" l="1"/>
  <c r="H30" i="2"/>
  <c r="H29" i="2"/>
  <c r="H28" i="2"/>
  <c r="H27" i="2"/>
  <c r="H26" i="2"/>
  <c r="H25" i="2"/>
  <c r="M16" i="2"/>
  <c r="N16" i="2" s="1"/>
  <c r="M15" i="2"/>
  <c r="N15" i="2" s="1"/>
  <c r="M7" i="2"/>
  <c r="N7" i="2" s="1"/>
  <c r="O7" i="2" s="1"/>
  <c r="M8" i="2"/>
  <c r="N8" i="2" s="1"/>
  <c r="O8" i="2" s="1"/>
  <c r="M9" i="2"/>
  <c r="N9" i="2" s="1"/>
  <c r="O9" i="2" s="1"/>
  <c r="M10" i="2"/>
  <c r="N10" i="2" s="1"/>
  <c r="O10" i="2" s="1"/>
  <c r="M11" i="2"/>
  <c r="N11" i="2" s="1"/>
  <c r="M12" i="2"/>
  <c r="N12" i="2"/>
  <c r="O12" i="2" s="1"/>
  <c r="M13" i="2"/>
  <c r="N13" i="2" s="1"/>
  <c r="M14" i="2"/>
  <c r="N14" i="2" s="1"/>
  <c r="O14" i="2" s="1"/>
  <c r="M6" i="2"/>
  <c r="N6" i="2" s="1"/>
  <c r="H7" i="2"/>
  <c r="H8" i="2"/>
  <c r="H9" i="2"/>
  <c r="H10" i="2"/>
  <c r="H11" i="2"/>
  <c r="H12" i="2"/>
  <c r="H13" i="2"/>
  <c r="H14" i="2"/>
  <c r="H15" i="2"/>
  <c r="H16" i="2"/>
  <c r="H6" i="2"/>
  <c r="O6" i="2" l="1"/>
  <c r="Q6" i="2"/>
  <c r="H35" i="2"/>
  <c r="H36" i="2" s="1"/>
  <c r="H37" i="2" s="1"/>
  <c r="H38" i="2" s="1"/>
  <c r="H39" i="2" s="1"/>
  <c r="H17" i="2"/>
  <c r="F30" i="1"/>
  <c r="F31" i="1" s="1"/>
  <c r="F32" i="1" s="1"/>
</calcChain>
</file>

<file path=xl/sharedStrings.xml><?xml version="1.0" encoding="utf-8"?>
<sst xmlns="http://schemas.openxmlformats.org/spreadsheetml/2006/main" count="126" uniqueCount="59">
  <si>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</si>
  <si>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</si>
  <si>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</si>
  <si>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</si>
  <si>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</si>
  <si>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</si>
  <si>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</si>
  <si>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</si>
  <si>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</si>
  <si>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</si>
  <si>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</si>
  <si>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</si>
  <si>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</si>
  <si>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</si>
  <si>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</si>
  <si>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</si>
  <si>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</si>
  <si>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Sales Tax 18%</t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</si>
  <si>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</si>
  <si>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</si>
  <si>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</si>
  <si>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</si>
  <si>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</si>
  <si>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</si>
  <si>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Supply of GD Copper pipe for the project State Life Building Karachi</t>
  </si>
  <si>
    <t>Brand: Golden Dragon</t>
  </si>
  <si>
    <t>Supply of Copper pipe 3/8" Dia</t>
  </si>
  <si>
    <t>Supply of Copper pipe  1/2" Dia</t>
  </si>
  <si>
    <t>Supply of Copper pipe  5/8" Dia</t>
  </si>
  <si>
    <t>Supply of Copper pipe  3/4" Dia</t>
  </si>
  <si>
    <t>Supply of Copper pipe   01" Dia</t>
  </si>
  <si>
    <t>Supply of Copper pipe 1-1/8" Dia</t>
  </si>
  <si>
    <t>Supply of Copper pipe 1-1/4" Dia</t>
  </si>
  <si>
    <t>Supply of Copper pipe 1-1/2" Dia</t>
  </si>
  <si>
    <t>Supply of Copper L-Type 1/2" Dia</t>
  </si>
  <si>
    <t>Supply of Copper L-Type 5/8" Dia</t>
  </si>
  <si>
    <t>Supply of Copper L-Type 3/4" Dia</t>
  </si>
  <si>
    <t>Supply of Copper L-Type 7/8" Dia</t>
  </si>
  <si>
    <t>Supply of Copper L-Type    1" Dia</t>
  </si>
  <si>
    <t>Supply of Copper L-Type 1-1/8" Dia</t>
  </si>
  <si>
    <t>Supply of Copper L-Type 1-1/4" Dia</t>
  </si>
  <si>
    <t>Supply of Copper L-Type 1-3/8" Dia</t>
  </si>
  <si>
    <t>Supply of Copper L-Type 1-1/2" Dia</t>
  </si>
  <si>
    <t>Supply of Copper L-Type 1-5/8" Dia</t>
  </si>
  <si>
    <t>Supply of Copper L-Type 3/8" Dia</t>
  </si>
  <si>
    <t>Len</t>
  </si>
  <si>
    <t>Discount 10%</t>
  </si>
  <si>
    <t>After discount</t>
  </si>
  <si>
    <t>GST 18%</t>
  </si>
  <si>
    <t>Supply of Copper L-Type 1/4" Dia</t>
  </si>
  <si>
    <t>Grand Total amount</t>
  </si>
  <si>
    <t>Net Amount</t>
  </si>
  <si>
    <t>Supply of Copper pipe  7/8" Dia</t>
  </si>
  <si>
    <t>DELITE</t>
  </si>
  <si>
    <t>Crescent</t>
  </si>
  <si>
    <t>Att: Mr. Irfan</t>
  </si>
  <si>
    <t>M/S Delite Engineering</t>
  </si>
  <si>
    <t>for Pioneer Services</t>
  </si>
  <si>
    <t>PO # 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</si>
</sst>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right"/>
    </xf>
    <xf numFmtId="3" fontId="8" fillId="0" borderId="1" xfId="0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right" vertical="center" shrinkToFit="1"/>
    </xf>
    <xf numFmtId="165" fontId="11" fillId="4" borderId="1" xfId="1" applyNumberFormat="1" applyFont="1" applyFill="1" applyBorder="1" applyAlignment="1">
      <alignment horizontal="right" vertical="center" shrinkToFit="1"/>
    </xf>
    <xf numFmtId="0" fontId="8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right" vertical="center" shrinkToFi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29</xdr:row>
      <xdr:rowOff>104775</xdr:rowOff>
    </xdr:from>
    <xdr:to>
      <xdr:col>13</xdr:col>
      <xdr:colOff>352425</xdr:colOff>
      <xdr:row>34</xdr:row>
      <xdr:rowOff>169966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36</xdr:row>
      <xdr:rowOff>19050</xdr:rowOff>
    </xdr:from>
    <xdr:to>
      <xdr:col>10</xdr:col>
      <xdr:colOff>150247</xdr:colOff>
      <xdr:row>38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37</xdr:row>
      <xdr:rowOff>123825</xdr:rowOff>
    </xdr:from>
    <xdr:to>
      <xdr:col>1</xdr:col>
      <xdr:colOff>439393</xdr:colOff>
      <xdr:row>40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76962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37</xdr:row>
      <xdr:rowOff>28575</xdr:rowOff>
    </xdr:from>
    <xdr:to>
      <xdr:col>8</xdr:col>
      <xdr:colOff>553693</xdr:colOff>
      <xdr:row>40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1090607</xdr:colOff>
      <xdr:row>2</xdr:row>
      <xdr:rowOff>108527</xdr:rowOff>
    </xdr:from>
    <xdr:to>
      <xdr:col>5</xdr:col>
      <xdr:colOff>314326</xdr:colOff>
      <xdr:row>5</xdr:row>
      <xdr:rowOff>95250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433507" y="508577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</xdr:colOff>
      <xdr:row>1</xdr:row>
      <xdr:rowOff>19050</xdr:rowOff>
    </xdr:from>
    <xdr:to>
      <xdr:col>1</xdr:col>
      <xdr:colOff>1057275</xdr:colOff>
      <xdr:row>5</xdr:row>
      <xdr:rowOff>95250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61950" y="2190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619125</xdr:colOff>
      <xdr:row>8</xdr:row>
      <xdr:rowOff>152400</xdr:rowOff>
    </xdr:from>
    <xdr:to>
      <xdr:col>9</xdr:col>
      <xdr:colOff>457405</xdr:colOff>
      <xdr:row>16</xdr:row>
      <xdr:rowOff>76378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34325" y="1752600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18</xdr:col>
      <xdr:colOff>267724</xdr:colOff>
      <xdr:row>39</xdr:row>
      <xdr:rowOff>48533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DC4FB6E-72A5-4B69-99E5-8AEDE88B1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62825" y="704850"/>
          <a:ext cx="7335274" cy="6506483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36</xdr:row>
      <xdr:rowOff>238125</xdr:rowOff>
    </xdr:from>
    <xdr:to>
      <xdr:col>19</xdr:col>
      <xdr:colOff>486726</xdr:colOff>
      <xdr:row>59</xdr:row>
      <xdr:rowOff>10145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8E1FFB-44A1-400B-A5E8-3A72765ED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15375" y="7324725"/>
          <a:ext cx="6811326" cy="4439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400050</xdr:colOff>
      <xdr:row>2</xdr:row>
      <xdr:rowOff>28575</xdr:rowOff>
    </xdr:from>
    <xdr:to>
      <xdr:col>24</xdr:col>
      <xdr:colOff>105244</xdr:colOff>
      <xdr:row>27</xdr:row>
      <xdr:rowOff>67583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53</xdr:row>
      <xdr:rowOff>219075</xdr:rowOff>
    </xdr:from>
    <xdr:to>
      <xdr:col>21</xdr:col>
      <xdr:colOff>362910</xdr:colOff>
      <xdr:row>73</xdr:row>
      <xdr:rowOff>191108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66684-F0EA-40B0-B944-507B536D7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12830175"/>
          <a:ext cx="6878010" cy="435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7"/>
  <sheetViews>
    <sheetView tabSelected="1" zoomScaleNormal="100" zoomScaleSheetLayoutView="100" workbookViewId="0">
      <selection activeCell="C28" sqref="C28:E28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56</v>
      </c>
      <c r="B11" s="1"/>
      <c r="F11" s="8">
        <v>45783</v>
      </c>
    </row>
    <row r="12" spans="1:6" x14ac:dyDescent="0.25">
      <c r="A12" s="1"/>
      <c r="B12" s="1"/>
      <c r="F12" s="8"/>
    </row>
    <row r="13" spans="1:6" x14ac:dyDescent="0.25">
      <c r="A13" s="1" t="s">
        <v>58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43" t="s">
        <v>55</v>
      </c>
      <c r="B15" s="43"/>
      <c r="C15" s="43"/>
      <c r="D15" s="43"/>
      <c r="E15" s="43"/>
      <c r="F15" s="43"/>
    </row>
    <row r="16" spans="1:6" ht="0.75" customHeight="1" x14ac:dyDescent="0.25">
      <c r="A16" s="51"/>
      <c r="B16" s="51"/>
      <c r="C16" s="51"/>
      <c r="D16" s="51"/>
      <c r="E16" s="51"/>
      <c r="F16" s="51"/>
    </row>
    <row r="17" spans="1:9" ht="6.75" customHeight="1" x14ac:dyDescent="0.25">
      <c r="A17" s="13"/>
      <c r="B17" s="13"/>
      <c r="C17" s="13"/>
      <c r="D17" s="13"/>
      <c r="E17" s="13"/>
      <c r="F17" s="13"/>
    </row>
    <row r="18" spans="1:9" ht="23.25" x14ac:dyDescent="0.35">
      <c r="A18" s="44" t="s">
        <v>8</v>
      </c>
      <c r="B18" s="44"/>
      <c r="C18" s="44"/>
      <c r="D18" s="44"/>
      <c r="E18" s="44"/>
      <c r="F18" s="44"/>
    </row>
    <row r="19" spans="1:9" ht="5.25" customHeight="1" x14ac:dyDescent="0.25"/>
    <row r="20" spans="1:9" ht="5.25" customHeight="1" x14ac:dyDescent="0.25"/>
    <row r="21" spans="1:9" ht="5.25" customHeight="1" x14ac:dyDescent="0.25"/>
    <row r="22" spans="1:9" ht="5.25" customHeight="1" thickBot="1" x14ac:dyDescent="0.3"/>
    <row r="23" spans="1:9" ht="45.75" customHeight="1" thickBot="1" x14ac:dyDescent="0.3">
      <c r="A23" s="48" t="s">
        <v>24</v>
      </c>
      <c r="B23" s="49"/>
      <c r="C23" s="49"/>
      <c r="D23" s="49"/>
      <c r="E23" s="49"/>
      <c r="F23" s="50"/>
    </row>
    <row r="24" spans="1:9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9" ht="18.75" x14ac:dyDescent="0.3">
      <c r="A25" s="20"/>
      <c r="B25" s="21" t="s">
        <v>25</v>
      </c>
      <c r="C25" s="22"/>
      <c r="D25" s="23"/>
      <c r="E25" s="24"/>
      <c r="F25" s="23"/>
    </row>
    <row r="26" spans="1:9" customFormat="1" ht="24" customHeight="1" x14ac:dyDescent="0.25">
      <c r="A26" s="30">
        <v>1</v>
      </c>
      <c r="B26" s="17" t="s">
        <v>29</v>
      </c>
      <c r="C26" s="4">
        <v>16</v>
      </c>
      <c r="D26" s="4" t="s">
        <v>45</v>
      </c>
      <c r="E26" s="41">
        <v>13875.85</v>
      </c>
      <c r="F26" s="19">
        <f>E26*C26</f>
        <v>222013.6</v>
      </c>
      <c r="H26">
        <v>257</v>
      </c>
      <c r="I26">
        <f>H26/19</f>
        <v>13.526315789473685</v>
      </c>
    </row>
    <row r="27" spans="1:9" customFormat="1" ht="24" customHeight="1" x14ac:dyDescent="0.25">
      <c r="A27" s="30">
        <v>2</v>
      </c>
      <c r="B27" s="17" t="s">
        <v>31</v>
      </c>
      <c r="C27" s="4">
        <v>5</v>
      </c>
      <c r="D27" s="4" t="s">
        <v>45</v>
      </c>
      <c r="E27" s="41">
        <v>25414</v>
      </c>
      <c r="F27" s="19">
        <f t="shared" ref="F27" si="0">E27*C27</f>
        <v>127070</v>
      </c>
      <c r="H27">
        <v>63</v>
      </c>
      <c r="I27">
        <f>H27/19</f>
        <v>3.3157894736842106</v>
      </c>
    </row>
    <row r="28" spans="1:9" s="3" customFormat="1" ht="18" customHeight="1" x14ac:dyDescent="0.25">
      <c r="A28" s="5"/>
      <c r="B28" s="5"/>
      <c r="C28" s="45" t="s">
        <v>4</v>
      </c>
      <c r="D28" s="45"/>
      <c r="E28" s="45"/>
      <c r="F28" s="14">
        <f>SUM(F26:F27)</f>
        <v>349083.6</v>
      </c>
      <c r="G28" s="18"/>
      <c r="H28" s="18"/>
    </row>
    <row r="29" spans="1:9" s="3" customFormat="1" ht="17.45" hidden="1" customHeight="1" x14ac:dyDescent="0.25">
      <c r="A29" s="46" t="s">
        <v>46</v>
      </c>
      <c r="B29" s="46"/>
      <c r="C29" s="46"/>
      <c r="D29" s="46"/>
      <c r="E29" s="46"/>
      <c r="F29" s="15">
        <f>F28*10%</f>
        <v>34908.36</v>
      </c>
      <c r="G29" s="18"/>
      <c r="H29" s="18"/>
    </row>
    <row r="30" spans="1:9" s="3" customFormat="1" ht="21.75" hidden="1" customHeight="1" x14ac:dyDescent="0.25">
      <c r="A30" s="47" t="s">
        <v>5</v>
      </c>
      <c r="B30" s="47"/>
      <c r="C30" s="47"/>
      <c r="D30" s="47"/>
      <c r="E30" s="47"/>
      <c r="F30" s="16">
        <f>F28-F29</f>
        <v>314175.24</v>
      </c>
      <c r="G30" s="18"/>
      <c r="H30" s="18"/>
    </row>
    <row r="31" spans="1:9" s="3" customFormat="1" ht="21.75" hidden="1" customHeight="1" x14ac:dyDescent="0.25">
      <c r="A31" s="47" t="s">
        <v>17</v>
      </c>
      <c r="B31" s="47"/>
      <c r="C31" s="47"/>
      <c r="D31" s="47"/>
      <c r="E31" s="47"/>
      <c r="F31" s="16">
        <f>F30*18%</f>
        <v>56551.543199999993</v>
      </c>
      <c r="G31" s="18"/>
      <c r="H31" s="18"/>
    </row>
    <row r="32" spans="1:9" s="3" customFormat="1" ht="21.75" hidden="1" customHeight="1" x14ac:dyDescent="0.25">
      <c r="A32" s="47" t="s">
        <v>5</v>
      </c>
      <c r="B32" s="47"/>
      <c r="C32" s="47"/>
      <c r="D32" s="47"/>
      <c r="E32" s="47"/>
      <c r="F32" s="16">
        <f>F31+F30</f>
        <v>370726.78320000001</v>
      </c>
      <c r="G32" s="18"/>
      <c r="H32" s="18"/>
    </row>
    <row r="35" spans="1:6" ht="18.75" x14ac:dyDescent="0.3">
      <c r="A35" s="42" t="s">
        <v>9</v>
      </c>
      <c r="B35" s="42"/>
      <c r="C35" s="42"/>
      <c r="D35" s="42"/>
      <c r="E35" s="42"/>
      <c r="F35" s="42"/>
    </row>
    <row r="37" spans="1:6" ht="21" customHeight="1" x14ac:dyDescent="0.3">
      <c r="A37" s="1" t="s">
        <v>57</v>
      </c>
    </row>
  </sheetData>
  <mergeCells count="10">
    <mergeCell ref="A35:F35"/>
    <mergeCell ref="A15:F15"/>
    <mergeCell ref="A18:F18"/>
    <mergeCell ref="C28:E28"/>
    <mergeCell ref="A29:E29"/>
    <mergeCell ref="A30:E30"/>
    <mergeCell ref="A23:F23"/>
    <mergeCell ref="A16:F16"/>
    <mergeCell ref="A31:E31"/>
    <mergeCell ref="A32:E3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Q74"/>
  <sheetViews>
    <sheetView topLeftCell="A43" workbookViewId="0">
      <selection activeCell="J69" sqref="J69"/>
    </sheetView>
  </sheetViews>
  <sheetFormatPr defaultRowHeight="15" x14ac:dyDescent="0.25"/>
  <cols>
    <col min="3" max="3" width="51.140625" customWidth="1"/>
    <col min="7" max="7" width="0" hidden="1" customWidth="1"/>
    <col min="8" max="8" width="14" customWidth="1"/>
    <col min="10" max="10" width="11.5703125" customWidth="1"/>
    <col min="11" max="11" width="11.28515625" customWidth="1"/>
    <col min="12" max="12" width="11.140625" customWidth="1"/>
  </cols>
  <sheetData>
    <row r="4" spans="3:17" x14ac:dyDescent="0.25">
      <c r="C4" s="29" t="s">
        <v>23</v>
      </c>
    </row>
    <row r="6" spans="3:17" ht="24" customHeight="1" x14ac:dyDescent="0.25">
      <c r="C6" s="17" t="s">
        <v>10</v>
      </c>
      <c r="D6" s="4">
        <v>1004</v>
      </c>
      <c r="E6" s="4" t="s">
        <v>22</v>
      </c>
      <c r="F6" s="10">
        <v>242.667</v>
      </c>
      <c r="G6" s="10"/>
      <c r="H6" s="19">
        <f>F6*D6</f>
        <v>243637.66800000001</v>
      </c>
      <c r="L6">
        <v>4570</v>
      </c>
      <c r="M6">
        <f>L6/20</f>
        <v>228.5</v>
      </c>
      <c r="N6">
        <f>M6*1.18</f>
        <v>269.63</v>
      </c>
      <c r="O6">
        <f>N6*0.9</f>
        <v>242.667</v>
      </c>
      <c r="Q6">
        <f>N6*10%</f>
        <v>26.963000000000001</v>
      </c>
    </row>
    <row r="7" spans="3:17" ht="24" customHeight="1" x14ac:dyDescent="0.25">
      <c r="C7" s="17" t="s">
        <v>11</v>
      </c>
      <c r="D7" s="4">
        <v>226</v>
      </c>
      <c r="E7" s="4" t="s">
        <v>22</v>
      </c>
      <c r="F7" s="10">
        <v>382.851</v>
      </c>
      <c r="G7" s="10"/>
      <c r="H7" s="19">
        <f t="shared" ref="H7:H16" si="0">F7*D7</f>
        <v>86524.326000000001</v>
      </c>
      <c r="L7">
        <v>7210</v>
      </c>
      <c r="M7">
        <f t="shared" ref="M7:M16" si="1">L7/20</f>
        <v>360.5</v>
      </c>
      <c r="N7">
        <f t="shared" ref="N7:N14" si="2">M7*1.18</f>
        <v>425.39</v>
      </c>
      <c r="O7">
        <f t="shared" ref="O7:O14" si="3">N7*0.9</f>
        <v>382.851</v>
      </c>
    </row>
    <row r="8" spans="3:17" ht="24" customHeight="1" x14ac:dyDescent="0.25">
      <c r="C8" s="17" t="s">
        <v>12</v>
      </c>
      <c r="D8" s="4">
        <v>1056</v>
      </c>
      <c r="E8" s="4" t="s">
        <v>22</v>
      </c>
      <c r="F8" s="10">
        <v>553.30200000000002</v>
      </c>
      <c r="G8" s="10"/>
      <c r="H8" s="19">
        <f t="shared" si="0"/>
        <v>584286.91200000001</v>
      </c>
      <c r="L8">
        <v>10420</v>
      </c>
      <c r="M8">
        <f t="shared" si="1"/>
        <v>521</v>
      </c>
      <c r="N8">
        <f t="shared" si="2"/>
        <v>614.78</v>
      </c>
      <c r="O8">
        <f t="shared" si="3"/>
        <v>553.30200000000002</v>
      </c>
    </row>
    <row r="9" spans="3:17" ht="24" customHeight="1" x14ac:dyDescent="0.25">
      <c r="C9" s="17" t="s">
        <v>13</v>
      </c>
      <c r="D9" s="4">
        <v>546</v>
      </c>
      <c r="E9" s="4" t="s">
        <v>22</v>
      </c>
      <c r="F9" s="10">
        <v>702.51299999999992</v>
      </c>
      <c r="G9" s="10"/>
      <c r="H9" s="19">
        <f t="shared" si="0"/>
        <v>383572.09799999994</v>
      </c>
      <c r="L9">
        <v>13230</v>
      </c>
      <c r="M9">
        <f t="shared" si="1"/>
        <v>661.5</v>
      </c>
      <c r="N9">
        <f t="shared" si="2"/>
        <v>780.56999999999994</v>
      </c>
      <c r="O9">
        <f t="shared" si="3"/>
        <v>702.51299999999992</v>
      </c>
    </row>
    <row r="10" spans="3:17" ht="24" customHeight="1" x14ac:dyDescent="0.25">
      <c r="C10" s="17" t="s">
        <v>14</v>
      </c>
      <c r="D10" s="4">
        <v>40</v>
      </c>
      <c r="E10" s="4" t="s">
        <v>22</v>
      </c>
      <c r="F10" s="10">
        <v>863.93700000000001</v>
      </c>
      <c r="G10" s="10"/>
      <c r="H10" s="19">
        <f t="shared" si="0"/>
        <v>34557.480000000003</v>
      </c>
      <c r="L10">
        <v>16270</v>
      </c>
      <c r="M10">
        <f t="shared" si="1"/>
        <v>813.5</v>
      </c>
      <c r="N10">
        <f t="shared" si="2"/>
        <v>959.93</v>
      </c>
      <c r="O10">
        <f t="shared" si="3"/>
        <v>863.93700000000001</v>
      </c>
    </row>
    <row r="11" spans="3:17" ht="24" customHeight="1" x14ac:dyDescent="0.25">
      <c r="C11" s="17" t="s">
        <v>18</v>
      </c>
      <c r="D11" s="4">
        <v>155</v>
      </c>
      <c r="E11" s="4" t="s">
        <v>22</v>
      </c>
      <c r="F11" s="10">
        <v>930.6</v>
      </c>
      <c r="G11" s="10"/>
      <c r="H11" s="19">
        <f t="shared" si="0"/>
        <v>144243</v>
      </c>
      <c r="L11" s="26">
        <v>20680</v>
      </c>
      <c r="M11">
        <f t="shared" si="1"/>
        <v>1034</v>
      </c>
      <c r="N11">
        <f>M11*0.9</f>
        <v>930.6</v>
      </c>
    </row>
    <row r="12" spans="3:17" ht="24" customHeight="1" x14ac:dyDescent="0.25">
      <c r="C12" s="17" t="s">
        <v>15</v>
      </c>
      <c r="D12" s="4">
        <v>99</v>
      </c>
      <c r="E12" s="4" t="s">
        <v>22</v>
      </c>
      <c r="F12" s="10">
        <v>1229.7959999999998</v>
      </c>
      <c r="G12" s="10"/>
      <c r="H12" s="19">
        <f t="shared" si="0"/>
        <v>121749.80399999999</v>
      </c>
      <c r="L12">
        <v>23160</v>
      </c>
      <c r="M12">
        <f t="shared" si="1"/>
        <v>1158</v>
      </c>
      <c r="N12">
        <f t="shared" si="2"/>
        <v>1366.4399999999998</v>
      </c>
      <c r="O12">
        <f t="shared" si="3"/>
        <v>1229.7959999999998</v>
      </c>
    </row>
    <row r="13" spans="3:17" ht="24" customHeight="1" x14ac:dyDescent="0.25">
      <c r="C13" s="17" t="s">
        <v>19</v>
      </c>
      <c r="D13" s="4">
        <v>186</v>
      </c>
      <c r="E13" s="4" t="s">
        <v>22</v>
      </c>
      <c r="F13" s="10">
        <v>1281</v>
      </c>
      <c r="G13" s="10"/>
      <c r="H13" s="19">
        <f t="shared" si="0"/>
        <v>238266</v>
      </c>
      <c r="L13" s="26">
        <v>28460</v>
      </c>
      <c r="M13">
        <f t="shared" si="1"/>
        <v>1423</v>
      </c>
      <c r="N13">
        <f>M13*0.9</f>
        <v>1280.7</v>
      </c>
    </row>
    <row r="14" spans="3:17" ht="24" customHeight="1" x14ac:dyDescent="0.25">
      <c r="C14" s="17" t="s">
        <v>16</v>
      </c>
      <c r="D14" s="4">
        <v>0</v>
      </c>
      <c r="E14" s="4" t="s">
        <v>22</v>
      </c>
      <c r="F14" s="10">
        <v>1668.402</v>
      </c>
      <c r="G14" s="10"/>
      <c r="H14" s="19">
        <f t="shared" si="0"/>
        <v>0</v>
      </c>
      <c r="L14">
        <v>31420</v>
      </c>
      <c r="M14">
        <f t="shared" si="1"/>
        <v>1571</v>
      </c>
      <c r="N14">
        <f t="shared" si="2"/>
        <v>1853.78</v>
      </c>
      <c r="O14">
        <f t="shared" si="3"/>
        <v>1668.402</v>
      </c>
    </row>
    <row r="15" spans="3:17" ht="24" customHeight="1" x14ac:dyDescent="0.25">
      <c r="C15" s="17" t="s">
        <v>20</v>
      </c>
      <c r="D15" s="4">
        <v>280</v>
      </c>
      <c r="E15" s="4" t="s">
        <v>22</v>
      </c>
      <c r="F15" s="10">
        <v>1742</v>
      </c>
      <c r="G15" s="10"/>
      <c r="H15" s="19">
        <f t="shared" si="0"/>
        <v>487760</v>
      </c>
      <c r="L15" s="26">
        <v>38700</v>
      </c>
      <c r="M15">
        <f t="shared" si="1"/>
        <v>1935</v>
      </c>
      <c r="N15">
        <f>M15*0.9</f>
        <v>1741.5</v>
      </c>
    </row>
    <row r="16" spans="3:17" ht="24" customHeight="1" x14ac:dyDescent="0.25">
      <c r="C16" s="17" t="s">
        <v>21</v>
      </c>
      <c r="D16" s="4">
        <v>0</v>
      </c>
      <c r="E16" s="4" t="s">
        <v>22</v>
      </c>
      <c r="F16" s="10">
        <v>1963</v>
      </c>
      <c r="G16" s="10"/>
      <c r="H16" s="19">
        <f t="shared" si="0"/>
        <v>0</v>
      </c>
      <c r="L16" s="26">
        <v>43630</v>
      </c>
      <c r="M16">
        <f t="shared" si="1"/>
        <v>2181.5</v>
      </c>
      <c r="N16">
        <f>M16*0.9</f>
        <v>1963.3500000000001</v>
      </c>
    </row>
    <row r="17" spans="3:15" ht="31.5" customHeight="1" x14ac:dyDescent="0.25">
      <c r="C17" s="27"/>
      <c r="D17" s="27"/>
      <c r="E17" s="27"/>
      <c r="F17" s="27"/>
      <c r="G17" s="27"/>
      <c r="H17" s="28">
        <f>SUM(H6:H16)</f>
        <v>2324597.2879999997</v>
      </c>
    </row>
    <row r="21" spans="3:15" x14ac:dyDescent="0.25">
      <c r="C21" s="29" t="s">
        <v>23</v>
      </c>
    </row>
    <row r="23" spans="3:15" ht="18.75" x14ac:dyDescent="0.25">
      <c r="C23" s="34" t="s">
        <v>49</v>
      </c>
      <c r="D23" s="35">
        <v>0</v>
      </c>
      <c r="E23" s="36" t="s">
        <v>45</v>
      </c>
      <c r="F23" s="37">
        <v>2910</v>
      </c>
      <c r="G23" s="37"/>
      <c r="H23" s="15">
        <f>F23*D23</f>
        <v>0</v>
      </c>
    </row>
    <row r="24" spans="3:15" ht="18.75" x14ac:dyDescent="0.25">
      <c r="C24" s="34" t="s">
        <v>44</v>
      </c>
      <c r="D24" s="35">
        <v>17</v>
      </c>
      <c r="E24" s="36" t="s">
        <v>45</v>
      </c>
      <c r="F24" s="37">
        <v>4570</v>
      </c>
      <c r="G24" s="37"/>
      <c r="H24" s="15">
        <f>F24*D24</f>
        <v>77690</v>
      </c>
      <c r="J24" s="31">
        <f>F24*19</f>
        <v>86830</v>
      </c>
      <c r="K24" s="31">
        <f>J24*1.18</f>
        <v>102459.4</v>
      </c>
      <c r="L24" s="31">
        <f>K24*0.9</f>
        <v>92213.459999999992</v>
      </c>
      <c r="N24">
        <f t="shared" ref="N24:N34" si="4">D24/20</f>
        <v>0.85</v>
      </c>
      <c r="O24">
        <f>N24*19</f>
        <v>16.149999999999999</v>
      </c>
    </row>
    <row r="25" spans="3:15" ht="18.75" x14ac:dyDescent="0.25">
      <c r="C25" s="34" t="s">
        <v>34</v>
      </c>
      <c r="D25" s="35">
        <v>4</v>
      </c>
      <c r="E25" s="36" t="s">
        <v>45</v>
      </c>
      <c r="F25" s="37">
        <v>7210</v>
      </c>
      <c r="G25" s="37"/>
      <c r="H25" s="15">
        <f t="shared" ref="H25:H34" si="5">F25*D25</f>
        <v>28840</v>
      </c>
      <c r="J25" s="31">
        <f t="shared" ref="J25:J34" si="6">F25*19</f>
        <v>136990</v>
      </c>
      <c r="K25" s="31">
        <f t="shared" ref="K25:K34" si="7">J25*1.18</f>
        <v>161648.19999999998</v>
      </c>
      <c r="L25" s="31">
        <f t="shared" ref="L25:L34" si="8">K25*0.9</f>
        <v>145483.37999999998</v>
      </c>
      <c r="N25">
        <f t="shared" si="4"/>
        <v>0.2</v>
      </c>
      <c r="O25">
        <f t="shared" ref="O25:O34" si="9">N25*19</f>
        <v>3.8000000000000003</v>
      </c>
    </row>
    <row r="26" spans="3:15" ht="18.75" x14ac:dyDescent="0.25">
      <c r="C26" s="34" t="s">
        <v>35</v>
      </c>
      <c r="D26" s="35">
        <v>18</v>
      </c>
      <c r="E26" s="36" t="s">
        <v>45</v>
      </c>
      <c r="F26" s="37">
        <v>10420</v>
      </c>
      <c r="G26" s="37"/>
      <c r="H26" s="15">
        <f t="shared" si="5"/>
        <v>187560</v>
      </c>
      <c r="J26" s="31">
        <f t="shared" si="6"/>
        <v>197980</v>
      </c>
      <c r="K26" s="31">
        <f t="shared" si="7"/>
        <v>233616.4</v>
      </c>
      <c r="L26" s="31">
        <f t="shared" si="8"/>
        <v>210254.76</v>
      </c>
      <c r="N26">
        <f t="shared" si="4"/>
        <v>0.9</v>
      </c>
      <c r="O26">
        <f t="shared" si="9"/>
        <v>17.100000000000001</v>
      </c>
    </row>
    <row r="27" spans="3:15" ht="18.75" x14ac:dyDescent="0.25">
      <c r="C27" s="34" t="s">
        <v>36</v>
      </c>
      <c r="D27" s="35">
        <v>15</v>
      </c>
      <c r="E27" s="36" t="s">
        <v>45</v>
      </c>
      <c r="F27" s="37">
        <v>13230</v>
      </c>
      <c r="G27" s="37"/>
      <c r="H27" s="15">
        <f t="shared" si="5"/>
        <v>198450</v>
      </c>
      <c r="J27" s="31">
        <f t="shared" si="6"/>
        <v>251370</v>
      </c>
      <c r="K27" s="31">
        <f t="shared" si="7"/>
        <v>296616.59999999998</v>
      </c>
      <c r="L27" s="31">
        <f t="shared" si="8"/>
        <v>266954.94</v>
      </c>
      <c r="N27">
        <f t="shared" si="4"/>
        <v>0.75</v>
      </c>
      <c r="O27">
        <f t="shared" si="9"/>
        <v>14.25</v>
      </c>
    </row>
    <row r="28" spans="3:15" ht="18.75" x14ac:dyDescent="0.25">
      <c r="C28" s="34" t="s">
        <v>37</v>
      </c>
      <c r="D28" s="35"/>
      <c r="E28" s="36" t="s">
        <v>45</v>
      </c>
      <c r="F28" s="37">
        <v>16270</v>
      </c>
      <c r="G28" s="37"/>
      <c r="H28" s="15">
        <f t="shared" si="5"/>
        <v>0</v>
      </c>
      <c r="J28" s="31">
        <f t="shared" si="6"/>
        <v>309130</v>
      </c>
      <c r="K28" s="31">
        <f t="shared" si="7"/>
        <v>364773.39999999997</v>
      </c>
      <c r="L28" s="31">
        <f t="shared" si="8"/>
        <v>328296.06</v>
      </c>
      <c r="N28">
        <f t="shared" si="4"/>
        <v>0</v>
      </c>
      <c r="O28">
        <f t="shared" si="9"/>
        <v>0</v>
      </c>
    </row>
    <row r="29" spans="3:15" ht="18.75" x14ac:dyDescent="0.25">
      <c r="C29" s="34" t="s">
        <v>38</v>
      </c>
      <c r="D29" s="35">
        <v>2</v>
      </c>
      <c r="E29" s="36" t="s">
        <v>45</v>
      </c>
      <c r="F29" s="38">
        <v>17525</v>
      </c>
      <c r="G29" s="38"/>
      <c r="H29" s="15">
        <f t="shared" si="5"/>
        <v>35050</v>
      </c>
      <c r="J29" s="31">
        <f t="shared" si="6"/>
        <v>332975</v>
      </c>
      <c r="K29" s="31">
        <f t="shared" si="7"/>
        <v>392910.5</v>
      </c>
      <c r="L29" s="31">
        <f t="shared" si="8"/>
        <v>353619.45</v>
      </c>
      <c r="N29">
        <f t="shared" si="4"/>
        <v>0.1</v>
      </c>
      <c r="O29">
        <f t="shared" si="9"/>
        <v>1.9000000000000001</v>
      </c>
    </row>
    <row r="30" spans="3:15" ht="18.75" x14ac:dyDescent="0.25">
      <c r="C30" s="34" t="s">
        <v>39</v>
      </c>
      <c r="D30" s="35">
        <v>1</v>
      </c>
      <c r="E30" s="36" t="s">
        <v>45</v>
      </c>
      <c r="F30" s="37">
        <v>23160</v>
      </c>
      <c r="G30" s="37"/>
      <c r="H30" s="15">
        <f t="shared" si="5"/>
        <v>23160</v>
      </c>
      <c r="J30" s="31">
        <f t="shared" si="6"/>
        <v>440040</v>
      </c>
      <c r="K30" s="31">
        <f t="shared" si="7"/>
        <v>519247.19999999995</v>
      </c>
      <c r="L30" s="31">
        <f t="shared" si="8"/>
        <v>467322.48</v>
      </c>
      <c r="N30">
        <f t="shared" si="4"/>
        <v>0.05</v>
      </c>
      <c r="O30">
        <f t="shared" si="9"/>
        <v>0.95000000000000007</v>
      </c>
    </row>
    <row r="31" spans="3:15" ht="18.75" x14ac:dyDescent="0.25">
      <c r="C31" s="34" t="s">
        <v>40</v>
      </c>
      <c r="D31" s="35">
        <v>2</v>
      </c>
      <c r="E31" s="36" t="s">
        <v>45</v>
      </c>
      <c r="F31" s="38">
        <v>24119</v>
      </c>
      <c r="G31" s="38"/>
      <c r="H31" s="15">
        <f t="shared" si="5"/>
        <v>48238</v>
      </c>
      <c r="J31" s="31">
        <f t="shared" si="6"/>
        <v>458261</v>
      </c>
      <c r="K31" s="31">
        <f t="shared" si="7"/>
        <v>540747.98</v>
      </c>
      <c r="L31" s="31">
        <f t="shared" si="8"/>
        <v>486673.18199999997</v>
      </c>
      <c r="N31">
        <f t="shared" si="4"/>
        <v>0.1</v>
      </c>
      <c r="O31">
        <f t="shared" si="9"/>
        <v>1.9000000000000001</v>
      </c>
    </row>
    <row r="32" spans="3:15" ht="18.75" x14ac:dyDescent="0.25">
      <c r="C32" s="34" t="s">
        <v>41</v>
      </c>
      <c r="D32" s="35"/>
      <c r="E32" s="36" t="s">
        <v>45</v>
      </c>
      <c r="F32" s="37">
        <v>31420</v>
      </c>
      <c r="G32" s="37"/>
      <c r="H32" s="15">
        <f t="shared" si="5"/>
        <v>0</v>
      </c>
      <c r="J32" s="31">
        <f t="shared" si="6"/>
        <v>596980</v>
      </c>
      <c r="K32" s="31">
        <f t="shared" si="7"/>
        <v>704436.39999999991</v>
      </c>
      <c r="L32" s="31">
        <f t="shared" si="8"/>
        <v>633992.75999999989</v>
      </c>
      <c r="N32">
        <f t="shared" si="4"/>
        <v>0</v>
      </c>
      <c r="O32">
        <f t="shared" si="9"/>
        <v>0</v>
      </c>
    </row>
    <row r="33" spans="3:15" ht="18.75" x14ac:dyDescent="0.25">
      <c r="C33" s="34" t="s">
        <v>42</v>
      </c>
      <c r="D33" s="35">
        <v>11</v>
      </c>
      <c r="E33" s="36" t="s">
        <v>45</v>
      </c>
      <c r="F33" s="38">
        <v>32797</v>
      </c>
      <c r="G33" s="38"/>
      <c r="H33" s="15">
        <f t="shared" si="5"/>
        <v>360767</v>
      </c>
      <c r="J33" s="31">
        <f t="shared" si="6"/>
        <v>623143</v>
      </c>
      <c r="K33" s="31">
        <f t="shared" si="7"/>
        <v>735308.74</v>
      </c>
      <c r="L33" s="31">
        <f t="shared" si="8"/>
        <v>661777.86600000004</v>
      </c>
      <c r="N33">
        <f t="shared" si="4"/>
        <v>0.55000000000000004</v>
      </c>
      <c r="O33">
        <f t="shared" si="9"/>
        <v>10.450000000000001</v>
      </c>
    </row>
    <row r="34" spans="3:15" ht="18.75" x14ac:dyDescent="0.25">
      <c r="C34" s="34" t="s">
        <v>43</v>
      </c>
      <c r="D34" s="36"/>
      <c r="E34" s="36" t="s">
        <v>45</v>
      </c>
      <c r="F34" s="37">
        <v>41100</v>
      </c>
      <c r="G34" s="37"/>
      <c r="H34" s="15">
        <f t="shared" si="5"/>
        <v>0</v>
      </c>
      <c r="J34" s="31">
        <f t="shared" si="6"/>
        <v>780900</v>
      </c>
      <c r="K34" s="31">
        <f t="shared" si="7"/>
        <v>921462</v>
      </c>
      <c r="L34" s="31">
        <f t="shared" si="8"/>
        <v>829315.8</v>
      </c>
      <c r="N34">
        <f t="shared" si="4"/>
        <v>0</v>
      </c>
      <c r="O34">
        <f t="shared" si="9"/>
        <v>0</v>
      </c>
    </row>
    <row r="35" spans="3:15" ht="18.75" x14ac:dyDescent="0.3">
      <c r="C35" s="52" t="s">
        <v>51</v>
      </c>
      <c r="D35" s="53"/>
      <c r="E35" s="53"/>
      <c r="F35" s="54"/>
      <c r="G35" s="39"/>
      <c r="H35" s="33">
        <f>SUM(H23:H34)</f>
        <v>959755</v>
      </c>
    </row>
    <row r="36" spans="3:15" ht="18.75" x14ac:dyDescent="0.3">
      <c r="C36" s="52" t="s">
        <v>46</v>
      </c>
      <c r="D36" s="53"/>
      <c r="E36" s="53"/>
      <c r="F36" s="54"/>
      <c r="G36" s="39"/>
      <c r="H36" s="33">
        <f>H35*10%</f>
        <v>95975.5</v>
      </c>
    </row>
    <row r="37" spans="3:15" ht="18.75" x14ac:dyDescent="0.3">
      <c r="C37" s="52" t="s">
        <v>47</v>
      </c>
      <c r="D37" s="53"/>
      <c r="E37" s="53"/>
      <c r="F37" s="54"/>
      <c r="G37" s="39"/>
      <c r="H37" s="33">
        <f>H35-H36</f>
        <v>863779.5</v>
      </c>
    </row>
    <row r="38" spans="3:15" ht="18.75" x14ac:dyDescent="0.3">
      <c r="C38" s="52" t="s">
        <v>48</v>
      </c>
      <c r="D38" s="53"/>
      <c r="E38" s="53"/>
      <c r="F38" s="54"/>
      <c r="G38" s="39"/>
      <c r="H38" s="33">
        <f>H37*18%</f>
        <v>155480.31</v>
      </c>
      <c r="L38">
        <v>20680</v>
      </c>
      <c r="M38">
        <f>L38/118%</f>
        <v>17525.423728813559</v>
      </c>
    </row>
    <row r="39" spans="3:15" ht="18.75" x14ac:dyDescent="0.3">
      <c r="C39" s="52" t="s">
        <v>50</v>
      </c>
      <c r="D39" s="53"/>
      <c r="E39" s="53"/>
      <c r="F39" s="54"/>
      <c r="G39" s="39"/>
      <c r="H39" s="33">
        <f>H38+H37</f>
        <v>1019259.81</v>
      </c>
      <c r="L39">
        <v>28460</v>
      </c>
      <c r="M39">
        <f>L39/118%</f>
        <v>24118.644067796613</v>
      </c>
    </row>
    <row r="40" spans="3:15" x14ac:dyDescent="0.25">
      <c r="C40" s="32"/>
      <c r="L40">
        <v>38700</v>
      </c>
      <c r="M40">
        <f>L40/118%</f>
        <v>32796.610169491527</v>
      </c>
    </row>
    <row r="41" spans="3:15" x14ac:dyDescent="0.25">
      <c r="C41" s="32"/>
    </row>
    <row r="42" spans="3:15" ht="23.25" x14ac:dyDescent="0.25">
      <c r="C42" s="55" t="s">
        <v>23</v>
      </c>
      <c r="D42" s="55"/>
      <c r="E42" s="55"/>
      <c r="F42" s="55"/>
      <c r="G42" s="55"/>
      <c r="H42" s="55"/>
    </row>
    <row r="43" spans="3:15" ht="15.75" x14ac:dyDescent="0.25">
      <c r="F43" s="40" t="s">
        <v>54</v>
      </c>
      <c r="G43" s="40" t="s">
        <v>53</v>
      </c>
    </row>
    <row r="44" spans="3:15" ht="15.75" x14ac:dyDescent="0.25">
      <c r="C44" s="17" t="s">
        <v>26</v>
      </c>
      <c r="D44" s="4">
        <v>43</v>
      </c>
      <c r="E44" s="4" t="s">
        <v>45</v>
      </c>
      <c r="F44" s="10">
        <v>4570</v>
      </c>
      <c r="G44" s="10">
        <v>4899.75</v>
      </c>
      <c r="H44" s="19">
        <f>F44*D44</f>
        <v>196510</v>
      </c>
    </row>
    <row r="45" spans="3:15" ht="15.75" x14ac:dyDescent="0.25">
      <c r="C45" s="17" t="s">
        <v>27</v>
      </c>
      <c r="D45" s="4">
        <v>7</v>
      </c>
      <c r="E45" s="4" t="s">
        <v>45</v>
      </c>
      <c r="F45" s="10">
        <v>7210</v>
      </c>
      <c r="G45" s="10">
        <v>7487.1</v>
      </c>
      <c r="H45" s="19">
        <f t="shared" ref="H45:H52" si="10">F45*D45</f>
        <v>50470</v>
      </c>
    </row>
    <row r="46" spans="3:15" ht="15.75" x14ac:dyDescent="0.25">
      <c r="C46" s="17" t="s">
        <v>28</v>
      </c>
      <c r="D46" s="4">
        <v>44</v>
      </c>
      <c r="E46" s="4" t="s">
        <v>45</v>
      </c>
      <c r="F46" s="10">
        <v>10420</v>
      </c>
      <c r="G46" s="10">
        <v>10636.1</v>
      </c>
      <c r="H46" s="19">
        <f t="shared" si="10"/>
        <v>458480</v>
      </c>
    </row>
    <row r="47" spans="3:15" ht="15.75" x14ac:dyDescent="0.25">
      <c r="C47" s="17" t="s">
        <v>52</v>
      </c>
      <c r="D47" s="4">
        <v>3</v>
      </c>
      <c r="E47" s="4" t="s">
        <v>45</v>
      </c>
      <c r="F47" s="10">
        <v>16270</v>
      </c>
      <c r="G47" s="10">
        <v>17498.099999999999</v>
      </c>
      <c r="H47" s="19">
        <f t="shared" si="10"/>
        <v>48810</v>
      </c>
    </row>
    <row r="48" spans="3:15" ht="15.75" x14ac:dyDescent="0.25">
      <c r="C48" s="17" t="s">
        <v>29</v>
      </c>
      <c r="D48" s="4">
        <v>14</v>
      </c>
      <c r="E48" s="4" t="s">
        <v>45</v>
      </c>
      <c r="F48" s="10">
        <v>13230</v>
      </c>
      <c r="G48" s="10">
        <v>13446.7</v>
      </c>
      <c r="H48" s="19">
        <f t="shared" si="10"/>
        <v>185220</v>
      </c>
    </row>
    <row r="49" spans="3:14" ht="15.75" x14ac:dyDescent="0.25">
      <c r="C49" s="17" t="s">
        <v>30</v>
      </c>
      <c r="D49" s="4">
        <v>8</v>
      </c>
      <c r="E49" s="4" t="s">
        <v>45</v>
      </c>
      <c r="F49" s="10">
        <v>19470</v>
      </c>
      <c r="G49" s="10">
        <v>20097.2</v>
      </c>
      <c r="H49" s="19">
        <f t="shared" si="10"/>
        <v>155760</v>
      </c>
    </row>
    <row r="50" spans="3:14" ht="15.75" x14ac:dyDescent="0.25">
      <c r="C50" s="17" t="s">
        <v>31</v>
      </c>
      <c r="D50" s="4">
        <v>3</v>
      </c>
      <c r="E50" s="4" t="s">
        <v>45</v>
      </c>
      <c r="F50" s="10">
        <v>23160</v>
      </c>
      <c r="G50" s="10">
        <v>24628</v>
      </c>
      <c r="H50" s="19">
        <f t="shared" si="10"/>
        <v>69480</v>
      </c>
      <c r="L50">
        <v>20680</v>
      </c>
      <c r="M50">
        <f>L50/118%</f>
        <v>17525.423728813559</v>
      </c>
      <c r="N50">
        <f>M50*1.18</f>
        <v>20680</v>
      </c>
    </row>
    <row r="51" spans="3:14" ht="15.75" x14ac:dyDescent="0.25">
      <c r="C51" s="17" t="s">
        <v>32</v>
      </c>
      <c r="D51" s="4">
        <v>9</v>
      </c>
      <c r="E51" s="4" t="s">
        <v>45</v>
      </c>
      <c r="F51" s="10">
        <v>26800</v>
      </c>
      <c r="G51" s="10">
        <v>27626.6</v>
      </c>
      <c r="H51" s="19">
        <f t="shared" si="10"/>
        <v>241200</v>
      </c>
      <c r="L51">
        <v>28460</v>
      </c>
      <c r="M51">
        <f>L51/118%</f>
        <v>24118.644067796613</v>
      </c>
      <c r="N51">
        <f>M51*1.18</f>
        <v>28460</v>
      </c>
    </row>
    <row r="52" spans="3:14" ht="15.75" x14ac:dyDescent="0.25">
      <c r="C52" s="17" t="s">
        <v>33</v>
      </c>
      <c r="D52" s="4">
        <v>5</v>
      </c>
      <c r="E52" s="4" t="s">
        <v>45</v>
      </c>
      <c r="F52" s="10">
        <v>36440</v>
      </c>
      <c r="G52" s="10">
        <v>36490.800000000003</v>
      </c>
      <c r="H52" s="19">
        <f t="shared" si="10"/>
        <v>182200</v>
      </c>
      <c r="L52">
        <v>38700</v>
      </c>
      <c r="M52">
        <f>L52/118%</f>
        <v>32796.610169491527</v>
      </c>
      <c r="N52">
        <f>M52*1.18</f>
        <v>38700</v>
      </c>
    </row>
    <row r="53" spans="3:14" ht="18.75" x14ac:dyDescent="0.3">
      <c r="C53" s="52" t="s">
        <v>51</v>
      </c>
      <c r="D53" s="53"/>
      <c r="E53" s="53"/>
      <c r="F53" s="54"/>
      <c r="G53" s="39"/>
      <c r="H53" s="28">
        <f>SUM(H44:H52)</f>
        <v>1588130</v>
      </c>
    </row>
    <row r="54" spans="3:14" ht="18.75" x14ac:dyDescent="0.3">
      <c r="C54" s="52" t="s">
        <v>46</v>
      </c>
      <c r="D54" s="53"/>
      <c r="E54" s="53"/>
      <c r="F54" s="54"/>
      <c r="G54" s="39"/>
      <c r="H54" s="15">
        <f>H53*10%</f>
        <v>158813</v>
      </c>
    </row>
    <row r="55" spans="3:14" ht="18.75" x14ac:dyDescent="0.3">
      <c r="C55" s="52" t="s">
        <v>47</v>
      </c>
      <c r="D55" s="53"/>
      <c r="E55" s="53"/>
      <c r="F55" s="54"/>
      <c r="G55" s="39"/>
      <c r="H55" s="16">
        <f>H53-H54</f>
        <v>1429317</v>
      </c>
    </row>
    <row r="56" spans="3:14" ht="18.75" x14ac:dyDescent="0.3">
      <c r="C56" s="52" t="s">
        <v>48</v>
      </c>
      <c r="D56" s="53"/>
      <c r="E56" s="53"/>
      <c r="F56" s="54"/>
      <c r="G56" s="39"/>
      <c r="H56" s="16">
        <f>H55*18%</f>
        <v>257277.06</v>
      </c>
    </row>
    <row r="57" spans="3:14" ht="18.75" x14ac:dyDescent="0.3">
      <c r="C57" s="52" t="s">
        <v>50</v>
      </c>
      <c r="D57" s="53"/>
      <c r="E57" s="53"/>
      <c r="F57" s="54"/>
      <c r="G57" s="39"/>
      <c r="H57" s="16">
        <f>H56+H55</f>
        <v>1686594.06</v>
      </c>
    </row>
    <row r="59" spans="3:14" ht="23.25" x14ac:dyDescent="0.25">
      <c r="C59" s="55" t="s">
        <v>53</v>
      </c>
      <c r="D59" s="55"/>
      <c r="E59" s="55"/>
      <c r="F59" s="55"/>
      <c r="G59" s="55"/>
      <c r="H59" s="55"/>
    </row>
    <row r="61" spans="3:14" ht="15.75" x14ac:dyDescent="0.25">
      <c r="C61" s="17" t="s">
        <v>26</v>
      </c>
      <c r="D61" s="4">
        <v>44</v>
      </c>
      <c r="E61" s="4" t="s">
        <v>45</v>
      </c>
      <c r="F61" s="10">
        <v>4899.75</v>
      </c>
      <c r="G61" s="10"/>
      <c r="H61" s="19">
        <f>F61*D61</f>
        <v>215589</v>
      </c>
    </row>
    <row r="62" spans="3:14" ht="15.75" x14ac:dyDescent="0.25">
      <c r="C62" s="17" t="s">
        <v>27</v>
      </c>
      <c r="D62" s="4">
        <v>7</v>
      </c>
      <c r="E62" s="4" t="s">
        <v>45</v>
      </c>
      <c r="F62" s="10">
        <v>7487.1</v>
      </c>
      <c r="G62" s="10"/>
      <c r="H62" s="19">
        <f t="shared" ref="H62:H69" si="11">F62*D62</f>
        <v>52409.700000000004</v>
      </c>
    </row>
    <row r="63" spans="3:14" ht="15.75" x14ac:dyDescent="0.25">
      <c r="C63" s="17" t="s">
        <v>28</v>
      </c>
      <c r="D63" s="4">
        <v>45</v>
      </c>
      <c r="E63" s="4" t="s">
        <v>45</v>
      </c>
      <c r="F63" s="10">
        <v>10636.1</v>
      </c>
      <c r="G63" s="10"/>
      <c r="H63" s="19">
        <f t="shared" si="11"/>
        <v>478624.5</v>
      </c>
    </row>
    <row r="64" spans="3:14" ht="15.75" x14ac:dyDescent="0.25">
      <c r="C64" s="17" t="s">
        <v>52</v>
      </c>
      <c r="D64" s="4">
        <v>4</v>
      </c>
      <c r="E64" s="4" t="s">
        <v>45</v>
      </c>
      <c r="F64" s="10">
        <v>17498.099999999999</v>
      </c>
      <c r="G64" s="10"/>
      <c r="H64" s="19">
        <f t="shared" si="11"/>
        <v>69992.399999999994</v>
      </c>
    </row>
    <row r="65" spans="3:8" ht="15.75" x14ac:dyDescent="0.25">
      <c r="C65" s="17" t="s">
        <v>29</v>
      </c>
      <c r="D65" s="4">
        <v>14</v>
      </c>
      <c r="E65" s="4" t="s">
        <v>45</v>
      </c>
      <c r="F65" s="10">
        <v>13446.7</v>
      </c>
      <c r="G65" s="10"/>
      <c r="H65" s="19">
        <f t="shared" si="11"/>
        <v>188253.80000000002</v>
      </c>
    </row>
    <row r="66" spans="3:8" ht="15.75" x14ac:dyDescent="0.25">
      <c r="C66" s="17" t="s">
        <v>30</v>
      </c>
      <c r="D66" s="4">
        <v>9</v>
      </c>
      <c r="E66" s="4" t="s">
        <v>45</v>
      </c>
      <c r="F66" s="10">
        <v>20097.2</v>
      </c>
      <c r="G66" s="10"/>
      <c r="H66" s="19">
        <f t="shared" si="11"/>
        <v>180874.80000000002</v>
      </c>
    </row>
    <row r="67" spans="3:8" ht="15.75" x14ac:dyDescent="0.25">
      <c r="C67" s="17" t="s">
        <v>31</v>
      </c>
      <c r="D67" s="4">
        <v>4</v>
      </c>
      <c r="E67" s="4" t="s">
        <v>45</v>
      </c>
      <c r="F67" s="10">
        <v>24628</v>
      </c>
      <c r="G67" s="10"/>
      <c r="H67" s="19">
        <f t="shared" si="11"/>
        <v>98512</v>
      </c>
    </row>
    <row r="68" spans="3:8" ht="15.75" x14ac:dyDescent="0.25">
      <c r="C68" s="17" t="s">
        <v>32</v>
      </c>
      <c r="D68" s="4">
        <v>9</v>
      </c>
      <c r="E68" s="4" t="s">
        <v>45</v>
      </c>
      <c r="F68" s="10">
        <v>27626.6</v>
      </c>
      <c r="G68" s="10"/>
      <c r="H68" s="19">
        <f t="shared" si="11"/>
        <v>248639.4</v>
      </c>
    </row>
    <row r="69" spans="3:8" ht="15.75" x14ac:dyDescent="0.25">
      <c r="C69" s="17" t="s">
        <v>33</v>
      </c>
      <c r="D69" s="4">
        <v>6</v>
      </c>
      <c r="E69" s="4" t="s">
        <v>45</v>
      </c>
      <c r="F69" s="10">
        <v>36490.800000000003</v>
      </c>
      <c r="G69" s="10"/>
      <c r="H69" s="19">
        <f t="shared" si="11"/>
        <v>218944.80000000002</v>
      </c>
    </row>
    <row r="70" spans="3:8" ht="18.75" x14ac:dyDescent="0.3">
      <c r="C70" s="52" t="s">
        <v>51</v>
      </c>
      <c r="D70" s="53"/>
      <c r="E70" s="53"/>
      <c r="F70" s="54"/>
      <c r="G70" s="39"/>
      <c r="H70" s="28">
        <f>SUM(H61:H69)</f>
        <v>1751840.4</v>
      </c>
    </row>
    <row r="71" spans="3:8" ht="18.75" x14ac:dyDescent="0.3">
      <c r="C71" s="52" t="s">
        <v>46</v>
      </c>
      <c r="D71" s="53"/>
      <c r="E71" s="53"/>
      <c r="F71" s="54"/>
      <c r="G71" s="39"/>
      <c r="H71" s="15">
        <f>H70*10%</f>
        <v>175184.04</v>
      </c>
    </row>
    <row r="72" spans="3:8" ht="18.75" x14ac:dyDescent="0.3">
      <c r="C72" s="52" t="s">
        <v>47</v>
      </c>
      <c r="D72" s="53"/>
      <c r="E72" s="53"/>
      <c r="F72" s="54"/>
      <c r="G72" s="39"/>
      <c r="H72" s="16">
        <f>H70-H71</f>
        <v>1576656.3599999999</v>
      </c>
    </row>
    <row r="73" spans="3:8" ht="18.75" x14ac:dyDescent="0.3">
      <c r="C73" s="52" t="s">
        <v>48</v>
      </c>
      <c r="D73" s="53"/>
      <c r="E73" s="53"/>
      <c r="F73" s="54"/>
      <c r="G73" s="39"/>
      <c r="H73" s="16">
        <f>H72*18%</f>
        <v>283798.14479999995</v>
      </c>
    </row>
    <row r="74" spans="3:8" ht="18.75" x14ac:dyDescent="0.3">
      <c r="C74" s="52" t="s">
        <v>50</v>
      </c>
      <c r="D74" s="53"/>
      <c r="E74" s="53"/>
      <c r="F74" s="54"/>
      <c r="G74" s="39"/>
      <c r="H74" s="16">
        <f>H73+H72</f>
        <v>1860454.5047999998</v>
      </c>
    </row>
  </sheetData>
  <mergeCells count="17">
    <mergeCell ref="C72:F72"/>
    <mergeCell ref="C73:F73"/>
    <mergeCell ref="C74:F74"/>
    <mergeCell ref="C53:F53"/>
    <mergeCell ref="C42:H42"/>
    <mergeCell ref="C59:H59"/>
    <mergeCell ref="C70:F70"/>
    <mergeCell ref="C71:F71"/>
    <mergeCell ref="C54:F54"/>
    <mergeCell ref="C55:F55"/>
    <mergeCell ref="C56:F56"/>
    <mergeCell ref="C57:F57"/>
    <mergeCell ref="C36:F36"/>
    <mergeCell ref="C37:F37"/>
    <mergeCell ref="C38:F38"/>
    <mergeCell ref="C39:F39"/>
    <mergeCell ref="C35:F3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2025-04-29T13:45:01Z</cp:lastPrinted>
  <dcterms:created xsi:type="dcterms:W3CDTF">2017-12-11T08:54:46Z</dcterms:created>
  <dcterms:modified xsi:type="dcterms:W3CDTF">2025-05-06T11:05:16Z</dcterms:modified>
</cp:coreProperties>
</file>