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6666B1C4-E06C-4449-81E8-2F010A59E663}"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1">'Air Handling Unit'!$A$1:$J$23</definedName>
    <definedName name="_xlnm.Print_Area" localSheetId="4">Chillers!$A$1:$J$16</definedName>
    <definedName name="_xlnm.Print_Area" localSheetId="5">'Cooling Towers'!$A$1:$J$19</definedName>
    <definedName name="_xlnm.Print_Area" localSheetId="0">Summary!$A$1:$E$32</definedName>
    <definedName name="_xlnm.Print_Titles" localSheetId="1">'Air Handling Unit'!$1:$3</definedName>
    <definedName name="_xlnm.Print_Titles" localSheetId="4">Chillers!$1:$3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6" l="1"/>
  <c r="H18" i="6"/>
  <c r="I17" i="6"/>
  <c r="H17" i="6"/>
  <c r="J17" i="6" s="1"/>
  <c r="I16" i="6"/>
  <c r="H16" i="6"/>
  <c r="I15" i="6"/>
  <c r="J15" i="6" s="1"/>
  <c r="H15" i="6"/>
  <c r="I14" i="6"/>
  <c r="H14" i="6"/>
  <c r="I13" i="6"/>
  <c r="J13" i="6" s="1"/>
  <c r="H13" i="6"/>
  <c r="I12" i="6"/>
  <c r="J12" i="6" s="1"/>
  <c r="H12" i="6"/>
  <c r="I11" i="6"/>
  <c r="J11" i="6" s="1"/>
  <c r="H11" i="6"/>
  <c r="I10" i="6"/>
  <c r="H10" i="6"/>
  <c r="I9" i="6"/>
  <c r="J9" i="6" s="1"/>
  <c r="H9" i="6"/>
  <c r="I8" i="6"/>
  <c r="J8" i="6" s="1"/>
  <c r="H8" i="6"/>
  <c r="I7" i="6"/>
  <c r="J7" i="6" s="1"/>
  <c r="H7" i="6"/>
  <c r="I6" i="6"/>
  <c r="J6" i="6" s="1"/>
  <c r="H6" i="6"/>
  <c r="I5" i="6"/>
  <c r="J5" i="6" s="1"/>
  <c r="H5" i="6"/>
  <c r="I4" i="6"/>
  <c r="H4" i="6"/>
  <c r="I15" i="2"/>
  <c r="H15" i="2"/>
  <c r="I14" i="2"/>
  <c r="J14" i="2" s="1"/>
  <c r="H14" i="2"/>
  <c r="I13" i="2"/>
  <c r="H13" i="2"/>
  <c r="I12" i="2"/>
  <c r="J12" i="2" s="1"/>
  <c r="H12" i="2"/>
  <c r="I11" i="2"/>
  <c r="J11" i="2" s="1"/>
  <c r="H11" i="2"/>
  <c r="I10" i="2"/>
  <c r="J10" i="2" s="1"/>
  <c r="H10" i="2"/>
  <c r="I9" i="2"/>
  <c r="J9" i="2" s="1"/>
  <c r="H9" i="2"/>
  <c r="I8" i="2"/>
  <c r="J8" i="2" s="1"/>
  <c r="H8" i="2"/>
  <c r="I7" i="2"/>
  <c r="J7" i="2" s="1"/>
  <c r="H7" i="2"/>
  <c r="I6" i="2"/>
  <c r="J6" i="2" s="1"/>
  <c r="H6" i="2"/>
  <c r="H5" i="2"/>
  <c r="I5" i="2"/>
  <c r="J5" i="2" s="1"/>
  <c r="J16" i="6" l="1"/>
  <c r="J14" i="6"/>
  <c r="J10" i="6"/>
  <c r="J18" i="6"/>
  <c r="J4" i="6"/>
  <c r="J15" i="2"/>
  <c r="J13" i="2"/>
  <c r="J7" i="1" l="1"/>
  <c r="H5" i="1"/>
  <c r="I5" i="1"/>
  <c r="J5" i="1" s="1"/>
  <c r="H6" i="1"/>
  <c r="I6" i="1"/>
  <c r="J6" i="1" s="1"/>
  <c r="H7" i="1"/>
  <c r="I7" i="1"/>
  <c r="H8" i="1"/>
  <c r="I8" i="1"/>
  <c r="J8" i="1"/>
  <c r="H9" i="1"/>
  <c r="I9" i="1"/>
  <c r="J9" i="1"/>
  <c r="H10" i="1"/>
  <c r="J10" i="1" s="1"/>
  <c r="I10" i="1"/>
  <c r="H11" i="1"/>
  <c r="I11" i="1"/>
  <c r="J11" i="1" s="1"/>
  <c r="H12" i="1"/>
  <c r="I12" i="1"/>
  <c r="J12" i="1"/>
  <c r="H13" i="1"/>
  <c r="I13" i="1"/>
  <c r="J13" i="1"/>
  <c r="H14" i="1"/>
  <c r="I14" i="1"/>
  <c r="J14" i="1" s="1"/>
  <c r="H15" i="1"/>
  <c r="I15" i="1"/>
  <c r="J15" i="1" s="1"/>
  <c r="H16" i="1"/>
  <c r="I16" i="1"/>
  <c r="J16" i="1" s="1"/>
  <c r="H17" i="1"/>
  <c r="I17" i="1"/>
  <c r="J17" i="1"/>
  <c r="H18" i="1"/>
  <c r="I18" i="1"/>
  <c r="J18" i="1" s="1"/>
  <c r="H19" i="1"/>
  <c r="I19" i="1"/>
  <c r="J19" i="1" s="1"/>
  <c r="H20" i="1"/>
  <c r="I20" i="1"/>
  <c r="J20" i="1"/>
  <c r="H21" i="1"/>
  <c r="I21" i="1"/>
  <c r="J21" i="1" s="1"/>
  <c r="H22" i="1"/>
  <c r="I22" i="1"/>
  <c r="J22" i="1" s="1"/>
  <c r="I4" i="1"/>
  <c r="H4" i="1"/>
  <c r="F11" i="4" l="1"/>
  <c r="F12" i="4" s="1"/>
  <c r="F15" i="5"/>
  <c r="F14" i="5"/>
  <c r="I23" i="1" l="1"/>
  <c r="D19" i="3" s="1"/>
  <c r="H23" i="1"/>
  <c r="C19" i="3" s="1"/>
  <c r="I16" i="2"/>
  <c r="D20" i="3" s="1"/>
  <c r="H16" i="2"/>
  <c r="I19" i="6"/>
  <c r="D21" i="3" s="1"/>
  <c r="H19" i="6"/>
  <c r="I24" i="1"/>
  <c r="I25" i="1" s="1"/>
  <c r="I26" i="1" s="1"/>
  <c r="J4" i="1"/>
  <c r="F5" i="4"/>
  <c r="F6" i="4"/>
  <c r="F7" i="4"/>
  <c r="F8" i="4"/>
  <c r="F9" i="4"/>
  <c r="F4" i="4"/>
  <c r="F4" i="5"/>
  <c r="F5" i="5"/>
  <c r="F6" i="5"/>
  <c r="F7" i="5"/>
  <c r="F8" i="5"/>
  <c r="F9" i="5"/>
  <c r="F10" i="5"/>
  <c r="F11" i="5"/>
  <c r="F12" i="5"/>
  <c r="F3" i="5"/>
  <c r="H20" i="6" l="1"/>
  <c r="H21" i="6" s="1"/>
  <c r="H23" i="6" s="1"/>
  <c r="C21" i="3"/>
  <c r="E21" i="3" s="1"/>
  <c r="D22" i="3"/>
  <c r="D23" i="3" s="1"/>
  <c r="D24" i="3" s="1"/>
  <c r="H17" i="2"/>
  <c r="H18" i="2" s="1"/>
  <c r="H20" i="2" s="1"/>
  <c r="C20" i="3"/>
  <c r="E19" i="3"/>
  <c r="J23" i="1"/>
  <c r="I17" i="2"/>
  <c r="I18" i="2" s="1"/>
  <c r="I19" i="2" s="1"/>
  <c r="I20" i="6"/>
  <c r="I21" i="6" s="1"/>
  <c r="I22" i="6" s="1"/>
  <c r="I23" i="6" s="1"/>
  <c r="J19" i="6"/>
  <c r="H24" i="1"/>
  <c r="H25" i="1" s="1"/>
  <c r="H27" i="1" s="1"/>
  <c r="I27" i="1"/>
  <c r="J26" i="1"/>
  <c r="J16" i="2"/>
  <c r="J17" i="2" s="1"/>
  <c r="F10" i="4"/>
  <c r="F13" i="5"/>
  <c r="D26" i="3" l="1"/>
  <c r="D27" i="3" s="1"/>
  <c r="D28" i="3" s="1"/>
  <c r="D35" i="3" s="1"/>
  <c r="C22" i="3"/>
  <c r="C23" i="3" s="1"/>
  <c r="C24" i="3" s="1"/>
  <c r="E20" i="3"/>
  <c r="E22" i="3" s="1"/>
  <c r="E23" i="3" s="1"/>
  <c r="E24" i="3" s="1"/>
  <c r="E26" i="3" s="1"/>
  <c r="I20" i="2"/>
  <c r="J19" i="2"/>
  <c r="J22" i="6"/>
  <c r="J24" i="1"/>
  <c r="J25" i="1" s="1"/>
  <c r="J27" i="1" s="1"/>
  <c r="J20" i="6"/>
  <c r="J21" i="6" s="1"/>
  <c r="J18" i="2"/>
  <c r="C26" i="3" l="1"/>
  <c r="C28" i="3" s="1"/>
  <c r="C35" i="3" s="1"/>
  <c r="E27" i="3"/>
  <c r="E28" i="3" s="1"/>
  <c r="C42" i="3"/>
  <c r="C41" i="3"/>
  <c r="J20" i="2"/>
  <c r="J23" i="6"/>
  <c r="C38" i="3" l="1"/>
  <c r="C39" i="3"/>
  <c r="C44" i="3" s="1"/>
  <c r="C46" i="3" s="1"/>
  <c r="C48" i="3" s="1"/>
</calcChain>
</file>

<file path=xl/sharedStrings.xml><?xml version="1.0" encoding="utf-8"?>
<sst xmlns="http://schemas.openxmlformats.org/spreadsheetml/2006/main" count="226" uniqueCount="114">
  <si>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</si>
  <si>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</si>
  <si>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</si>
  <si>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</si>
  <si>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</si>
  <si>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</si>
  <si>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</si>
  <si>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</si>
  <si>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</si>
  <si>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</si>
  <si>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</si>
  <si>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</si>
  <si>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</si>
  <si>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</si>
  <si>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</si>
  <si>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</si>
  <si>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</si>
  <si>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</si>
  <si>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</si>
  <si>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</si>
  <si>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</si>
  <si>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</si>
  <si>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</si>
  <si>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</si>
  <si>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</si>
  <si>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</si>
  <si>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</si>
  <si>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</si>
  <si>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</si>
  <si>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</si>
  <si>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</si>
  <si>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</si>
  <si>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</si>
  <si>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</si>
  <si>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</si>
  <si>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</si>
  <si>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</si>
  <si>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</si>
  <si>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</si>
  <si>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</si>
  <si>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</si>
  <si>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</si>
  <si>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</si>
  <si>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</si>
  <si>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</si>
  <si>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</si>
  <si>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</si>
  <si>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</si>
  <si>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</si>
  <si>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</si>
  <si>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</si>
  <si>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</si>
  <si>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</si>
  <si>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</si>
  <si>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</si>
  <si>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</si>
  <si>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</si>
  <si>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</si>
  <si>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</si>
  <si>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</si>
  <si>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</si>
  <si>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</si>
  <si>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</si>
  <si>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</si>
  <si>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</si>
  <si>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</si>
  <si>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</si>
  <si>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</si>
  <si>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</si>
  <si>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</si>
  <si>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</si>
  <si>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</si>
  <si>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</si>
  <si>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</si>
  <si>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</si>
  <si>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</si>
  <si>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</si>
  <si>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</si>
  <si>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</si>
  <si>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</si>
  <si>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</si>
  <si>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</si>
  <si>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</si>
  <si>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</si>
  <si>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</si>
  <si>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</si>
  <si>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</si>
  <si>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</si>
  <si>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</si>
  <si>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</si>
  <si>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</si>
  <si>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</si>
  <si>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</si>
  <si>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</si>
  <si>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</si>
  <si>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</si>
  <si>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</si>
  <si>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</si>
  <si>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</si>
  <si>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Less 5.5% on Material Amount</t>
  </si>
  <si>
    <t>Less 5/118% on material amount due to Unregistered</t>
  </si>
  <si>
    <t>Less 11% on Labour</t>
  </si>
  <si>
    <t>Less 20% on SST</t>
  </si>
  <si>
    <t>Total Deductins</t>
  </si>
  <si>
    <t>Net Payable</t>
  </si>
  <si>
    <t>NIL</t>
  </si>
  <si>
    <t>RUNNING BILL NO 2</t>
  </si>
  <si>
    <t>OVERHAULING, AND REPAIRING OF AIR HANDLING UNITS (AHU) 3rd Floor (A/B) BA BUILDING KARACHI</t>
  </si>
  <si>
    <t>BILL OF QUANTITIES</t>
  </si>
  <si>
    <t>Billed Qty</t>
  </si>
  <si>
    <t>REPAIRING AND REPLACEMENT AND MAINTENANCE WORKS OF CHILLERS AND COOLING TOWERS OVERHAULING OF BA BUILDING KARACHI</t>
  </si>
  <si>
    <t>Received 30%</t>
  </si>
  <si>
    <t>Payable Amount Rs</t>
  </si>
  <si>
    <t>Will be Received after this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</si>
</sst>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0.0_-;\-* #,##0.0_-;_-* &quot;-&quot;?_-;_-@_-"/>
    <numFmt numFmtId="167" formatCode="_(* #,##0.0_);_(* \(#,##0.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11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7" fontId="3" fillId="0" borderId="6" xfId="1" applyNumberFormat="1" applyFont="1" applyBorder="1" applyAlignment="1">
      <alignment horizontal="right" vertical="center"/>
    </xf>
    <xf numFmtId="165" fontId="0" fillId="6" borderId="0" xfId="0" applyNumberFormat="1" applyFill="1" applyAlignment="1">
      <alignment horizontal="lef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164" fontId="3" fillId="0" borderId="6" xfId="1" applyNumberFormat="1"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27</xdr:row>
      <xdr:rowOff>66675</xdr:rowOff>
    </xdr:from>
    <xdr:to>
      <xdr:col>12</xdr:col>
      <xdr:colOff>432218</xdr:colOff>
      <xdr:row>29</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0"/>
  <sheetViews>
    <sheetView showGridLines="0" tabSelected="1" topLeftCell="A7" zoomScaleNormal="100" workbookViewId="0">
      <selection activeCell="I22" sqref="I22"/>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6" t="s">
        <v>96</v>
      </c>
      <c r="B10" s="96"/>
      <c r="C10" s="96"/>
    </row>
    <row r="11" spans="1:5" s="13" customFormat="1" ht="18.75" x14ac:dyDescent="0.25">
      <c r="A11" s="87" t="s">
        <v>97</v>
      </c>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45420</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95" t="s">
        <v>106</v>
      </c>
      <c r="B16" s="95"/>
      <c r="C16" s="95"/>
      <c r="D16" s="95"/>
      <c r="E16" s="95"/>
    </row>
    <row r="17" spans="1:7" s="13" customFormat="1" ht="28.5" x14ac:dyDescent="0.25">
      <c r="A17" s="19"/>
      <c r="B17" s="27"/>
      <c r="C17" s="27"/>
      <c r="D17" s="27"/>
      <c r="E17" s="19"/>
    </row>
    <row r="18" spans="1:7" ht="37.15" customHeight="1" x14ac:dyDescent="0.25">
      <c r="A18" s="71" t="s">
        <v>13</v>
      </c>
      <c r="B18" s="71" t="s">
        <v>14</v>
      </c>
      <c r="C18" s="77" t="s">
        <v>88</v>
      </c>
      <c r="D18" s="77" t="s">
        <v>90</v>
      </c>
      <c r="E18" s="71" t="s">
        <v>15</v>
      </c>
    </row>
    <row r="19" spans="1:7" ht="23.25" customHeight="1" x14ac:dyDescent="0.25">
      <c r="A19" s="31">
        <v>1</v>
      </c>
      <c r="B19" s="53" t="s">
        <v>65</v>
      </c>
      <c r="C19" s="67">
        <f>'Air Handling Unit'!H23</f>
        <v>1254000</v>
      </c>
      <c r="D19" s="67">
        <f>'Air Handling Unit'!I23</f>
        <v>323000</v>
      </c>
      <c r="E19" s="66">
        <f>D19+C19</f>
        <v>1577000</v>
      </c>
    </row>
    <row r="20" spans="1:7" ht="27" customHeight="1" x14ac:dyDescent="0.25">
      <c r="A20" s="31">
        <v>2</v>
      </c>
      <c r="B20" s="32" t="s">
        <v>66</v>
      </c>
      <c r="C20" s="67">
        <f>Chillers!H16</f>
        <v>10390000</v>
      </c>
      <c r="D20" s="67">
        <f>Chillers!I16</f>
        <v>1790000</v>
      </c>
      <c r="E20" s="66">
        <f>D20+C20</f>
        <v>12180000</v>
      </c>
    </row>
    <row r="21" spans="1:7" ht="28.5" customHeight="1" x14ac:dyDescent="0.25">
      <c r="A21" s="68">
        <v>3</v>
      </c>
      <c r="B21" s="33" t="s">
        <v>67</v>
      </c>
      <c r="C21" s="69">
        <f>'Cooling Towers'!H19</f>
        <v>9111300</v>
      </c>
      <c r="D21" s="69">
        <f>'Cooling Towers'!I19</f>
        <v>647210</v>
      </c>
      <c r="E21" s="70">
        <f>D21+C21</f>
        <v>9758510</v>
      </c>
    </row>
    <row r="22" spans="1:7" ht="25.5" customHeight="1" x14ac:dyDescent="0.25">
      <c r="A22" s="71"/>
      <c r="B22" s="76" t="s">
        <v>94</v>
      </c>
      <c r="C22" s="72">
        <f>SUM(C19:C21)</f>
        <v>20755300</v>
      </c>
      <c r="D22" s="72">
        <f>SUM(D19:D21)</f>
        <v>2760210</v>
      </c>
      <c r="E22" s="72">
        <f>SUM(E19:E21)</f>
        <v>23515510</v>
      </c>
    </row>
    <row r="23" spans="1:7" ht="25.5" customHeight="1" x14ac:dyDescent="0.25">
      <c r="A23" s="71"/>
      <c r="B23" s="76" t="s">
        <v>83</v>
      </c>
      <c r="C23" s="72">
        <f t="shared" ref="C23:D23" si="0">C22*5%</f>
        <v>1037765</v>
      </c>
      <c r="D23" s="72">
        <f t="shared" si="0"/>
        <v>138010.5</v>
      </c>
      <c r="E23" s="72">
        <f>E22*5%</f>
        <v>1175775.5</v>
      </c>
    </row>
    <row r="24" spans="1:7" ht="25.5" customHeight="1" x14ac:dyDescent="0.25">
      <c r="A24" s="71"/>
      <c r="B24" s="76" t="s">
        <v>84</v>
      </c>
      <c r="C24" s="72">
        <f t="shared" ref="C24:D24" si="1">C22-C23</f>
        <v>19717535</v>
      </c>
      <c r="D24" s="72">
        <f t="shared" si="1"/>
        <v>2622199.5</v>
      </c>
      <c r="E24" s="72">
        <f>E22-E23</f>
        <v>22339734.5</v>
      </c>
    </row>
    <row r="25" spans="1:7" ht="25.5" customHeight="1" x14ac:dyDescent="0.25">
      <c r="A25" s="71"/>
      <c r="B25" s="76" t="s">
        <v>111</v>
      </c>
      <c r="C25" s="72">
        <v>7796460</v>
      </c>
      <c r="D25" s="72">
        <v>1037685</v>
      </c>
      <c r="E25" s="72">
        <v>8834145</v>
      </c>
    </row>
    <row r="26" spans="1:7" ht="25.5" customHeight="1" x14ac:dyDescent="0.25">
      <c r="A26" s="71"/>
      <c r="B26" s="76" t="s">
        <v>112</v>
      </c>
      <c r="C26" s="72">
        <f>C24-C25</f>
        <v>11921075</v>
      </c>
      <c r="D26" s="72">
        <f t="shared" ref="D26:E26" si="2">D24-D25</f>
        <v>1584514.5</v>
      </c>
      <c r="E26" s="72">
        <f t="shared" si="2"/>
        <v>13505589.5</v>
      </c>
      <c r="G26" s="60"/>
    </row>
    <row r="27" spans="1:7" ht="27" customHeight="1" x14ac:dyDescent="0.25">
      <c r="A27" s="73"/>
      <c r="B27" s="76" t="s">
        <v>92</v>
      </c>
      <c r="C27" s="74">
        <v>0</v>
      </c>
      <c r="D27" s="74">
        <f>D26*13%</f>
        <v>205986.88500000001</v>
      </c>
      <c r="E27" s="75">
        <f>D27</f>
        <v>205986.88500000001</v>
      </c>
    </row>
    <row r="28" spans="1:7" ht="27" customHeight="1" x14ac:dyDescent="0.25">
      <c r="A28" s="73"/>
      <c r="B28" s="76" t="s">
        <v>93</v>
      </c>
      <c r="C28" s="72">
        <f>C27+C26</f>
        <v>11921075</v>
      </c>
      <c r="D28" s="72">
        <f>D27+D26</f>
        <v>1790501.385</v>
      </c>
      <c r="E28" s="72">
        <f>E27+E26</f>
        <v>13711576.385</v>
      </c>
    </row>
    <row r="32" spans="1:7" ht="18.75" x14ac:dyDescent="0.25">
      <c r="A32" s="97" t="s">
        <v>98</v>
      </c>
      <c r="B32" s="97"/>
      <c r="C32" s="97"/>
    </row>
    <row r="35" spans="2:8" x14ac:dyDescent="0.25">
      <c r="C35" s="90">
        <f>C28*8%</f>
        <v>953686</v>
      </c>
      <c r="D35" s="90">
        <f>D28*8%</f>
        <v>143240.11079999999</v>
      </c>
      <c r="E35" s="91"/>
      <c r="H35" s="92"/>
    </row>
    <row r="36" spans="2:8" x14ac:dyDescent="0.25">
      <c r="C36" s="90"/>
      <c r="D36" s="90"/>
      <c r="E36" s="91"/>
    </row>
    <row r="37" spans="2:8" x14ac:dyDescent="0.25">
      <c r="C37" s="90"/>
      <c r="D37" s="90"/>
      <c r="E37" s="91"/>
      <c r="G37" s="92"/>
    </row>
    <row r="38" spans="2:8" x14ac:dyDescent="0.25">
      <c r="B38" s="28" t="s">
        <v>99</v>
      </c>
      <c r="C38" s="90">
        <f>C28*5.5%</f>
        <v>655659.125</v>
      </c>
      <c r="D38" s="90"/>
      <c r="E38" s="91"/>
    </row>
    <row r="39" spans="2:8" x14ac:dyDescent="0.25">
      <c r="B39" s="28" t="s">
        <v>100</v>
      </c>
      <c r="C39" s="90">
        <f>C28*5/118</f>
        <v>505130.29661016952</v>
      </c>
      <c r="D39" s="90"/>
      <c r="E39" s="91"/>
    </row>
    <row r="40" spans="2:8" x14ac:dyDescent="0.25">
      <c r="C40" s="90"/>
      <c r="D40" s="90"/>
      <c r="E40" s="91"/>
    </row>
    <row r="41" spans="2:8" x14ac:dyDescent="0.25">
      <c r="B41" s="28" t="s">
        <v>101</v>
      </c>
      <c r="C41" s="90">
        <f>D28*11%</f>
        <v>196955.15234999999</v>
      </c>
      <c r="D41" s="90"/>
      <c r="E41" s="91"/>
    </row>
    <row r="42" spans="2:8" x14ac:dyDescent="0.25">
      <c r="B42" s="28" t="s">
        <v>102</v>
      </c>
      <c r="C42" s="90">
        <f>D27*20%</f>
        <v>41197.377000000008</v>
      </c>
      <c r="D42" s="90"/>
      <c r="E42" s="91"/>
    </row>
    <row r="43" spans="2:8" x14ac:dyDescent="0.25">
      <c r="C43" s="90"/>
      <c r="D43" s="90"/>
      <c r="E43" s="91"/>
    </row>
    <row r="44" spans="2:8" x14ac:dyDescent="0.25">
      <c r="B44" s="28" t="s">
        <v>103</v>
      </c>
      <c r="C44" s="90">
        <f>SUM(C38:C42)</f>
        <v>1398941.9509601698</v>
      </c>
      <c r="D44" s="90"/>
      <c r="E44" s="91"/>
    </row>
    <row r="45" spans="2:8" x14ac:dyDescent="0.25">
      <c r="C45" s="90"/>
      <c r="D45" s="90"/>
      <c r="E45" s="91"/>
    </row>
    <row r="46" spans="2:8" x14ac:dyDescent="0.25">
      <c r="B46" s="28" t="s">
        <v>104</v>
      </c>
      <c r="C46" s="90">
        <f>E28-C44</f>
        <v>12312634.434039829</v>
      </c>
      <c r="D46" s="90"/>
      <c r="E46" s="91"/>
    </row>
    <row r="48" spans="2:8" x14ac:dyDescent="0.25">
      <c r="B48" s="28" t="s">
        <v>113</v>
      </c>
      <c r="C48" s="94">
        <f>C46</f>
        <v>12312634.434039829</v>
      </c>
    </row>
    <row r="50" spans="3:3" x14ac:dyDescent="0.25">
      <c r="C50" s="28" t="s">
        <v>105</v>
      </c>
    </row>
  </sheetData>
  <mergeCells count="3">
    <mergeCell ref="A16:E16"/>
    <mergeCell ref="A10:C10"/>
    <mergeCell ref="A32:C32"/>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view="pageBreakPreview" topLeftCell="A15" zoomScale="90" zoomScaleNormal="90" zoomScaleSheetLayoutView="90" workbookViewId="0">
      <selection activeCell="F41" sqref="F41"/>
    </sheetView>
  </sheetViews>
  <sheetFormatPr defaultColWidth="9.140625" defaultRowHeight="15.75" x14ac:dyDescent="0.25"/>
  <cols>
    <col min="1" max="1" width="6.28515625" style="1" customWidth="1"/>
    <col min="2" max="2" width="65.140625" style="30" customWidth="1"/>
    <col min="3" max="3" width="7" style="5" customWidth="1"/>
    <col min="4" max="4" width="5.140625" style="5" bestFit="1" customWidth="1"/>
    <col min="5" max="5" width="12.5703125" style="1" customWidth="1"/>
    <col min="6" max="6" width="12" style="1" customWidth="1"/>
    <col min="7" max="7" width="11.7109375" style="1" customWidth="1"/>
    <col min="8" max="8" width="15.28515625" style="1" customWidth="1"/>
    <col min="9" max="9" width="14.5703125" style="1" customWidth="1"/>
    <col min="10" max="10" width="16.28515625" style="1" customWidth="1"/>
    <col min="11" max="11" width="14" style="1" customWidth="1"/>
    <col min="12" max="12" width="9.85546875" style="1" bestFit="1" customWidth="1"/>
    <col min="13" max="16384" width="9.140625" style="1"/>
  </cols>
  <sheetData>
    <row r="1" spans="1:10" ht="33" customHeight="1" x14ac:dyDescent="0.25">
      <c r="A1" s="99" t="s">
        <v>107</v>
      </c>
      <c r="B1" s="99"/>
      <c r="C1" s="99"/>
      <c r="D1" s="99"/>
      <c r="E1" s="99"/>
      <c r="F1" s="99"/>
      <c r="G1" s="99"/>
      <c r="H1" s="99"/>
      <c r="I1" s="99"/>
      <c r="J1" s="99"/>
    </row>
    <row r="2" spans="1:10" ht="33" customHeight="1" x14ac:dyDescent="0.25">
      <c r="A2" s="101" t="s">
        <v>108</v>
      </c>
      <c r="B2" s="102"/>
      <c r="C2" s="102"/>
      <c r="D2" s="102"/>
      <c r="E2" s="102"/>
      <c r="F2" s="103"/>
      <c r="G2" s="101" t="s">
        <v>106</v>
      </c>
      <c r="H2" s="102"/>
      <c r="I2" s="102"/>
      <c r="J2" s="103"/>
    </row>
    <row r="3" spans="1:10" s="4" customFormat="1" ht="31.5" x14ac:dyDescent="0.25">
      <c r="A3" s="79" t="s">
        <v>0</v>
      </c>
      <c r="B3" s="79" t="s">
        <v>1</v>
      </c>
      <c r="C3" s="79" t="s">
        <v>2</v>
      </c>
      <c r="D3" s="79" t="s">
        <v>3</v>
      </c>
      <c r="E3" s="80" t="s">
        <v>87</v>
      </c>
      <c r="F3" s="80" t="s">
        <v>89</v>
      </c>
      <c r="G3" s="80" t="s">
        <v>109</v>
      </c>
      <c r="H3" s="80" t="s">
        <v>88</v>
      </c>
      <c r="I3" s="80" t="s">
        <v>90</v>
      </c>
      <c r="J3" s="80" t="s">
        <v>15</v>
      </c>
    </row>
    <row r="4" spans="1:10" s="4" customFormat="1" ht="31.5" x14ac:dyDescent="0.25">
      <c r="A4" s="3">
        <v>1</v>
      </c>
      <c r="B4" s="20" t="s">
        <v>53</v>
      </c>
      <c r="C4" s="3">
        <v>1</v>
      </c>
      <c r="D4" s="3" t="s">
        <v>10</v>
      </c>
      <c r="E4" s="8">
        <v>50000</v>
      </c>
      <c r="F4" s="8">
        <v>10000</v>
      </c>
      <c r="G4" s="8">
        <v>1</v>
      </c>
      <c r="H4" s="63">
        <f>G4*E4</f>
        <v>50000</v>
      </c>
      <c r="I4" s="63">
        <f>G4*F4</f>
        <v>10000</v>
      </c>
      <c r="J4" s="8">
        <f>I4+H4</f>
        <v>60000</v>
      </c>
    </row>
    <row r="5" spans="1:10" s="4" customFormat="1" ht="47.25" x14ac:dyDescent="0.25">
      <c r="A5" s="3">
        <v>2</v>
      </c>
      <c r="B5" s="20" t="s">
        <v>54</v>
      </c>
      <c r="C5" s="3">
        <v>1</v>
      </c>
      <c r="D5" s="3" t="s">
        <v>11</v>
      </c>
      <c r="E5" s="8">
        <v>65000</v>
      </c>
      <c r="F5" s="8">
        <v>25000</v>
      </c>
      <c r="G5" s="8">
        <v>1</v>
      </c>
      <c r="H5" s="63">
        <f t="shared" ref="H5:H22" si="0">G5*E5</f>
        <v>65000</v>
      </c>
      <c r="I5" s="63">
        <f t="shared" ref="I5:I22" si="1">G5*F5</f>
        <v>25000</v>
      </c>
      <c r="J5" s="8">
        <f t="shared" ref="J5:J22" si="2">I5+H5</f>
        <v>90000</v>
      </c>
    </row>
    <row r="6" spans="1:10" s="4" customFormat="1" ht="47.25" customHeight="1" x14ac:dyDescent="0.25">
      <c r="A6" s="3">
        <v>3</v>
      </c>
      <c r="B6" s="20" t="s">
        <v>55</v>
      </c>
      <c r="C6" s="3">
        <v>1</v>
      </c>
      <c r="D6" s="3" t="s">
        <v>11</v>
      </c>
      <c r="E6" s="8">
        <v>65000</v>
      </c>
      <c r="F6" s="8">
        <v>25000</v>
      </c>
      <c r="G6" s="8">
        <v>1</v>
      </c>
      <c r="H6" s="63">
        <f t="shared" si="0"/>
        <v>65000</v>
      </c>
      <c r="I6" s="63">
        <f t="shared" si="1"/>
        <v>25000</v>
      </c>
      <c r="J6" s="8">
        <f t="shared" si="2"/>
        <v>90000</v>
      </c>
    </row>
    <row r="7" spans="1:10" s="4" customFormat="1" ht="67.5" customHeight="1" x14ac:dyDescent="0.25">
      <c r="A7" s="3">
        <v>4</v>
      </c>
      <c r="B7" s="20" t="s">
        <v>64</v>
      </c>
      <c r="C7" s="3">
        <v>1</v>
      </c>
      <c r="D7" s="3" t="s">
        <v>11</v>
      </c>
      <c r="E7" s="8">
        <v>130000</v>
      </c>
      <c r="F7" s="8">
        <v>30000</v>
      </c>
      <c r="G7" s="93">
        <v>0.5</v>
      </c>
      <c r="H7" s="63">
        <f t="shared" si="0"/>
        <v>65000</v>
      </c>
      <c r="I7" s="63">
        <f t="shared" si="1"/>
        <v>15000</v>
      </c>
      <c r="J7" s="8">
        <f>I7+H7</f>
        <v>80000</v>
      </c>
    </row>
    <row r="8" spans="1:10" s="4" customFormat="1" ht="31.5" x14ac:dyDescent="0.25">
      <c r="A8" s="3">
        <v>5</v>
      </c>
      <c r="B8" s="20" t="s">
        <v>56</v>
      </c>
      <c r="C8" s="3">
        <v>1</v>
      </c>
      <c r="D8" s="3" t="s">
        <v>11</v>
      </c>
      <c r="E8" s="8">
        <v>20000</v>
      </c>
      <c r="F8" s="8">
        <v>3000</v>
      </c>
      <c r="G8" s="8">
        <v>1</v>
      </c>
      <c r="H8" s="63">
        <f t="shared" si="0"/>
        <v>20000</v>
      </c>
      <c r="I8" s="63">
        <f t="shared" si="1"/>
        <v>3000</v>
      </c>
      <c r="J8" s="8">
        <f t="shared" si="2"/>
        <v>23000</v>
      </c>
    </row>
    <row r="9" spans="1:10" s="4" customFormat="1" ht="35.25" customHeight="1" x14ac:dyDescent="0.25">
      <c r="A9" s="3">
        <v>6</v>
      </c>
      <c r="B9" s="20" t="s">
        <v>59</v>
      </c>
      <c r="C9" s="3">
        <v>1</v>
      </c>
      <c r="D9" s="3" t="s">
        <v>11</v>
      </c>
      <c r="E9" s="8">
        <v>25000</v>
      </c>
      <c r="F9" s="8">
        <v>15000</v>
      </c>
      <c r="G9" s="8">
        <v>1</v>
      </c>
      <c r="H9" s="63">
        <f t="shared" si="0"/>
        <v>25000</v>
      </c>
      <c r="I9" s="63">
        <f t="shared" si="1"/>
        <v>15000</v>
      </c>
      <c r="J9" s="8">
        <f t="shared" si="2"/>
        <v>40000</v>
      </c>
    </row>
    <row r="10" spans="1:10" s="4" customFormat="1" ht="23.25" customHeight="1" x14ac:dyDescent="0.25">
      <c r="A10" s="3">
        <v>7</v>
      </c>
      <c r="B10" s="20" t="s">
        <v>57</v>
      </c>
      <c r="C10" s="3">
        <v>1</v>
      </c>
      <c r="D10" s="3" t="s">
        <v>11</v>
      </c>
      <c r="E10" s="8">
        <v>35000</v>
      </c>
      <c r="F10" s="8">
        <v>15000</v>
      </c>
      <c r="G10" s="8">
        <v>1</v>
      </c>
      <c r="H10" s="63">
        <f t="shared" si="0"/>
        <v>35000</v>
      </c>
      <c r="I10" s="63">
        <f t="shared" si="1"/>
        <v>15000</v>
      </c>
      <c r="J10" s="8">
        <f t="shared" si="2"/>
        <v>50000</v>
      </c>
    </row>
    <row r="11" spans="1:10" s="4" customFormat="1" ht="39" customHeight="1" x14ac:dyDescent="0.25">
      <c r="A11" s="3">
        <v>8</v>
      </c>
      <c r="B11" s="20" t="s">
        <v>58</v>
      </c>
      <c r="C11" s="3">
        <v>1</v>
      </c>
      <c r="D11" s="3" t="s">
        <v>11</v>
      </c>
      <c r="E11" s="8">
        <v>30000</v>
      </c>
      <c r="F11" s="8">
        <v>10000</v>
      </c>
      <c r="G11" s="8">
        <v>1</v>
      </c>
      <c r="H11" s="63">
        <f t="shared" si="0"/>
        <v>30000</v>
      </c>
      <c r="I11" s="63">
        <f t="shared" si="1"/>
        <v>10000</v>
      </c>
      <c r="J11" s="8">
        <f t="shared" si="2"/>
        <v>40000</v>
      </c>
    </row>
    <row r="12" spans="1:10" s="4" customFormat="1" ht="49.5" customHeight="1" x14ac:dyDescent="0.25">
      <c r="A12" s="3">
        <v>9</v>
      </c>
      <c r="B12" s="20" t="s">
        <v>46</v>
      </c>
      <c r="C12" s="3">
        <v>1</v>
      </c>
      <c r="D12" s="3" t="s">
        <v>11</v>
      </c>
      <c r="E12" s="8">
        <v>340000</v>
      </c>
      <c r="F12" s="8">
        <v>50000</v>
      </c>
      <c r="G12" s="8">
        <v>1</v>
      </c>
      <c r="H12" s="63">
        <f t="shared" si="0"/>
        <v>340000</v>
      </c>
      <c r="I12" s="63">
        <f t="shared" si="1"/>
        <v>50000</v>
      </c>
      <c r="J12" s="8">
        <f t="shared" si="2"/>
        <v>390000</v>
      </c>
    </row>
    <row r="13" spans="1:10" s="4" customFormat="1" ht="55.5" customHeight="1" x14ac:dyDescent="0.25">
      <c r="A13" s="3">
        <v>10</v>
      </c>
      <c r="B13" s="20" t="s">
        <v>60</v>
      </c>
      <c r="C13" s="3">
        <v>1</v>
      </c>
      <c r="D13" s="3" t="s">
        <v>11</v>
      </c>
      <c r="E13" s="8">
        <v>95000</v>
      </c>
      <c r="F13" s="8">
        <v>25000</v>
      </c>
      <c r="G13" s="8">
        <v>1</v>
      </c>
      <c r="H13" s="63">
        <f t="shared" si="0"/>
        <v>95000</v>
      </c>
      <c r="I13" s="63">
        <f t="shared" si="1"/>
        <v>25000</v>
      </c>
      <c r="J13" s="8">
        <f t="shared" si="2"/>
        <v>120000</v>
      </c>
    </row>
    <row r="14" spans="1:10" s="4" customFormat="1" ht="40.5" customHeight="1" x14ac:dyDescent="0.25">
      <c r="A14" s="3">
        <v>11</v>
      </c>
      <c r="B14" s="20" t="s">
        <v>47</v>
      </c>
      <c r="C14" s="3">
        <v>1</v>
      </c>
      <c r="D14" s="3" t="s">
        <v>11</v>
      </c>
      <c r="E14" s="8">
        <v>90000</v>
      </c>
      <c r="F14" s="8">
        <v>30000</v>
      </c>
      <c r="G14" s="8">
        <v>1</v>
      </c>
      <c r="H14" s="63">
        <f t="shared" si="0"/>
        <v>90000</v>
      </c>
      <c r="I14" s="63">
        <f t="shared" si="1"/>
        <v>30000</v>
      </c>
      <c r="J14" s="8">
        <f t="shared" si="2"/>
        <v>120000</v>
      </c>
    </row>
    <row r="15" spans="1:10" s="4" customFormat="1" ht="40.5" customHeight="1" x14ac:dyDescent="0.25">
      <c r="A15" s="3">
        <v>12</v>
      </c>
      <c r="B15" s="20" t="s">
        <v>61</v>
      </c>
      <c r="C15" s="3">
        <v>1</v>
      </c>
      <c r="D15" s="3" t="s">
        <v>11</v>
      </c>
      <c r="E15" s="8">
        <v>20000</v>
      </c>
      <c r="F15" s="8">
        <v>15000</v>
      </c>
      <c r="G15" s="8">
        <v>1</v>
      </c>
      <c r="H15" s="63">
        <f t="shared" si="0"/>
        <v>20000</v>
      </c>
      <c r="I15" s="63">
        <f t="shared" si="1"/>
        <v>15000</v>
      </c>
      <c r="J15" s="8">
        <f t="shared" si="2"/>
        <v>35000</v>
      </c>
    </row>
    <row r="16" spans="1:10" s="4" customFormat="1" ht="64.5" customHeight="1" x14ac:dyDescent="0.25">
      <c r="A16" s="3">
        <v>13</v>
      </c>
      <c r="B16" s="81" t="s">
        <v>82</v>
      </c>
      <c r="C16" s="3">
        <v>2</v>
      </c>
      <c r="D16" s="3" t="s">
        <v>9</v>
      </c>
      <c r="E16" s="8">
        <v>67000</v>
      </c>
      <c r="F16" s="8">
        <v>10000</v>
      </c>
      <c r="G16" s="8">
        <v>2</v>
      </c>
      <c r="H16" s="63">
        <f t="shared" si="0"/>
        <v>134000</v>
      </c>
      <c r="I16" s="63">
        <f t="shared" si="1"/>
        <v>20000</v>
      </c>
      <c r="J16" s="8">
        <f t="shared" si="2"/>
        <v>154000</v>
      </c>
    </row>
    <row r="17" spans="1:12" s="4" customFormat="1" ht="62.25" customHeight="1" x14ac:dyDescent="0.25">
      <c r="A17" s="3">
        <v>14</v>
      </c>
      <c r="B17" s="22" t="s">
        <v>62</v>
      </c>
      <c r="C17" s="3">
        <v>1</v>
      </c>
      <c r="D17" s="3" t="s">
        <v>11</v>
      </c>
      <c r="E17" s="8">
        <v>45000</v>
      </c>
      <c r="F17" s="8">
        <v>15000</v>
      </c>
      <c r="G17" s="8">
        <v>1</v>
      </c>
      <c r="H17" s="63">
        <f t="shared" si="0"/>
        <v>45000</v>
      </c>
      <c r="I17" s="63">
        <f t="shared" si="1"/>
        <v>15000</v>
      </c>
      <c r="J17" s="8">
        <f t="shared" si="2"/>
        <v>60000</v>
      </c>
    </row>
    <row r="18" spans="1:12" s="4" customFormat="1" ht="27" customHeight="1" x14ac:dyDescent="0.25">
      <c r="A18" s="3">
        <v>15</v>
      </c>
      <c r="B18" s="20" t="s">
        <v>63</v>
      </c>
      <c r="C18" s="3">
        <v>3</v>
      </c>
      <c r="D18" s="3" t="s">
        <v>48</v>
      </c>
      <c r="E18" s="8">
        <v>15000</v>
      </c>
      <c r="F18" s="8">
        <v>5000</v>
      </c>
      <c r="G18" s="8">
        <v>3</v>
      </c>
      <c r="H18" s="63">
        <f t="shared" si="0"/>
        <v>45000</v>
      </c>
      <c r="I18" s="63">
        <f t="shared" si="1"/>
        <v>15000</v>
      </c>
      <c r="J18" s="8">
        <f t="shared" si="2"/>
        <v>60000</v>
      </c>
    </row>
    <row r="19" spans="1:12" s="4" customFormat="1" ht="30.75" customHeight="1" x14ac:dyDescent="0.25">
      <c r="A19" s="3">
        <v>16</v>
      </c>
      <c r="B19" s="20" t="s">
        <v>49</v>
      </c>
      <c r="C19" s="3">
        <v>1</v>
      </c>
      <c r="D19" s="3" t="s">
        <v>11</v>
      </c>
      <c r="E19" s="8">
        <v>80000</v>
      </c>
      <c r="F19" s="8">
        <v>20000</v>
      </c>
      <c r="G19" s="8">
        <v>1</v>
      </c>
      <c r="H19" s="63">
        <f t="shared" si="0"/>
        <v>80000</v>
      </c>
      <c r="I19" s="63">
        <f t="shared" si="1"/>
        <v>20000</v>
      </c>
      <c r="J19" s="8">
        <f t="shared" si="2"/>
        <v>100000</v>
      </c>
    </row>
    <row r="20" spans="1:12" s="4" customFormat="1" x14ac:dyDescent="0.25">
      <c r="A20" s="3">
        <v>17</v>
      </c>
      <c r="B20" s="20" t="s">
        <v>50</v>
      </c>
      <c r="C20" s="3">
        <v>1</v>
      </c>
      <c r="D20" s="3" t="s">
        <v>11</v>
      </c>
      <c r="E20" s="8">
        <v>10000</v>
      </c>
      <c r="F20" s="8">
        <v>5000</v>
      </c>
      <c r="G20" s="8">
        <v>1</v>
      </c>
      <c r="H20" s="63">
        <f t="shared" si="0"/>
        <v>10000</v>
      </c>
      <c r="I20" s="63">
        <f t="shared" si="1"/>
        <v>5000</v>
      </c>
      <c r="J20" s="8">
        <f t="shared" si="2"/>
        <v>15000</v>
      </c>
    </row>
    <row r="21" spans="1:12" s="4" customFormat="1" ht="31.5" x14ac:dyDescent="0.25">
      <c r="A21" s="3">
        <v>18</v>
      </c>
      <c r="B21" s="20" t="s">
        <v>51</v>
      </c>
      <c r="C21" s="3">
        <v>1</v>
      </c>
      <c r="D21" s="3" t="s">
        <v>11</v>
      </c>
      <c r="E21" s="8">
        <v>10000</v>
      </c>
      <c r="F21" s="8">
        <v>5000</v>
      </c>
      <c r="G21" s="8">
        <v>1</v>
      </c>
      <c r="H21" s="63">
        <f t="shared" si="0"/>
        <v>10000</v>
      </c>
      <c r="I21" s="63">
        <f t="shared" si="1"/>
        <v>5000</v>
      </c>
      <c r="J21" s="8">
        <f t="shared" si="2"/>
        <v>15000</v>
      </c>
    </row>
    <row r="22" spans="1:12" s="4" customFormat="1" ht="27" customHeight="1" x14ac:dyDescent="0.25">
      <c r="A22" s="3">
        <v>19</v>
      </c>
      <c r="B22" s="20" t="s">
        <v>52</v>
      </c>
      <c r="C22" s="3">
        <v>1</v>
      </c>
      <c r="D22" s="3" t="s">
        <v>11</v>
      </c>
      <c r="E22" s="8">
        <v>30000</v>
      </c>
      <c r="F22" s="8">
        <v>5000</v>
      </c>
      <c r="G22" s="8">
        <v>1</v>
      </c>
      <c r="H22" s="63">
        <f t="shared" si="0"/>
        <v>30000</v>
      </c>
      <c r="I22" s="63">
        <f t="shared" si="1"/>
        <v>5000</v>
      </c>
      <c r="J22" s="8">
        <f t="shared" si="2"/>
        <v>35000</v>
      </c>
    </row>
    <row r="23" spans="1:12" s="4" customFormat="1" ht="18.75" x14ac:dyDescent="0.25">
      <c r="A23" s="100" t="s">
        <v>12</v>
      </c>
      <c r="B23" s="100"/>
      <c r="C23" s="100"/>
      <c r="D23" s="100"/>
      <c r="E23" s="100"/>
      <c r="F23" s="100"/>
      <c r="G23" s="89"/>
      <c r="H23" s="78">
        <f>SUM(H4:H22)</f>
        <v>1254000</v>
      </c>
      <c r="I23" s="78">
        <f>SUM(I4:I22)</f>
        <v>323000</v>
      </c>
      <c r="J23" s="78">
        <f>SUM(J4:J22)</f>
        <v>1577000</v>
      </c>
    </row>
    <row r="24" spans="1:12" s="4" customFormat="1" ht="26.45" customHeight="1" x14ac:dyDescent="0.25">
      <c r="A24" s="98" t="s">
        <v>85</v>
      </c>
      <c r="B24" s="98"/>
      <c r="C24" s="98"/>
      <c r="D24" s="98"/>
      <c r="E24" s="98"/>
      <c r="F24" s="98"/>
      <c r="G24" s="88"/>
      <c r="H24" s="65">
        <f>H23*5%</f>
        <v>62700</v>
      </c>
      <c r="I24" s="65">
        <f>I23*5%</f>
        <v>16150</v>
      </c>
      <c r="J24" s="65">
        <f>J23*5%</f>
        <v>78850</v>
      </c>
    </row>
    <row r="25" spans="1:12" s="4" customFormat="1" ht="26.45" customHeight="1" x14ac:dyDescent="0.25">
      <c r="A25" s="98" t="s">
        <v>86</v>
      </c>
      <c r="B25" s="98"/>
      <c r="C25" s="98"/>
      <c r="D25" s="98"/>
      <c r="E25" s="98"/>
      <c r="F25" s="98"/>
      <c r="G25" s="88"/>
      <c r="H25" s="65">
        <f>H23-H24</f>
        <v>1191300</v>
      </c>
      <c r="I25" s="65">
        <f>I23-I24</f>
        <v>306850</v>
      </c>
      <c r="J25" s="59">
        <f>J23-J24</f>
        <v>1498150</v>
      </c>
    </row>
    <row r="26" spans="1:12" s="4" customFormat="1" ht="26.45" customHeight="1" x14ac:dyDescent="0.25">
      <c r="A26" s="98" t="s">
        <v>91</v>
      </c>
      <c r="B26" s="98"/>
      <c r="C26" s="98"/>
      <c r="D26" s="98"/>
      <c r="E26" s="98"/>
      <c r="F26" s="98"/>
      <c r="G26" s="88"/>
      <c r="H26" s="65">
        <v>0</v>
      </c>
      <c r="I26" s="65">
        <f>I25*13%</f>
        <v>39890.5</v>
      </c>
      <c r="J26" s="59">
        <f>I26</f>
        <v>39890.5</v>
      </c>
    </row>
    <row r="27" spans="1:12" s="4" customFormat="1" ht="26.45" customHeight="1" x14ac:dyDescent="0.25">
      <c r="A27" s="98" t="s">
        <v>86</v>
      </c>
      <c r="B27" s="98"/>
      <c r="C27" s="98"/>
      <c r="D27" s="98"/>
      <c r="E27" s="98"/>
      <c r="F27" s="98"/>
      <c r="G27" s="88"/>
      <c r="H27" s="65">
        <f>H26+H25</f>
        <v>1191300</v>
      </c>
      <c r="I27" s="65">
        <f>I26+I25</f>
        <v>346740.5</v>
      </c>
      <c r="J27" s="59">
        <f>J26+J25</f>
        <v>1538040.5</v>
      </c>
      <c r="L27" s="21"/>
    </row>
    <row r="28" spans="1:12" s="4" customFormat="1" x14ac:dyDescent="0.25"/>
    <row r="29" spans="1:12" s="4" customFormat="1" x14ac:dyDescent="0.25"/>
    <row r="30" spans="1:12" s="4" customFormat="1" x14ac:dyDescent="0.25"/>
    <row r="31" spans="1:12" s="4" customFormat="1" x14ac:dyDescent="0.25"/>
    <row r="32" spans="1:12" s="4" customFormat="1" x14ac:dyDescent="0.25">
      <c r="J32" s="21"/>
    </row>
  </sheetData>
  <mergeCells count="8">
    <mergeCell ref="A27:F27"/>
    <mergeCell ref="A1:J1"/>
    <mergeCell ref="A23:F23"/>
    <mergeCell ref="A24:F24"/>
    <mergeCell ref="A25:F25"/>
    <mergeCell ref="A26:F26"/>
    <mergeCell ref="A2:F2"/>
    <mergeCell ref="G2:J2"/>
  </mergeCells>
  <printOptions horizontalCentered="1"/>
  <pageMargins left="0" right="0" top="0.4" bottom="0" header="0.3" footer="0.3"/>
  <pageSetup paperSize="9" scale="84" orientation="landscape" r:id="rId1"/>
  <rowBreaks count="1" manualBreakCount="1">
    <brk id="1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04" t="s">
        <v>20</v>
      </c>
      <c r="B1" s="105"/>
      <c r="C1" s="105"/>
      <c r="D1" s="105"/>
      <c r="E1" s="105"/>
      <c r="F1" s="106"/>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07" t="s">
        <v>12</v>
      </c>
      <c r="B13" s="108"/>
      <c r="C13" s="108"/>
      <c r="D13" s="108"/>
      <c r="E13" s="49"/>
      <c r="F13" s="54">
        <f>SUM(F3:F12)</f>
        <v>650000</v>
      </c>
    </row>
    <row r="14" spans="1:6" s="4" customFormat="1" ht="26.45" customHeight="1" thickBot="1" x14ac:dyDescent="0.3">
      <c r="A14" s="109" t="s">
        <v>85</v>
      </c>
      <c r="B14" s="110"/>
      <c r="C14" s="110"/>
      <c r="D14" s="110"/>
      <c r="E14" s="111"/>
      <c r="F14" s="54">
        <f>F13*5%</f>
        <v>32500</v>
      </c>
    </row>
    <row r="15" spans="1:6" s="4" customFormat="1" ht="26.45" customHeight="1" thickBot="1" x14ac:dyDescent="0.3">
      <c r="A15" s="109" t="s">
        <v>86</v>
      </c>
      <c r="B15" s="110"/>
      <c r="C15" s="110"/>
      <c r="D15" s="110"/>
      <c r="E15" s="111"/>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12" t="s">
        <v>69</v>
      </c>
      <c r="B2" s="113"/>
      <c r="C2" s="113"/>
      <c r="D2" s="113"/>
      <c r="E2" s="113"/>
      <c r="F2" s="114"/>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09" t="s">
        <v>12</v>
      </c>
      <c r="B10" s="110"/>
      <c r="C10" s="110"/>
      <c r="D10" s="110"/>
      <c r="E10" s="48"/>
      <c r="F10" s="47">
        <f>SUM(F2:F9)</f>
        <v>490000</v>
      </c>
    </row>
    <row r="11" spans="1:6" s="4" customFormat="1" ht="26.45" customHeight="1" thickBot="1" x14ac:dyDescent="0.3">
      <c r="A11" s="109" t="s">
        <v>85</v>
      </c>
      <c r="B11" s="110"/>
      <c r="C11" s="110"/>
      <c r="D11" s="110"/>
      <c r="E11" s="111"/>
      <c r="F11" s="54">
        <f>F10*5%</f>
        <v>24500</v>
      </c>
    </row>
    <row r="12" spans="1:6" s="4" customFormat="1" ht="26.45" customHeight="1" thickBot="1" x14ac:dyDescent="0.3">
      <c r="A12" s="109" t="s">
        <v>86</v>
      </c>
      <c r="B12" s="110"/>
      <c r="C12" s="110"/>
      <c r="D12" s="110"/>
      <c r="E12" s="111"/>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0"/>
  <sheetViews>
    <sheetView showGridLines="0" view="pageBreakPreview" zoomScale="60" zoomScaleNormal="100" workbookViewId="0">
      <selection activeCell="M17" sqref="M1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7" width="11.5703125" style="9" customWidth="1"/>
    <col min="8" max="8" width="16.140625" style="9" customWidth="1"/>
    <col min="9" max="9" width="14.85546875" style="9" customWidth="1"/>
    <col min="10" max="11" width="19.7109375" customWidth="1"/>
    <col min="12" max="12" width="12.7109375" bestFit="1" customWidth="1"/>
  </cols>
  <sheetData>
    <row r="1" spans="1:12" ht="51.75" customHeight="1" x14ac:dyDescent="0.25">
      <c r="A1" s="115" t="s">
        <v>110</v>
      </c>
      <c r="B1" s="115"/>
      <c r="C1" s="115"/>
      <c r="D1" s="115"/>
      <c r="E1" s="115"/>
      <c r="F1" s="115"/>
      <c r="G1" s="115"/>
      <c r="H1" s="115"/>
      <c r="I1" s="115"/>
      <c r="J1" s="115"/>
    </row>
    <row r="2" spans="1:12" ht="18.75" x14ac:dyDescent="0.25">
      <c r="A2" s="101" t="s">
        <v>108</v>
      </c>
      <c r="B2" s="102"/>
      <c r="C2" s="102"/>
      <c r="D2" s="102"/>
      <c r="E2" s="102"/>
      <c r="F2" s="103"/>
      <c r="G2" s="101" t="s">
        <v>106</v>
      </c>
      <c r="H2" s="102"/>
      <c r="I2" s="102"/>
      <c r="J2" s="103"/>
    </row>
    <row r="3" spans="1:12" s="4" customFormat="1" ht="44.45" customHeight="1" x14ac:dyDescent="0.25">
      <c r="A3" s="79" t="s">
        <v>0</v>
      </c>
      <c r="B3" s="79" t="s">
        <v>1</v>
      </c>
      <c r="C3" s="79" t="s">
        <v>2</v>
      </c>
      <c r="D3" s="79" t="s">
        <v>3</v>
      </c>
      <c r="E3" s="80" t="s">
        <v>87</v>
      </c>
      <c r="F3" s="80" t="s">
        <v>89</v>
      </c>
      <c r="G3" s="80" t="s">
        <v>109</v>
      </c>
      <c r="H3" s="80" t="s">
        <v>88</v>
      </c>
      <c r="I3" s="80" t="s">
        <v>90</v>
      </c>
      <c r="J3" s="80" t="s">
        <v>15</v>
      </c>
    </row>
    <row r="4" spans="1:12" s="23" customFormat="1" ht="25.15" customHeight="1" x14ac:dyDescent="0.25">
      <c r="A4" s="2"/>
      <c r="B4" s="82" t="s">
        <v>80</v>
      </c>
      <c r="C4" s="62"/>
      <c r="D4" s="3"/>
      <c r="E4" s="3"/>
      <c r="F4" s="3"/>
      <c r="G4" s="3"/>
      <c r="H4" s="3"/>
      <c r="I4" s="3"/>
      <c r="J4" s="83"/>
    </row>
    <row r="5" spans="1:12" s="23" customFormat="1" ht="63" x14ac:dyDescent="0.25">
      <c r="A5" s="3">
        <v>1</v>
      </c>
      <c r="B5" s="84" t="s">
        <v>95</v>
      </c>
      <c r="C5" s="62">
        <v>6</v>
      </c>
      <c r="D5" s="3" t="s">
        <v>9</v>
      </c>
      <c r="E5" s="63">
        <v>1195000</v>
      </c>
      <c r="F5" s="63">
        <v>215000</v>
      </c>
      <c r="G5" s="8">
        <v>6</v>
      </c>
      <c r="H5" s="63">
        <f>G5*E5</f>
        <v>7170000</v>
      </c>
      <c r="I5" s="63">
        <f>G5*F5</f>
        <v>1290000</v>
      </c>
      <c r="J5" s="8">
        <f>I5+H5</f>
        <v>8460000</v>
      </c>
      <c r="L5" s="24"/>
    </row>
    <row r="6" spans="1:12" s="23" customFormat="1" ht="33.75" customHeight="1" x14ac:dyDescent="0.25">
      <c r="A6" s="3">
        <v>2</v>
      </c>
      <c r="B6" s="20" t="s">
        <v>33</v>
      </c>
      <c r="C6" s="62">
        <v>6</v>
      </c>
      <c r="D6" s="3" t="s">
        <v>9</v>
      </c>
      <c r="E6" s="63">
        <v>20000</v>
      </c>
      <c r="F6" s="63">
        <v>5000</v>
      </c>
      <c r="G6" s="63">
        <v>6</v>
      </c>
      <c r="H6" s="63">
        <f t="shared" ref="H6:H15" si="0">G6*E6</f>
        <v>120000</v>
      </c>
      <c r="I6" s="63">
        <f t="shared" ref="I6:I15" si="1">G6*F6</f>
        <v>30000</v>
      </c>
      <c r="J6" s="8">
        <f t="shared" ref="J6:J15" si="2">I6+H6</f>
        <v>150000</v>
      </c>
      <c r="L6" s="61"/>
    </row>
    <row r="7" spans="1:12" s="23" customFormat="1" ht="49.5" customHeight="1" x14ac:dyDescent="0.25">
      <c r="A7" s="3">
        <v>3</v>
      </c>
      <c r="B7" s="20" t="s">
        <v>34</v>
      </c>
      <c r="C7" s="62">
        <v>0</v>
      </c>
      <c r="D7" s="3" t="s">
        <v>9</v>
      </c>
      <c r="E7" s="63">
        <v>0</v>
      </c>
      <c r="F7" s="63">
        <v>0</v>
      </c>
      <c r="G7" s="63">
        <v>0</v>
      </c>
      <c r="H7" s="63">
        <f t="shared" si="0"/>
        <v>0</v>
      </c>
      <c r="I7" s="63">
        <f t="shared" si="1"/>
        <v>0</v>
      </c>
      <c r="J7" s="8">
        <f t="shared" si="2"/>
        <v>0</v>
      </c>
    </row>
    <row r="8" spans="1:12" s="23" customFormat="1" ht="47.25" x14ac:dyDescent="0.25">
      <c r="A8" s="3">
        <v>4</v>
      </c>
      <c r="B8" s="20" t="s">
        <v>35</v>
      </c>
      <c r="C8" s="62">
        <v>2</v>
      </c>
      <c r="D8" s="3" t="s">
        <v>9</v>
      </c>
      <c r="E8" s="63">
        <v>250000</v>
      </c>
      <c r="F8" s="63">
        <v>30000</v>
      </c>
      <c r="G8" s="63">
        <v>2</v>
      </c>
      <c r="H8" s="63">
        <f t="shared" si="0"/>
        <v>500000</v>
      </c>
      <c r="I8" s="63">
        <f t="shared" si="1"/>
        <v>60000</v>
      </c>
      <c r="J8" s="8">
        <f t="shared" si="2"/>
        <v>560000</v>
      </c>
    </row>
    <row r="9" spans="1:12" s="23" customFormat="1" ht="65.25" customHeight="1" x14ac:dyDescent="0.25">
      <c r="A9" s="3">
        <v>5</v>
      </c>
      <c r="B9" s="20" t="s">
        <v>36</v>
      </c>
      <c r="C9" s="62">
        <v>10</v>
      </c>
      <c r="D9" s="3" t="s">
        <v>9</v>
      </c>
      <c r="E9" s="63">
        <v>215000</v>
      </c>
      <c r="F9" s="63">
        <v>30000</v>
      </c>
      <c r="G9" s="63">
        <v>10</v>
      </c>
      <c r="H9" s="63">
        <f t="shared" si="0"/>
        <v>2150000</v>
      </c>
      <c r="I9" s="63">
        <f t="shared" si="1"/>
        <v>300000</v>
      </c>
      <c r="J9" s="8">
        <f t="shared" si="2"/>
        <v>2450000</v>
      </c>
    </row>
    <row r="10" spans="1:12" s="23" customFormat="1" ht="47.25" x14ac:dyDescent="0.25">
      <c r="A10" s="3">
        <v>6</v>
      </c>
      <c r="B10" s="20" t="s">
        <v>37</v>
      </c>
      <c r="C10" s="62">
        <v>4</v>
      </c>
      <c r="D10" s="3" t="s">
        <v>9</v>
      </c>
      <c r="E10" s="63">
        <v>15000</v>
      </c>
      <c r="F10" s="63">
        <v>5000</v>
      </c>
      <c r="G10" s="63">
        <v>4</v>
      </c>
      <c r="H10" s="63">
        <f t="shared" si="0"/>
        <v>60000</v>
      </c>
      <c r="I10" s="63">
        <f t="shared" si="1"/>
        <v>20000</v>
      </c>
      <c r="J10" s="8">
        <f t="shared" si="2"/>
        <v>80000</v>
      </c>
    </row>
    <row r="11" spans="1:12" s="23" customFormat="1" ht="37.5" customHeight="1" x14ac:dyDescent="0.25">
      <c r="A11" s="3">
        <v>7</v>
      </c>
      <c r="B11" s="20" t="s">
        <v>70</v>
      </c>
      <c r="C11" s="62">
        <v>0</v>
      </c>
      <c r="D11" s="3" t="s">
        <v>48</v>
      </c>
      <c r="E11" s="63"/>
      <c r="F11" s="63">
        <v>0</v>
      </c>
      <c r="G11" s="63">
        <v>0</v>
      </c>
      <c r="H11" s="63">
        <f t="shared" si="0"/>
        <v>0</v>
      </c>
      <c r="I11" s="63">
        <f t="shared" si="1"/>
        <v>0</v>
      </c>
      <c r="J11" s="8">
        <f t="shared" si="2"/>
        <v>0</v>
      </c>
    </row>
    <row r="12" spans="1:12" s="23" customFormat="1" ht="15.75" x14ac:dyDescent="0.25">
      <c r="A12" s="3">
        <v>8</v>
      </c>
      <c r="B12" s="20" t="s">
        <v>71</v>
      </c>
      <c r="C12" s="62">
        <v>2</v>
      </c>
      <c r="D12" s="3" t="s">
        <v>10</v>
      </c>
      <c r="E12" s="63">
        <v>30000</v>
      </c>
      <c r="F12" s="63">
        <v>5000</v>
      </c>
      <c r="G12" s="63">
        <v>2</v>
      </c>
      <c r="H12" s="63">
        <f t="shared" si="0"/>
        <v>60000</v>
      </c>
      <c r="I12" s="63">
        <f t="shared" si="1"/>
        <v>10000</v>
      </c>
      <c r="J12" s="8">
        <f t="shared" si="2"/>
        <v>70000</v>
      </c>
    </row>
    <row r="13" spans="1:12" s="23" customFormat="1" ht="15.75" x14ac:dyDescent="0.25">
      <c r="A13" s="3">
        <v>9</v>
      </c>
      <c r="B13" s="20" t="s">
        <v>6</v>
      </c>
      <c r="C13" s="3">
        <v>1</v>
      </c>
      <c r="D13" s="3" t="s">
        <v>10</v>
      </c>
      <c r="E13" s="63">
        <v>50000</v>
      </c>
      <c r="F13" s="63">
        <v>10000</v>
      </c>
      <c r="G13" s="63">
        <v>1</v>
      </c>
      <c r="H13" s="63">
        <f t="shared" si="0"/>
        <v>50000</v>
      </c>
      <c r="I13" s="63">
        <f t="shared" si="1"/>
        <v>10000</v>
      </c>
      <c r="J13" s="8">
        <f t="shared" si="2"/>
        <v>60000</v>
      </c>
    </row>
    <row r="14" spans="1:12" s="23" customFormat="1" ht="31.5" x14ac:dyDescent="0.25">
      <c r="A14" s="3">
        <v>10</v>
      </c>
      <c r="B14" s="22" t="s">
        <v>38</v>
      </c>
      <c r="C14" s="64">
        <v>6</v>
      </c>
      <c r="D14" s="3" t="s">
        <v>9</v>
      </c>
      <c r="E14" s="63">
        <v>40000</v>
      </c>
      <c r="F14" s="63">
        <v>10000</v>
      </c>
      <c r="G14" s="63">
        <v>6</v>
      </c>
      <c r="H14" s="63">
        <f t="shared" si="0"/>
        <v>240000</v>
      </c>
      <c r="I14" s="63">
        <f t="shared" si="1"/>
        <v>60000</v>
      </c>
      <c r="J14" s="8">
        <f t="shared" si="2"/>
        <v>300000</v>
      </c>
    </row>
    <row r="15" spans="1:12" s="23" customFormat="1" ht="31.5" x14ac:dyDescent="0.25">
      <c r="A15" s="3">
        <v>11</v>
      </c>
      <c r="B15" s="20" t="s">
        <v>72</v>
      </c>
      <c r="C15" s="3">
        <v>1</v>
      </c>
      <c r="D15" s="3" t="s">
        <v>10</v>
      </c>
      <c r="E15" s="63">
        <v>40000</v>
      </c>
      <c r="F15" s="63">
        <v>10000</v>
      </c>
      <c r="G15" s="63">
        <v>1</v>
      </c>
      <c r="H15" s="63">
        <f t="shared" si="0"/>
        <v>40000</v>
      </c>
      <c r="I15" s="63">
        <f t="shared" si="1"/>
        <v>10000</v>
      </c>
      <c r="J15" s="8">
        <f t="shared" si="2"/>
        <v>50000</v>
      </c>
    </row>
    <row r="16" spans="1:12" s="4" customFormat="1" ht="18.75" x14ac:dyDescent="0.25">
      <c r="A16" s="98" t="s">
        <v>12</v>
      </c>
      <c r="B16" s="98"/>
      <c r="C16" s="98"/>
      <c r="D16" s="98"/>
      <c r="E16" s="98"/>
      <c r="F16" s="98"/>
      <c r="G16" s="88"/>
      <c r="H16" s="59">
        <f>SUM(H5:H15)</f>
        <v>10390000</v>
      </c>
      <c r="I16" s="59">
        <f>SUM(I5:I15)</f>
        <v>1790000</v>
      </c>
      <c r="J16" s="59">
        <f>SUM(J5:J15)</f>
        <v>12180000</v>
      </c>
    </row>
    <row r="17" spans="1:10" s="4" customFormat="1" ht="26.45" customHeight="1" x14ac:dyDescent="0.25">
      <c r="A17" s="98" t="s">
        <v>85</v>
      </c>
      <c r="B17" s="98"/>
      <c r="C17" s="98"/>
      <c r="D17" s="98"/>
      <c r="E17" s="98"/>
      <c r="F17" s="98"/>
      <c r="G17" s="88"/>
      <c r="H17" s="65">
        <f>H16*5%</f>
        <v>519500</v>
      </c>
      <c r="I17" s="65">
        <f>I16*5%</f>
        <v>89500</v>
      </c>
      <c r="J17" s="65">
        <f>J16*5%</f>
        <v>609000</v>
      </c>
    </row>
    <row r="18" spans="1:10" s="4" customFormat="1" ht="26.45" customHeight="1" x14ac:dyDescent="0.25">
      <c r="A18" s="98" t="s">
        <v>86</v>
      </c>
      <c r="B18" s="98"/>
      <c r="C18" s="98"/>
      <c r="D18" s="98"/>
      <c r="E18" s="98"/>
      <c r="F18" s="98"/>
      <c r="G18" s="88"/>
      <c r="H18" s="65">
        <f>H16-H17</f>
        <v>9870500</v>
      </c>
      <c r="I18" s="65">
        <f>I16-I17</f>
        <v>1700500</v>
      </c>
      <c r="J18" s="59">
        <f>J16-J17</f>
        <v>11571000</v>
      </c>
    </row>
    <row r="19" spans="1:10" s="4" customFormat="1" ht="26.45" customHeight="1" x14ac:dyDescent="0.25">
      <c r="A19" s="98" t="s">
        <v>91</v>
      </c>
      <c r="B19" s="98"/>
      <c r="C19" s="98"/>
      <c r="D19" s="98"/>
      <c r="E19" s="98"/>
      <c r="F19" s="98"/>
      <c r="G19" s="88"/>
      <c r="H19" s="65">
        <v>0</v>
      </c>
      <c r="I19" s="65">
        <f>I18*13%</f>
        <v>221065</v>
      </c>
      <c r="J19" s="59">
        <f>I19</f>
        <v>221065</v>
      </c>
    </row>
    <row r="20" spans="1:10" s="4" customFormat="1" ht="26.45" customHeight="1" x14ac:dyDescent="0.25">
      <c r="A20" s="98" t="s">
        <v>86</v>
      </c>
      <c r="B20" s="98"/>
      <c r="C20" s="98"/>
      <c r="D20" s="98"/>
      <c r="E20" s="98"/>
      <c r="F20" s="98"/>
      <c r="G20" s="88"/>
      <c r="H20" s="65">
        <f>H19+H18</f>
        <v>9870500</v>
      </c>
      <c r="I20" s="65">
        <f>I19+I18</f>
        <v>1921565</v>
      </c>
      <c r="J20" s="59">
        <f>J19+J18</f>
        <v>11792065</v>
      </c>
    </row>
    <row r="21" spans="1:10" s="23" customFormat="1" x14ac:dyDescent="0.25"/>
    <row r="22" spans="1:10" s="23" customFormat="1" x14ac:dyDescent="0.25"/>
    <row r="23" spans="1:10" s="23" customFormat="1" x14ac:dyDescent="0.25"/>
    <row r="24" spans="1:10" s="23" customFormat="1" ht="50.25" customHeight="1" x14ac:dyDescent="0.25"/>
    <row r="25" spans="1:10" s="23" customFormat="1" x14ac:dyDescent="0.25"/>
    <row r="26" spans="1:10" s="23" customFormat="1" x14ac:dyDescent="0.25"/>
    <row r="27" spans="1:10" s="23" customFormat="1" x14ac:dyDescent="0.25"/>
    <row r="28" spans="1:10" s="23" customFormat="1" x14ac:dyDescent="0.25"/>
    <row r="29" spans="1:10" s="23" customFormat="1" x14ac:dyDescent="0.25"/>
    <row r="30" spans="1:10" s="23" customFormat="1" x14ac:dyDescent="0.25"/>
    <row r="31" spans="1:10" s="23" customFormat="1" x14ac:dyDescent="0.25"/>
    <row r="32" spans="1:10" s="23" customFormat="1" x14ac:dyDescent="0.25"/>
    <row r="33" spans="12:12" s="23" customFormat="1" x14ac:dyDescent="0.25"/>
    <row r="34" spans="12:12" s="23" customFormat="1" x14ac:dyDescent="0.25"/>
    <row r="35" spans="12:12" s="23" customFormat="1" x14ac:dyDescent="0.25"/>
    <row r="36" spans="12:12" s="23" customFormat="1" hidden="1" x14ac:dyDescent="0.25"/>
    <row r="37" spans="12:12" s="23" customFormat="1" hidden="1" x14ac:dyDescent="0.25"/>
    <row r="38" spans="12:12" s="23" customFormat="1" hidden="1" x14ac:dyDescent="0.25"/>
    <row r="39" spans="12:12" s="23" customFormat="1" hidden="1" x14ac:dyDescent="0.25"/>
    <row r="40" spans="12:12" s="4" customFormat="1" ht="15.75" x14ac:dyDescent="0.25">
      <c r="L40" s="21"/>
    </row>
  </sheetData>
  <mergeCells count="8">
    <mergeCell ref="A20:F20"/>
    <mergeCell ref="A1:J1"/>
    <mergeCell ref="A16:F16"/>
    <mergeCell ref="A17:F17"/>
    <mergeCell ref="A18:F18"/>
    <mergeCell ref="A19:F19"/>
    <mergeCell ref="A2:F2"/>
    <mergeCell ref="G2:J2"/>
  </mergeCells>
  <printOptions horizontalCentered="1"/>
  <pageMargins left="0" right="0" top="0.4" bottom="0" header="0.3" footer="0.3"/>
  <pageSetup paperSize="9" scale="73" orientation="landscape" r:id="rId1"/>
  <rowBreaks count="1" manualBreakCount="1">
    <brk id="9"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
  <sheetViews>
    <sheetView showGridLines="0" view="pageBreakPreview" topLeftCell="A2" zoomScale="60" zoomScaleNormal="100" workbookViewId="0">
      <selection activeCell="J49" sqref="J49"/>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7" width="11.85546875" customWidth="1"/>
    <col min="8" max="8" width="16.28515625" customWidth="1"/>
    <col min="9" max="9" width="14.42578125" customWidth="1"/>
    <col min="10" max="10" width="17.7109375" customWidth="1"/>
  </cols>
  <sheetData>
    <row r="1" spans="1:12" ht="18.75" x14ac:dyDescent="0.25">
      <c r="A1" s="101" t="s">
        <v>108</v>
      </c>
      <c r="B1" s="102"/>
      <c r="C1" s="102"/>
      <c r="D1" s="102"/>
      <c r="E1" s="102"/>
      <c r="F1" s="103"/>
      <c r="G1" s="101" t="s">
        <v>106</v>
      </c>
      <c r="H1" s="102"/>
      <c r="I1" s="102"/>
      <c r="J1" s="103"/>
    </row>
    <row r="2" spans="1:12" ht="46.9" customHeight="1" x14ac:dyDescent="0.25">
      <c r="A2" s="79" t="s">
        <v>0</v>
      </c>
      <c r="B2" s="79" t="s">
        <v>1</v>
      </c>
      <c r="C2" s="79" t="s">
        <v>2</v>
      </c>
      <c r="D2" s="79" t="s">
        <v>3</v>
      </c>
      <c r="E2" s="80" t="s">
        <v>87</v>
      </c>
      <c r="F2" s="80" t="s">
        <v>89</v>
      </c>
      <c r="G2" s="80" t="s">
        <v>109</v>
      </c>
      <c r="H2" s="80" t="s">
        <v>88</v>
      </c>
      <c r="I2" s="80" t="s">
        <v>90</v>
      </c>
      <c r="J2" s="80" t="s">
        <v>15</v>
      </c>
    </row>
    <row r="3" spans="1:12" ht="27" customHeight="1" x14ac:dyDescent="0.25">
      <c r="A3" s="2"/>
      <c r="B3" s="85" t="s">
        <v>79</v>
      </c>
      <c r="C3" s="86"/>
      <c r="D3" s="3"/>
      <c r="E3" s="8"/>
      <c r="F3" s="8"/>
      <c r="G3" s="8"/>
      <c r="H3" s="8"/>
      <c r="I3" s="8"/>
      <c r="J3" s="8"/>
    </row>
    <row r="4" spans="1:12" ht="39" customHeight="1" x14ac:dyDescent="0.25">
      <c r="A4" s="3">
        <v>1</v>
      </c>
      <c r="B4" s="20" t="s">
        <v>73</v>
      </c>
      <c r="C4" s="3">
        <v>3</v>
      </c>
      <c r="D4" s="3" t="s">
        <v>9</v>
      </c>
      <c r="E4" s="8">
        <v>650000</v>
      </c>
      <c r="F4" s="8">
        <v>100000</v>
      </c>
      <c r="G4" s="8">
        <v>1</v>
      </c>
      <c r="H4" s="63">
        <f>G4*E4</f>
        <v>650000</v>
      </c>
      <c r="I4" s="63">
        <f>G4*F4</f>
        <v>100000</v>
      </c>
      <c r="J4" s="8">
        <f>I4+H4</f>
        <v>750000</v>
      </c>
    </row>
    <row r="5" spans="1:12" ht="44.25" customHeight="1" x14ac:dyDescent="0.25">
      <c r="A5" s="3">
        <v>2</v>
      </c>
      <c r="B5" s="20" t="s">
        <v>39</v>
      </c>
      <c r="C5" s="3">
        <v>6</v>
      </c>
      <c r="D5" s="3" t="s">
        <v>9</v>
      </c>
      <c r="E5" s="8">
        <v>120000</v>
      </c>
      <c r="F5" s="8">
        <v>30000</v>
      </c>
      <c r="G5" s="8">
        <v>2</v>
      </c>
      <c r="H5" s="63">
        <f t="shared" ref="H5:H18" si="0">G5*E5</f>
        <v>240000</v>
      </c>
      <c r="I5" s="63">
        <f t="shared" ref="I5:I18" si="1">G5*F5</f>
        <v>60000</v>
      </c>
      <c r="J5" s="8">
        <f t="shared" ref="J5:J18" si="2">I5+H5</f>
        <v>300000</v>
      </c>
    </row>
    <row r="6" spans="1:12" ht="31.5" x14ac:dyDescent="0.25">
      <c r="A6" s="3">
        <v>3</v>
      </c>
      <c r="B6" s="20" t="s">
        <v>74</v>
      </c>
      <c r="C6" s="3">
        <v>6</v>
      </c>
      <c r="D6" s="3" t="s">
        <v>9</v>
      </c>
      <c r="E6" s="8">
        <v>160000</v>
      </c>
      <c r="F6" s="8">
        <v>15000</v>
      </c>
      <c r="G6" s="8">
        <v>2</v>
      </c>
      <c r="H6" s="63">
        <f t="shared" si="0"/>
        <v>320000</v>
      </c>
      <c r="I6" s="63">
        <f t="shared" si="1"/>
        <v>30000</v>
      </c>
      <c r="J6" s="8">
        <f t="shared" si="2"/>
        <v>350000</v>
      </c>
    </row>
    <row r="7" spans="1:12" ht="53.25" customHeight="1" x14ac:dyDescent="0.25">
      <c r="A7" s="3">
        <v>4</v>
      </c>
      <c r="B7" s="20" t="s">
        <v>28</v>
      </c>
      <c r="C7" s="3">
        <v>12</v>
      </c>
      <c r="D7" s="3" t="s">
        <v>9</v>
      </c>
      <c r="E7" s="8">
        <v>18000</v>
      </c>
      <c r="F7" s="8">
        <v>5000</v>
      </c>
      <c r="G7" s="8">
        <v>4</v>
      </c>
      <c r="H7" s="63">
        <f t="shared" si="0"/>
        <v>72000</v>
      </c>
      <c r="I7" s="63">
        <f t="shared" si="1"/>
        <v>20000</v>
      </c>
      <c r="J7" s="8">
        <f t="shared" si="2"/>
        <v>92000</v>
      </c>
    </row>
    <row r="8" spans="1:12" ht="37.5" customHeight="1" x14ac:dyDescent="0.25">
      <c r="A8" s="3">
        <v>5</v>
      </c>
      <c r="B8" s="20" t="s">
        <v>75</v>
      </c>
      <c r="C8" s="3">
        <v>3</v>
      </c>
      <c r="D8" s="3" t="s">
        <v>9</v>
      </c>
      <c r="E8" s="8">
        <v>2200000</v>
      </c>
      <c r="F8" s="8">
        <v>100000</v>
      </c>
      <c r="G8" s="8">
        <v>3</v>
      </c>
      <c r="H8" s="63">
        <f t="shared" si="0"/>
        <v>6600000</v>
      </c>
      <c r="I8" s="63">
        <f t="shared" si="1"/>
        <v>300000</v>
      </c>
      <c r="J8" s="8">
        <f t="shared" si="2"/>
        <v>6900000</v>
      </c>
    </row>
    <row r="9" spans="1:12" ht="22.5" customHeight="1" x14ac:dyDescent="0.25">
      <c r="A9" s="3">
        <v>6</v>
      </c>
      <c r="B9" s="20" t="s">
        <v>41</v>
      </c>
      <c r="C9" s="3">
        <v>1</v>
      </c>
      <c r="D9" s="3" t="s">
        <v>76</v>
      </c>
      <c r="E9" s="8">
        <v>80000</v>
      </c>
      <c r="F9" s="8">
        <v>20000</v>
      </c>
      <c r="G9" s="8">
        <v>1</v>
      </c>
      <c r="H9" s="63">
        <f t="shared" si="0"/>
        <v>80000</v>
      </c>
      <c r="I9" s="63">
        <f t="shared" si="1"/>
        <v>20000</v>
      </c>
      <c r="J9" s="8">
        <f t="shared" si="2"/>
        <v>100000</v>
      </c>
    </row>
    <row r="10" spans="1:12" ht="15.75" x14ac:dyDescent="0.25">
      <c r="A10" s="3">
        <v>7</v>
      </c>
      <c r="B10" s="20" t="s">
        <v>42</v>
      </c>
      <c r="C10" s="3">
        <v>12</v>
      </c>
      <c r="D10" s="3" t="s">
        <v>9</v>
      </c>
      <c r="E10" s="8">
        <v>35000</v>
      </c>
      <c r="F10" s="8">
        <v>8000</v>
      </c>
      <c r="G10" s="8">
        <v>0</v>
      </c>
      <c r="H10" s="63">
        <f t="shared" si="0"/>
        <v>0</v>
      </c>
      <c r="I10" s="63">
        <f t="shared" si="1"/>
        <v>0</v>
      </c>
      <c r="J10" s="8">
        <f t="shared" si="2"/>
        <v>0</v>
      </c>
    </row>
    <row r="11" spans="1:12" ht="18" customHeight="1" x14ac:dyDescent="0.25">
      <c r="A11" s="3">
        <v>8</v>
      </c>
      <c r="B11" s="20" t="s">
        <v>43</v>
      </c>
      <c r="C11" s="3">
        <v>3</v>
      </c>
      <c r="D11" s="3" t="s">
        <v>9</v>
      </c>
      <c r="E11" s="8">
        <v>23000</v>
      </c>
      <c r="F11" s="8">
        <v>5000</v>
      </c>
      <c r="G11" s="8">
        <v>0</v>
      </c>
      <c r="H11" s="63">
        <f t="shared" si="0"/>
        <v>0</v>
      </c>
      <c r="I11" s="63">
        <f t="shared" si="1"/>
        <v>0</v>
      </c>
      <c r="J11" s="8">
        <f t="shared" si="2"/>
        <v>0</v>
      </c>
    </row>
    <row r="12" spans="1:12" ht="15.75" x14ac:dyDescent="0.25">
      <c r="A12" s="3">
        <v>9</v>
      </c>
      <c r="B12" s="20" t="s">
        <v>40</v>
      </c>
      <c r="C12" s="3">
        <v>9</v>
      </c>
      <c r="D12" s="3" t="s">
        <v>9</v>
      </c>
      <c r="E12" s="8">
        <v>18000</v>
      </c>
      <c r="F12" s="8">
        <v>5000</v>
      </c>
      <c r="G12" s="8">
        <v>0</v>
      </c>
      <c r="H12" s="63">
        <f t="shared" si="0"/>
        <v>0</v>
      </c>
      <c r="I12" s="63">
        <f t="shared" si="1"/>
        <v>0</v>
      </c>
      <c r="J12" s="8">
        <f t="shared" si="2"/>
        <v>0</v>
      </c>
    </row>
    <row r="13" spans="1:12" ht="20.25" customHeight="1" x14ac:dyDescent="0.25">
      <c r="A13" s="3">
        <v>10</v>
      </c>
      <c r="B13" s="20" t="s">
        <v>29</v>
      </c>
      <c r="C13" s="3">
        <v>3</v>
      </c>
      <c r="D13" s="3" t="s">
        <v>9</v>
      </c>
      <c r="E13" s="8">
        <v>630000</v>
      </c>
      <c r="F13" s="8">
        <v>30000</v>
      </c>
      <c r="G13" s="8">
        <v>1</v>
      </c>
      <c r="H13" s="63">
        <f t="shared" si="0"/>
        <v>630000</v>
      </c>
      <c r="I13" s="63">
        <f t="shared" si="1"/>
        <v>30000</v>
      </c>
      <c r="J13" s="8">
        <f t="shared" si="2"/>
        <v>660000</v>
      </c>
    </row>
    <row r="14" spans="1:12" ht="26.25" customHeight="1" x14ac:dyDescent="0.25">
      <c r="A14" s="3">
        <v>11</v>
      </c>
      <c r="B14" s="20" t="s">
        <v>30</v>
      </c>
      <c r="C14" s="3">
        <v>3</v>
      </c>
      <c r="D14" s="3" t="s">
        <v>9</v>
      </c>
      <c r="E14" s="8">
        <v>430000</v>
      </c>
      <c r="F14" s="8">
        <v>30000</v>
      </c>
      <c r="G14" s="8">
        <v>0</v>
      </c>
      <c r="H14" s="63">
        <f t="shared" si="0"/>
        <v>0</v>
      </c>
      <c r="I14" s="63">
        <f t="shared" si="1"/>
        <v>0</v>
      </c>
      <c r="J14" s="8">
        <f t="shared" si="2"/>
        <v>0</v>
      </c>
    </row>
    <row r="15" spans="1:12" ht="36.75" customHeight="1" x14ac:dyDescent="0.25">
      <c r="A15" s="3">
        <v>12</v>
      </c>
      <c r="B15" s="20" t="s">
        <v>77</v>
      </c>
      <c r="C15" s="3">
        <v>3500</v>
      </c>
      <c r="D15" s="3" t="s">
        <v>32</v>
      </c>
      <c r="E15" s="8">
        <v>300</v>
      </c>
      <c r="F15" s="8">
        <v>50</v>
      </c>
      <c r="G15" s="8">
        <v>1500</v>
      </c>
      <c r="H15" s="63">
        <f t="shared" si="0"/>
        <v>450000</v>
      </c>
      <c r="I15" s="63">
        <f t="shared" si="1"/>
        <v>75000</v>
      </c>
      <c r="J15" s="8">
        <f t="shared" si="2"/>
        <v>525000</v>
      </c>
    </row>
    <row r="16" spans="1:12" ht="18" customHeight="1" x14ac:dyDescent="0.25">
      <c r="A16" s="3">
        <v>13</v>
      </c>
      <c r="B16" s="20" t="s">
        <v>78</v>
      </c>
      <c r="C16" s="3">
        <v>1</v>
      </c>
      <c r="D16" s="3" t="s">
        <v>10</v>
      </c>
      <c r="E16" s="8">
        <v>50000</v>
      </c>
      <c r="F16" s="8">
        <v>2000</v>
      </c>
      <c r="G16" s="116">
        <v>0.33</v>
      </c>
      <c r="H16" s="63">
        <f t="shared" si="0"/>
        <v>16500</v>
      </c>
      <c r="I16" s="63">
        <f t="shared" si="1"/>
        <v>660</v>
      </c>
      <c r="J16" s="8">
        <f t="shared" si="2"/>
        <v>17160</v>
      </c>
      <c r="K16" s="60"/>
      <c r="L16" s="60"/>
    </row>
    <row r="17" spans="1:10" ht="18" customHeight="1" x14ac:dyDescent="0.25">
      <c r="A17" s="3">
        <v>14</v>
      </c>
      <c r="B17" s="20" t="s">
        <v>44</v>
      </c>
      <c r="C17" s="3">
        <v>1</v>
      </c>
      <c r="D17" s="3" t="s">
        <v>10</v>
      </c>
      <c r="E17" s="8">
        <v>150000</v>
      </c>
      <c r="F17" s="8">
        <v>30000</v>
      </c>
      <c r="G17" s="116">
        <v>0.33</v>
      </c>
      <c r="H17" s="63">
        <f t="shared" si="0"/>
        <v>49500</v>
      </c>
      <c r="I17" s="63">
        <f t="shared" si="1"/>
        <v>9900</v>
      </c>
      <c r="J17" s="8">
        <f t="shared" si="2"/>
        <v>59400</v>
      </c>
    </row>
    <row r="18" spans="1:10" ht="18" customHeight="1" x14ac:dyDescent="0.25">
      <c r="A18" s="3">
        <v>15</v>
      </c>
      <c r="B18" s="20" t="s">
        <v>31</v>
      </c>
      <c r="C18" s="3">
        <v>4</v>
      </c>
      <c r="D18" s="3" t="s">
        <v>10</v>
      </c>
      <c r="E18" s="8">
        <v>10000</v>
      </c>
      <c r="F18" s="8">
        <v>5000</v>
      </c>
      <c r="G18" s="116">
        <v>0.33</v>
      </c>
      <c r="H18" s="63">
        <f t="shared" si="0"/>
        <v>3300</v>
      </c>
      <c r="I18" s="63">
        <f t="shared" si="1"/>
        <v>1650</v>
      </c>
      <c r="J18" s="8">
        <f t="shared" si="2"/>
        <v>4950</v>
      </c>
    </row>
    <row r="19" spans="1:10" s="4" customFormat="1" ht="18.75" x14ac:dyDescent="0.25">
      <c r="A19" s="98" t="s">
        <v>12</v>
      </c>
      <c r="B19" s="98"/>
      <c r="C19" s="98"/>
      <c r="D19" s="98"/>
      <c r="E19" s="98"/>
      <c r="F19" s="98"/>
      <c r="G19" s="88"/>
      <c r="H19" s="59">
        <f t="shared" ref="H19:I19" si="3">SUM(H4:H18)</f>
        <v>9111300</v>
      </c>
      <c r="I19" s="59">
        <f t="shared" si="3"/>
        <v>647210</v>
      </c>
      <c r="J19" s="59">
        <f>SUM(J4:J18)</f>
        <v>9758510</v>
      </c>
    </row>
    <row r="20" spans="1:10" s="4" customFormat="1" ht="18.75" x14ac:dyDescent="0.25">
      <c r="A20" s="98" t="s">
        <v>85</v>
      </c>
      <c r="B20" s="98"/>
      <c r="C20" s="98"/>
      <c r="D20" s="98"/>
      <c r="E20" s="98"/>
      <c r="F20" s="98"/>
      <c r="G20" s="88"/>
      <c r="H20" s="65">
        <f>H19*5%</f>
        <v>455565</v>
      </c>
      <c r="I20" s="65">
        <f>I19*5%</f>
        <v>32360.5</v>
      </c>
      <c r="J20" s="65">
        <f>J19*5%</f>
        <v>487925.5</v>
      </c>
    </row>
    <row r="21" spans="1:10" s="4" customFormat="1" ht="18.75" x14ac:dyDescent="0.25">
      <c r="A21" s="98" t="s">
        <v>86</v>
      </c>
      <c r="B21" s="98"/>
      <c r="C21" s="98"/>
      <c r="D21" s="98"/>
      <c r="E21" s="98"/>
      <c r="F21" s="98"/>
      <c r="G21" s="88"/>
      <c r="H21" s="65">
        <f>H19-H20</f>
        <v>8655735</v>
      </c>
      <c r="I21" s="65">
        <f>I19-I20</f>
        <v>614849.5</v>
      </c>
      <c r="J21" s="59">
        <f>J19-J20</f>
        <v>9270584.5</v>
      </c>
    </row>
    <row r="22" spans="1:10" s="4" customFormat="1" ht="18.75" x14ac:dyDescent="0.25">
      <c r="A22" s="98" t="s">
        <v>91</v>
      </c>
      <c r="B22" s="98"/>
      <c r="C22" s="98"/>
      <c r="D22" s="98"/>
      <c r="E22" s="98"/>
      <c r="F22" s="98"/>
      <c r="G22" s="88"/>
      <c r="H22" s="65">
        <v>0</v>
      </c>
      <c r="I22" s="65">
        <f>I21*13%</f>
        <v>79930.434999999998</v>
      </c>
      <c r="J22" s="59">
        <f>I22</f>
        <v>79930.434999999998</v>
      </c>
    </row>
    <row r="23" spans="1:10" s="4" customFormat="1" ht="18.75" x14ac:dyDescent="0.25">
      <c r="A23" s="98" t="s">
        <v>86</v>
      </c>
      <c r="B23" s="98"/>
      <c r="C23" s="98"/>
      <c r="D23" s="98"/>
      <c r="E23" s="98"/>
      <c r="F23" s="98"/>
      <c r="G23" s="88"/>
      <c r="H23" s="65">
        <f>H22+H21</f>
        <v>8655735</v>
      </c>
      <c r="I23" s="65">
        <f>I22+I21</f>
        <v>694779.93500000006</v>
      </c>
      <c r="J23" s="59">
        <f>J22+J21</f>
        <v>9350514.9350000005</v>
      </c>
    </row>
    <row r="26" spans="1:10" x14ac:dyDescent="0.25">
      <c r="J26" s="60"/>
    </row>
    <row r="27" spans="1:10" x14ac:dyDescent="0.25">
      <c r="J27" s="60"/>
    </row>
  </sheetData>
  <mergeCells count="7">
    <mergeCell ref="A22:F22"/>
    <mergeCell ref="A23:F23"/>
    <mergeCell ref="A1:F1"/>
    <mergeCell ref="G1:J1"/>
    <mergeCell ref="A19:F19"/>
    <mergeCell ref="A20:F20"/>
    <mergeCell ref="A21:F21"/>
  </mergeCells>
  <printOptions horizontalCentered="1"/>
  <pageMargins left="0" right="0" top="0.78500000000000003" bottom="0" header="0.3" footer="0.3"/>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Summary</vt:lpstr>
      <vt:lpstr>Air Handling Unit</vt:lpstr>
      <vt:lpstr>Fresh Air Unit</vt:lpstr>
      <vt:lpstr>Fan Coil Unit (Elevator n BMS)</vt:lpstr>
      <vt:lpstr>Chillers</vt:lpstr>
      <vt:lpstr>Cooling Towers</vt:lpstr>
      <vt:lpstr>'Air Handling Unit'!Print_Area</vt:lpstr>
      <vt:lpstr>Chillers!Print_Area</vt:lpstr>
      <vt:lpstr>'Cooling Towers'!Print_Area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2024-05-08T09:39:58Z</cp:lastPrinted>
  <dcterms:created xsi:type="dcterms:W3CDTF">2022-09-15T07:28:34Z</dcterms:created>
  <dcterms:modified xsi:type="dcterms:W3CDTF">2024-05-08T09:54:23Z</dcterms:modified>
</cp:coreProperties>
</file>