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A08ADA2E-4BD2-45BF-AC43-4D1C38AAFA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madina'!$A$2:$K$425</definedName>
    <definedName name="_xlnm._FilterDatabase" localSheetId="4" hidden="1">'SRB invoices'!$A$1:$J$269</definedName>
    <definedName name="_xlnm.Print_Area" localSheetId="2">'Al madina'!$A$1:$E$58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E309" i="12" l="1"/>
  <c r="K333" i="12" l="1"/>
  <c r="K332" i="12" l="1"/>
  <c r="K331" i="12"/>
  <c r="K330" i="12"/>
  <c r="K329" i="12"/>
  <c r="K328" i="12"/>
  <c r="E308" i="12" l="1"/>
  <c r="E444" i="3" l="1"/>
  <c r="E307" i="12" l="1"/>
  <c r="K327" i="12" l="1"/>
  <c r="K325" i="12"/>
  <c r="K326" i="12" s="1"/>
  <c r="K324" i="12" l="1"/>
  <c r="I429" i="3" l="1"/>
  <c r="H430" i="3"/>
  <c r="M9" i="12" l="1"/>
  <c r="M8" i="12"/>
  <c r="M11" i="12" s="1"/>
  <c r="L9" i="12"/>
  <c r="L8" i="12"/>
  <c r="L11" i="12" s="1"/>
  <c r="L327" i="12"/>
  <c r="K323" i="12" l="1"/>
  <c r="K322" i="12" l="1"/>
  <c r="K321" i="12" l="1"/>
  <c r="K320" i="12"/>
  <c r="K319" i="12"/>
  <c r="K318" i="12"/>
  <c r="K317" i="12"/>
  <c r="E450" i="3" l="1"/>
  <c r="F450" i="3" s="1"/>
  <c r="E449" i="3"/>
  <c r="F449" i="3" s="1"/>
  <c r="E448" i="3" l="1"/>
  <c r="F448" i="3" s="1"/>
  <c r="E447" i="3" l="1"/>
  <c r="F447" i="3" s="1"/>
  <c r="E446" i="3"/>
  <c r="F446" i="3" s="1"/>
  <c r="E445" i="3"/>
  <c r="F445" i="3" s="1"/>
  <c r="K431" i="3" l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4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04" i="12" s="1"/>
  <c r="E305" i="12" s="1"/>
  <c r="E306" i="12" s="1"/>
  <c r="E367" i="3" l="1"/>
  <c r="F367" i="3" s="1"/>
  <c r="E366" i="3" l="1"/>
  <c r="F366" i="3" s="1"/>
  <c r="E365" i="3" l="1"/>
  <c r="F365" i="3" s="1"/>
  <c r="E364" i="3" l="1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5" i="12"/>
  <c r="L4" i="12"/>
  <c r="M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36" i="12" l="1"/>
  <c r="R150" i="12" l="1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l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E314" i="3"/>
  <c r="F314" i="3" s="1"/>
  <c r="K215" i="12" l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<sst xmlns="http://schemas.openxmlformats.org/spreadsheetml/2006/main" count="9838" uniqueCount="7948">
  <si>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</si>
  <si>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</si>
  <si>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</si>
  <si>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</si>
  <si>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</si>
  <si>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</si>
  <si>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</si>
  <si>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</si>
  <si>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</si>
  <si>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</si>
  <si>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</si>
  <si>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</si>
  <si>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</si>
  <si>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</si>
  <si>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</si>
  <si>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</si>
  <si>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</si>
  <si>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</si>
  <si>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</si>
  <si>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</si>
  <si>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</si>
  <si>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</si>
  <si>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</si>
  <si>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</si>
  <si>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</si>
  <si>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</si>
  <si>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</si>
  <si>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</si>
  <si>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</si>
  <si>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</si>
  <si>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</si>
  <si>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</si>
  <si>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</si>
  <si>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</si>
  <si>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</si>
  <si>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</si>
  <si>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</si>
  <si>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</si>
  <si>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</si>
  <si>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</si>
  <si>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</si>
  <si>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</si>
  <si>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</si>
  <si>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</si>
  <si>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</si>
  <si>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</si>
  <si>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</si>
  <si>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</si>
  <si>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</si>
  <si>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</si>
  <si>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</si>
  <si>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</si>
  <si>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</si>
  <si>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</si>
  <si>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</si>
  <si>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</si>
  <si>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</si>
  <si>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</si>
  <si>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</si>
  <si>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</si>
  <si>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</si>
  <si>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</si>
  <si>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</si>
  <si>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</si>
  <si>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</si>
  <si>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</si>
  <si>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</si>
  <si>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</si>
  <si>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</si>
  <si>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</si>
  <si>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</si>
  <si>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</si>
  <si>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</si>
  <si>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</si>
  <si>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</si>
  <si>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</si>
  <si>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</si>
  <si>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</si>
  <si>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</si>
  <si>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</si>
  <si>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</si>
  <si>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</si>
  <si>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</si>
  <si>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</si>
  <si>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</si>
  <si>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</si>
  <si>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</si>
  <si>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</si>
  <si>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</si>
  <si>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</si>
  <si>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</si>
  <si>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</si>
  <si>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</si>
  <si>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</si>
  <si>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</si>
  <si>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</si>
  <si>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</si>
  <si>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</si>
  <si>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</si>
  <si>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</si>
  <si>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</si>
  <si>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</si>
  <si>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</si>
  <si>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</si>
  <si>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</si>
  <si>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</si>
  <si>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</si>
  <si>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</si>
  <si>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</si>
  <si>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</si>
  <si>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</si>
  <si>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</si>
  <si>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</si>
  <si>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</si>
  <si>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</si>
  <si>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</si>
  <si>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</si>
  <si>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</si>
  <si>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</si>
  <si>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</si>
  <si>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</si>
  <si>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</si>
  <si>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</si>
  <si>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</si>
  <si>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</si>
  <si>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</si>
  <si>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</si>
  <si>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</si>
  <si>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</si>
  <si>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</si>
  <si>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</si>
  <si>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</si>
  <si>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</si>
  <si>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</si>
  <si>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</si>
  <si>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</si>
  <si>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</si>
  <si>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</si>
  <si>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</si>
  <si>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</si>
  <si>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</si>
  <si>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</si>
  <si>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</si>
  <si>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</si>
  <si>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</si>
  <si>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</si>
  <si>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</si>
  <si>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</si>
  <si>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</si>
  <si>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</si>
  <si>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</si>
  <si>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</si>
  <si>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</si>
  <si>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</si>
  <si>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</si>
  <si>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</si>
  <si>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</si>
  <si>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</si>
  <si>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</si>
  <si>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</si>
  <si>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</si>
  <si>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</si>
  <si>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</si>
  <si>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</si>
  <si>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</si>
  <si>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</si>
  <si>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</si>
  <si>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</si>
  <si>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</si>
  <si>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</si>
  <si>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</si>
  <si>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</si>
  <si>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</si>
  <si>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</si>
  <si>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</si>
  <si>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</si>
  <si>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</si>
  <si>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</si>
  <si>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</si>
  <si>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</si>
  <si>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</si>
  <si>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</si>
  <si>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</si>
  <si>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</si>
  <si>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</si>
  <si>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</si>
  <si>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</si>
  <si>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</si>
  <si>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</si>
  <si>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</si>
  <si>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</si>
  <si>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</si>
  <si>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</si>
  <si>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</si>
  <si>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</si>
  <si>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</si>
  <si>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</si>
  <si>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</si>
  <si>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</si>
  <si>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</si>
  <si>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</si>
  <si>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</si>
  <si>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</si>
  <si>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</si>
  <si>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</si>
  <si>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</si>
  <si>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</si>
  <si>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</si>
  <si>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</si>
  <si>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</si>
  <si>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</si>
  <si>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</si>
  <si>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</si>
  <si>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</si>
  <si>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</si>
  <si>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</si>
  <si>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</si>
  <si>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</si>
  <si>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</si>
  <si>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</si>
  <si>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</si>
  <si>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</si>
  <si>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</si>
  <si>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</si>
  <si>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</si>
  <si>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</si>
  <si>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</si>
  <si>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</si>
  <si>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</si>
  <si>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</si>
  <si>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</si>
  <si>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</si>
  <si>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</si>
  <si>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</si>
  <si>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</si>
  <si>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</si>
  <si>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</si>
  <si>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</si>
  <si>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</si>
  <si>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</si>
  <si>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</si>
  <si>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</si>
  <si>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</si>
  <si>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</si>
  <si>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</si>
  <si>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</si>
  <si>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</si>
  <si>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</si>
  <si>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</si>
  <si>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</si>
  <si>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</si>
  <si>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</si>
  <si>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</si>
  <si>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</si>
  <si>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</si>
  <si>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</si>
  <si>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</si>
  <si>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</si>
  <si>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</si>
  <si>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</si>
  <si>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</si>
  <si>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</si>
  <si>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</si>
  <si>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</si>
  <si>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</si>
  <si>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</si>
  <si>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</si>
  <si>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</si>
  <si>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</si>
  <si>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</si>
  <si>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</si>
  <si>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</si>
  <si>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</si>
  <si>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</si>
  <si>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</si>
  <si>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</si>
  <si>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</si>
  <si>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</si>
  <si>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</si>
  <si>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</si>
  <si>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</si>
  <si>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</si>
  <si>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</si>
  <si>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</si>
  <si>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</si>
  <si>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</si>
  <si>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</si>
  <si>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</si>
  <si>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</si>
  <si>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</si>
  <si>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</si>
  <si>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</si>
  <si>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</si>
  <si>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</si>
  <si>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</si>
  <si>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</si>
  <si>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</si>
  <si>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</si>
  <si>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</si>
  <si>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</si>
  <si>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</si>
  <si>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</si>
  <si>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</si>
  <si>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</si>
  <si>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</si>
  <si>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</si>
  <si>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</si>
  <si>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</si>
  <si>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</si>
  <si>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</si>
  <si>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</si>
  <si>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</si>
  <si>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</si>
  <si>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</si>
  <si>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</si>
  <si>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</si>
  <si>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</si>
  <si>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</si>
  <si>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</si>
  <si>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</si>
  <si>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</si>
  <si>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</si>
  <si>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</si>
  <si>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</si>
  <si>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</si>
  <si>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</si>
  <si>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</si>
  <si>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</si>
  <si>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</si>
  <si>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</si>
  <si>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</si>
  <si>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</si>
  <si>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</si>
  <si>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</si>
  <si>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</si>
  <si>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</si>
  <si>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</si>
  <si>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</si>
  <si>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</si>
  <si>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</si>
  <si>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</si>
  <si>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</si>
  <si>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</si>
  <si>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</si>
  <si>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</si>
  <si>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</si>
  <si>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</si>
  <si>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</si>
  <si>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</si>
  <si>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</si>
  <si>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</si>
  <si>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</si>
  <si>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</si>
  <si>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</si>
  <si>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</si>
  <si>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</si>
  <si>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</si>
  <si>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</si>
  <si>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</si>
  <si>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</si>
  <si>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</si>
  <si>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</si>
  <si>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</si>
  <si>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</si>
  <si>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</si>
  <si>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</si>
  <si>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</si>
  <si>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</si>
  <si>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</si>
  <si>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</si>
  <si>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</si>
  <si>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</si>
  <si>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</si>
  <si>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</si>
  <si>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</si>
  <si>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</si>
  <si>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</si>
  <si>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</si>
  <si>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</si>
  <si>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</si>
  <si>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</si>
  <si>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</si>
  <si>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</si>
  <si>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</si>
  <si>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</si>
  <si>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</si>
  <si>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</si>
  <si>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</si>
  <si>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</si>
  <si>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</si>
  <si>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</si>
  <si>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</si>
  <si>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</si>
  <si>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</si>
  <si>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</si>
  <si>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</si>
  <si>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</si>
  <si>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</si>
  <si>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</si>
  <si>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</si>
  <si>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</si>
  <si>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</si>
  <si>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</si>
  <si>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</si>
  <si>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</si>
  <si>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</si>
  <si>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</si>
  <si>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</si>
  <si>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</si>
  <si>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</si>
  <si>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</si>
  <si>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</si>
  <si>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</si>
  <si>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</si>
  <si>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</si>
  <si>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</si>
  <si>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</si>
  <si>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</si>
  <si>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</si>
  <si>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</si>
  <si>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</si>
  <si>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</si>
  <si>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</si>
  <si>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</si>
  <si>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</si>
  <si>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</si>
  <si>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</si>
  <si>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</si>
  <si>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</si>
  <si>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</si>
  <si>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</si>
  <si>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</si>
  <si>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</si>
  <si>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</si>
  <si>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</si>
  <si>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</si>
  <si>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</si>
  <si>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</si>
  <si>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</si>
  <si>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</si>
  <si>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</si>
  <si>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</si>
  <si>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</si>
  <si>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</si>
  <si>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</si>
  <si>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</si>
  <si>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</si>
  <si>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</si>
  <si>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</si>
  <si>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</si>
  <si>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</si>
  <si>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</si>
  <si>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</si>
  <si>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</si>
  <si>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</si>
  <si>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</si>
  <si>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</si>
  <si>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</si>
  <si>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</si>
  <si>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</si>
  <si>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</si>
  <si>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</si>
  <si>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</si>
  <si>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</si>
  <si>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</si>
  <si>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</si>
  <si>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</si>
  <si>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</si>
  <si>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</si>
  <si>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</si>
  <si>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</si>
  <si>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</si>
  <si>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</si>
  <si>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</si>
  <si>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</si>
  <si>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</si>
  <si>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</si>
  <si>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</si>
  <si>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</si>
  <si>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</si>
  <si>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</si>
  <si>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</si>
  <si>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</si>
  <si>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</si>
  <si>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</si>
  <si>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</si>
  <si>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</si>
  <si>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</si>
  <si>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</si>
  <si>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</si>
  <si>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</si>
  <si>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</si>
  <si>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</si>
  <si>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</si>
  <si>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</si>
  <si>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</si>
  <si>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</si>
  <si>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</si>
  <si>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</si>
  <si>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</si>
  <si>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</si>
  <si>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</si>
  <si>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</si>
  <si>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</si>
  <si>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</si>
  <si>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</si>
  <si>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</si>
  <si>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</si>
  <si>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</si>
  <si>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</si>
  <si>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</si>
  <si>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</si>
  <si>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</si>
  <si>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</si>
  <si>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</si>
  <si>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</si>
  <si>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</si>
  <si>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</si>
  <si>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</si>
  <si>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</si>
  <si>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</si>
  <si>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</si>
  <si>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</si>
  <si>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</si>
  <si>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</si>
  <si>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</si>
  <si>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</si>
  <si>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</si>
  <si>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</si>
  <si>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</si>
  <si>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</si>
  <si>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</si>
  <si>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</si>
  <si>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</si>
  <si>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</si>
  <si>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</si>
  <si>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</si>
  <si>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</si>
  <si>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</si>
  <si>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</si>
  <si>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</si>
  <si>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</si>
  <si>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</si>
  <si>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</si>
  <si>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</si>
  <si>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</si>
  <si>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</si>
  <si>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</si>
  <si>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</si>
  <si>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</si>
  <si>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</si>
  <si>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</si>
  <si>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</si>
  <si>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</si>
  <si>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</si>
  <si>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</si>
  <si>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</si>
  <si>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</si>
  <si>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</si>
  <si>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</si>
  <si>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</si>
  <si>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</si>
  <si>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</si>
  <si>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</si>
  <si>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</si>
  <si>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</si>
  <si>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</si>
  <si>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</si>
  <si>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</si>
  <si>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</si>
  <si>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</si>
  <si>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</si>
  <si>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</si>
  <si>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</si>
  <si>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</si>
  <si>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</si>
  <si>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</si>
  <si>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</si>
  <si>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</si>
  <si>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</si>
  <si>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</si>
  <si>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</si>
  <si>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</si>
  <si>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</si>
  <si>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</si>
  <si>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</si>
  <si>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</si>
  <si>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</si>
  <si>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</si>
  <si>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</si>
  <si>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</si>
  <si>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</si>
  <si>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</si>
  <si>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</si>
  <si>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</si>
  <si>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</si>
  <si>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</si>
  <si>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</si>
  <si>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</si>
  <si>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</si>
  <si>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</si>
  <si>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</si>
  <si>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</si>
  <si>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</si>
  <si>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</si>
  <si>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</si>
  <si>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</si>
  <si>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</si>
  <si>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</si>
  <si>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</si>
  <si>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</si>
  <si>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</si>
  <si>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</si>
  <si>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</si>
  <si>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</si>
  <si>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</si>
  <si>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</si>
  <si>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</si>
  <si>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</si>
  <si>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</si>
  <si>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</si>
  <si>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</si>
  <si>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</si>
  <si>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</si>
  <si>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</si>
  <si>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</si>
  <si>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</si>
  <si>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</si>
  <si>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</si>
  <si>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</si>
  <si>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</si>
  <si>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</si>
  <si>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</si>
  <si>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</si>
  <si>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</si>
  <si>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</si>
  <si>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</si>
  <si>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</si>
  <si>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</si>
  <si>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</si>
  <si>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</si>
  <si>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</si>
  <si>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</si>
  <si>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</si>
  <si>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</si>
  <si>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</si>
  <si>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</si>
  <si>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</si>
  <si>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</si>
  <si>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</si>
  <si>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</si>
  <si>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</si>
  <si>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</si>
  <si>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</si>
  <si>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</si>
  <si>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</si>
  <si>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</si>
  <si>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</si>
  <si>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</si>
  <si>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</si>
  <si>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</si>
  <si>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</si>
  <si>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</si>
  <si>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</si>
  <si>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</si>
  <si>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</si>
  <si>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</si>
  <si>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</si>
  <si>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</si>
  <si>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</si>
  <si>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</si>
  <si>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</si>
  <si>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</si>
  <si>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</si>
  <si>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</si>
  <si>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</si>
  <si>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</si>
  <si>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</si>
  <si>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</si>
  <si>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</si>
  <si>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</si>
  <si>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</si>
  <si>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</si>
  <si>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</si>
  <si>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</si>
  <si>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</si>
  <si>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</si>
  <si>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</si>
  <si>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</si>
  <si>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</si>
  <si>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</si>
  <si>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</si>
  <si>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</si>
  <si>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</si>
  <si>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</si>
  <si>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</si>
  <si>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</si>
  <si>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</si>
  <si>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</si>
  <si>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</si>
  <si>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</si>
  <si>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</si>
  <si>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</si>
  <si>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</si>
  <si>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</si>
  <si>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</si>
  <si>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</si>
  <si>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</si>
  <si>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</si>
  <si>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</si>
  <si>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</si>
  <si>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</si>
  <si>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</si>
  <si>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</si>
  <si>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</si>
  <si>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</si>
  <si>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</si>
  <si>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</si>
  <si>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</si>
  <si>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</si>
  <si>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</si>
  <si>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</si>
  <si>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</si>
  <si>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</si>
  <si>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</si>
  <si>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</si>
  <si>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</si>
  <si>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</si>
  <si>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</si>
  <si>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</si>
  <si>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</si>
  <si>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</si>
  <si>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</si>
  <si>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</si>
  <si>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</si>
  <si>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</si>
  <si>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</si>
  <si>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</si>
  <si>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</si>
  <si>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</si>
  <si>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</si>
  <si>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</si>
  <si>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</si>
  <si>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</si>
  <si>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</si>
  <si>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</si>
  <si>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</si>
  <si>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</si>
  <si>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</si>
  <si>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</si>
  <si>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</si>
  <si>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</si>
  <si>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</si>
  <si>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</si>
  <si>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</si>
  <si>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</si>
  <si>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</si>
  <si>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</si>
  <si>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</si>
  <si>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</si>
  <si>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</si>
  <si>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</si>
  <si>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</si>
  <si>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</si>
  <si>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</si>
  <si>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</si>
  <si>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</si>
  <si>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</si>
  <si>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</si>
  <si>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</si>
  <si>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</si>
  <si>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</si>
  <si>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</si>
  <si>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</si>
  <si>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</si>
  <si>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</si>
  <si>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</si>
  <si>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</si>
  <si>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</si>
  <si>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</si>
  <si>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</si>
  <si>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</si>
  <si>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</si>
  <si>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</si>
  <si>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</si>
  <si>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</si>
  <si>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</si>
  <si>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</si>
  <si>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</si>
  <si>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</si>
  <si>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</si>
  <si>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</si>
  <si>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</si>
  <si>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</si>
  <si>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</si>
  <si>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</si>
  <si>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</si>
  <si>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</si>
  <si>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</si>
  <si>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</si>
  <si>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</si>
  <si>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</si>
  <si>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</si>
  <si>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</si>
  <si>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</si>
  <si>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</si>
  <si>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</si>
  <si>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</si>
  <si>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</si>
  <si>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</si>
  <si>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</si>
  <si>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</si>
  <si>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</si>
  <si>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</si>
  <si>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</si>
  <si>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</si>
  <si>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</si>
  <si>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</si>
  <si>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</si>
  <si>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</si>
  <si>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</si>
  <si>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</si>
  <si>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</si>
  <si>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</si>
  <si>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</si>
  <si>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</si>
  <si>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</si>
  <si>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</si>
  <si>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</si>
  <si>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</si>
  <si>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</si>
  <si>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</si>
  <si>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</si>
  <si>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</si>
  <si>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</si>
  <si>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</si>
  <si>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</si>
  <si>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</si>
  <si>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</si>
  <si>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</si>
  <si>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</si>
  <si>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</si>
  <si>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</si>
  <si>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</si>
  <si>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</si>
  <si>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</si>
  <si>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</si>
  <si>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</si>
  <si>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</si>
  <si>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</si>
  <si>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</si>
  <si>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</si>
  <si>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</si>
  <si>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</si>
  <si>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</si>
  <si>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</si>
  <si>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</si>
  <si>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</si>
  <si>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</si>
  <si>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</si>
  <si>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</si>
  <si>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</si>
  <si>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</si>
  <si>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</si>
  <si>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</si>
  <si>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</si>
  <si>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</si>
  <si>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</si>
  <si>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</si>
  <si>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</si>
  <si>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</si>
  <si>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</si>
  <si>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</si>
  <si>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</si>
  <si>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</si>
  <si>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</si>
  <si>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</si>
  <si>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</si>
  <si>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</si>
  <si>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</si>
  <si>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</si>
  <si>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</si>
  <si>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</si>
  <si>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</si>
  <si>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</si>
  <si>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</si>
  <si>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</si>
  <si>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</si>
  <si>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</si>
  <si>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</si>
  <si>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</si>
  <si>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</si>
  <si>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</si>
  <si>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</si>
  <si>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</si>
  <si>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</si>
  <si>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</si>
  <si>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</si>
  <si>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</si>
  <si>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</si>
  <si>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</si>
  <si>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</si>
  <si>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</si>
  <si>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</si>
  <si>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</si>
  <si>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</si>
  <si>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</si>
  <si>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</si>
  <si>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</si>
  <si>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</si>
  <si>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</si>
  <si>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</si>
  <si>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</si>
  <si>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</si>
  <si>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</si>
  <si>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</si>
  <si>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</si>
  <si>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</si>
  <si>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</si>
  <si>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</si>
  <si>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</si>
  <si>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</si>
  <si>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</si>
  <si>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</si>
  <si>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</si>
  <si>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</si>
  <si>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</si>
  <si>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</si>
  <si>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</si>
  <si>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</si>
  <si>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</si>
  <si>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</si>
  <si>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</si>
  <si>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</si>
  <si>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</si>
  <si>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</si>
  <si>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</si>
  <si>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</si>
  <si>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</si>
  <si>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</si>
  <si>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</si>
  <si>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</si>
  <si>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</si>
  <si>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</si>
  <si>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</si>
  <si>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</si>
  <si>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</si>
  <si>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</si>
  <si>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</si>
  <si>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</si>
  <si>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</si>
  <si>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</si>
  <si>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</si>
  <si>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</si>
  <si>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</si>
  <si>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</si>
  <si>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</si>
  <si>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</si>
  <si>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</si>
  <si>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</si>
  <si>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</si>
  <si>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</si>
  <si>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</si>
  <si>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</si>
  <si>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</si>
  <si>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</si>
  <si>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</si>
  <si>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</si>
  <si>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</si>
  <si>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</si>
  <si>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</si>
  <si>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</si>
  <si>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</si>
  <si>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</si>
  <si>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</si>
  <si>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</si>
  <si>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</si>
  <si>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</si>
  <si>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</si>
  <si>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</si>
  <si>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</si>
  <si>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</si>
  <si>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</si>
  <si>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</si>
  <si>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</si>
  <si>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</si>
  <si>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</si>
  <si>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</si>
  <si>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</si>
  <si>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</si>
  <si>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</si>
  <si>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</si>
  <si>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</si>
  <si>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</si>
  <si>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</si>
  <si>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</si>
  <si>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</si>
  <si>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</si>
  <si>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</si>
  <si>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</si>
  <si>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</si>
  <si>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</si>
  <si>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</si>
  <si>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</si>
  <si>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</si>
  <si>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</si>
  <si>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</si>
  <si>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</si>
  <si>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</si>
  <si>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</si>
  <si>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</si>
  <si>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</si>
  <si>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</si>
  <si>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</si>
  <si>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</si>
  <si>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</si>
  <si>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</si>
  <si>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</si>
  <si>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</si>
  <si>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</si>
  <si>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</si>
  <si>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</si>
  <si>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</si>
  <si>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</si>
  <si>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</si>
  <si>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</si>
  <si>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</si>
  <si>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</si>
  <si>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</si>
  <si>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</si>
  <si>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</si>
  <si>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</si>
  <si>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</si>
  <si>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</si>
  <si>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</si>
  <si>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</si>
  <si>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</si>
  <si>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</si>
  <si>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</si>
  <si>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</si>
  <si>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</si>
  <si>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</si>
  <si>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</si>
  <si>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</si>
  <si>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</si>
  <si>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</si>
  <si>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</si>
  <si>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</si>
  <si>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</si>
  <si>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</si>
  <si>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</si>
  <si>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</si>
  <si>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</si>
  <si>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</si>
  <si>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</si>
  <si>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</si>
  <si>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</si>
  <si>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</si>
  <si>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</si>
  <si>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</si>
  <si>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</si>
  <si>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</si>
  <si>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</si>
  <si>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</si>
  <si>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</si>
  <si>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</si>
  <si>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</si>
  <si>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</si>
  <si>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</si>
  <si>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</si>
  <si>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</si>
  <si>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</si>
  <si>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</si>
  <si>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</si>
  <si>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</si>
  <si>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</si>
  <si>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</si>
  <si>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</si>
  <si>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</si>
  <si>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</si>
  <si>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</si>
  <si>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</si>
  <si>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</si>
  <si>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</si>
  <si>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</si>
  <si>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</si>
  <si>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</si>
  <si>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</si>
  <si>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</si>
  <si>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</si>
  <si>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</si>
  <si>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</si>
  <si>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</si>
  <si>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</si>
  <si>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</si>
  <si>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</si>
  <si>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</si>
  <si>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</si>
  <si>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</si>
  <si>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</si>
  <si>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</si>
  <si>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</si>
  <si>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</si>
  <si>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</si>
  <si>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</si>
  <si>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</si>
  <si>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</si>
  <si>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</si>
  <si>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</si>
  <si>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</si>
  <si>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</si>
  <si>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</si>
  <si>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</si>
  <si>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</si>
  <si>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</si>
  <si>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</si>
  <si>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</si>
  <si>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</si>
  <si>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</si>
  <si>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</si>
  <si>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</si>
  <si>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</si>
  <si>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</si>
  <si>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</si>
  <si>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</si>
  <si>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</si>
  <si>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</si>
  <si>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</si>
  <si>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</si>
  <si>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</si>
  <si>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</si>
  <si>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</si>
  <si>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</si>
  <si>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</si>
  <si>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</si>
  <si>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</si>
  <si>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</si>
  <si>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</si>
  <si>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</si>
  <si>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</si>
  <si>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</si>
  <si>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</si>
  <si>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</si>
  <si>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</si>
  <si>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</si>
  <si>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</si>
  <si>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</si>
  <si>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</si>
  <si>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</si>
  <si>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</si>
  <si>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</si>
  <si>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</si>
  <si>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</si>
  <si>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</si>
  <si>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</si>
  <si>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</si>
  <si>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</si>
  <si>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</si>
  <si>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</si>
  <si>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</si>
  <si>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</si>
  <si>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</si>
  <si>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</si>
  <si>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</si>
  <si>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</si>
  <si>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</si>
  <si>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</si>
  <si>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</si>
  <si>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</si>
  <si>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</si>
  <si>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</si>
  <si>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</si>
  <si>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</si>
  <si>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</si>
  <si>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</si>
  <si>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</si>
  <si>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</si>
  <si>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</si>
  <si>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</si>
  <si>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</si>
  <si>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</si>
  <si>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</si>
  <si>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</si>
  <si>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</si>
  <si>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</si>
  <si>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</si>
  <si>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</si>
  <si>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</si>
  <si>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</si>
  <si>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</si>
  <si>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</si>
  <si>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</si>
  <si>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</si>
  <si>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</si>
  <si>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</si>
  <si>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</si>
  <si>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</si>
  <si>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</si>
  <si>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</si>
  <si>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</si>
  <si>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</si>
  <si>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</si>
  <si>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</si>
  <si>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</si>
  <si>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</si>
  <si>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</si>
  <si>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</si>
  <si>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</si>
  <si>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</si>
  <si>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</si>
  <si>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</si>
  <si>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</si>
  <si>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</si>
  <si>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</si>
  <si>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</si>
  <si>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</si>
  <si>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</si>
  <si>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</si>
  <si>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</si>
  <si>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</si>
  <si>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</si>
  <si>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</si>
  <si>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</si>
  <si>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</si>
  <si>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</si>
  <si>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</si>
  <si>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</si>
  <si>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</si>
  <si>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</si>
  <si>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</si>
  <si>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</si>
  <si>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</si>
  <si>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</si>
  <si>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</si>
  <si>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</si>
  <si>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</si>
  <si>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</si>
  <si>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</si>
  <si>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</si>
  <si>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</si>
  <si>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</si>
  <si>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</si>
  <si>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</si>
  <si>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</si>
  <si>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</si>
  <si>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</si>
  <si>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</si>
  <si>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</si>
  <si>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</si>
  <si>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</si>
  <si>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</si>
  <si>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</si>
  <si>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</si>
  <si>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</si>
  <si>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</si>
  <si>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</si>
  <si>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</si>
  <si>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</si>
  <si>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</si>
  <si>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</si>
  <si>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</si>
  <si>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</si>
  <si>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</si>
  <si>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</si>
  <si>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</si>
  <si>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</si>
  <si>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</si>
  <si>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</si>
  <si>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</si>
  <si>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</si>
  <si>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</si>
  <si>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</si>
  <si>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</si>
  <si>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</si>
  <si>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</si>
  <si>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</si>
  <si>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</si>
  <si>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</si>
  <si>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</si>
  <si>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</si>
  <si>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</si>
  <si>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</si>
  <si>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</si>
  <si>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</si>
  <si>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</si>
  <si>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</si>
  <si>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</si>
  <si>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</si>
  <si>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</si>
  <si>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</si>
  <si>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</si>
  <si>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</si>
  <si>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</si>
  <si>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</si>
  <si>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</si>
  <si>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</si>
  <si>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</si>
  <si>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</si>
  <si>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</si>
  <si>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</si>
  <si>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</si>
  <si>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</si>
  <si>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</si>
  <si>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</si>
  <si>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</si>
  <si>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</si>
  <si>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</si>
  <si>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</si>
  <si>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</si>
  <si>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</si>
  <si>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</si>
  <si>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</si>
  <si>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</si>
  <si>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</si>
  <si>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</si>
  <si>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</si>
  <si>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</si>
  <si>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</si>
  <si>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</si>
  <si>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</si>
  <si>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</si>
  <si>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</si>
  <si>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</si>
  <si>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</si>
  <si>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</si>
  <si>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</si>
  <si>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</si>
  <si>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</si>
  <si>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</si>
  <si>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</si>
  <si>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</si>
  <si>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</si>
  <si>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</si>
  <si>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</si>
  <si>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</si>
  <si>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</si>
  <si>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</si>
  <si>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</si>
  <si>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</si>
  <si>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</si>
  <si>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</si>
  <si>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</si>
  <si>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</si>
  <si>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</si>
  <si>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</si>
  <si>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</si>
  <si>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</si>
  <si>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</si>
  <si>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</si>
  <si>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</si>
  <si>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</si>
  <si>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</si>
  <si>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</si>
  <si>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</si>
  <si>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</si>
  <si>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</si>
  <si>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</si>
  <si>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</si>
  <si>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</si>
  <si>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</si>
  <si>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</si>
  <si>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</si>
  <si>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</si>
  <si>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</si>
  <si>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</si>
  <si>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</si>
  <si>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</si>
  <si>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</si>
  <si>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</si>
  <si>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</si>
  <si>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</si>
  <si>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</si>
  <si>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</si>
  <si>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</si>
  <si>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</si>
  <si>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</si>
  <si>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</si>
  <si>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</si>
  <si>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</si>
  <si>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</si>
  <si>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</si>
  <si>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</si>
  <si>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</si>
  <si>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</si>
  <si>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</si>
  <si>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</si>
  <si>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</si>
  <si>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</si>
  <si>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</si>
  <si>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</si>
  <si>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</si>
  <si>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</si>
  <si>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</si>
  <si>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</si>
  <si>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</si>
  <si>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</si>
  <si>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</si>
  <si>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</si>
  <si>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</si>
  <si>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</si>
  <si>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</si>
  <si>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</si>
  <si>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</si>
  <si>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</si>
  <si>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</si>
  <si>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</si>
  <si>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</si>
  <si>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</si>
  <si>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</si>
  <si>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</si>
  <si>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</si>
  <si>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</si>
  <si>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</si>
  <si>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</si>
  <si>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</si>
  <si>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</si>
  <si>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</si>
  <si>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</si>
  <si>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</si>
  <si>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</si>
  <si>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</si>
  <si>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</si>
  <si>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</si>
  <si>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</si>
  <si>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</si>
  <si>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</si>
  <si>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</si>
  <si>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</si>
  <si>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</si>
  <si>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</si>
  <si>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</si>
  <si>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</si>
  <si>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</si>
  <si>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</si>
  <si>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</si>
  <si>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</si>
  <si>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</si>
  <si>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</si>
  <si>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</si>
  <si>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</si>
  <si>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</si>
  <si>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</si>
  <si>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</si>
  <si>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</si>
  <si>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</si>
  <si>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</si>
  <si>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</si>
  <si>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</si>
  <si>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</si>
  <si>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</si>
  <si>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</si>
  <si>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</si>
  <si>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</si>
  <si>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</si>
  <si>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</si>
  <si>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</si>
  <si>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</si>
  <si>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</si>
  <si>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</si>
  <si>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</si>
  <si>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</si>
  <si>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</si>
  <si>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</si>
  <si>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</si>
  <si>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</si>
  <si>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</si>
  <si>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</si>
  <si>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</si>
  <si>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</si>
  <si>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</si>
  <si>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</si>
  <si>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</si>
  <si>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</si>
  <si>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</si>
  <si>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</si>
  <si>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</si>
  <si>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</si>
  <si>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</si>
  <si>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</si>
  <si>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</si>
  <si>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</si>
  <si>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</si>
  <si>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</si>
  <si>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</si>
  <si>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</si>
  <si>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</si>
  <si>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</si>
  <si>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</si>
  <si>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</si>
  <si>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</si>
  <si>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</si>
  <si>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</si>
  <si>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</si>
  <si>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</si>
  <si>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</si>
  <si>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</si>
  <si>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</si>
  <si>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</si>
  <si>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</si>
  <si>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</si>
  <si>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</si>
  <si>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</si>
  <si>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</si>
  <si>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</si>
  <si>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</si>
  <si>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</si>
  <si>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</si>
  <si>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</si>
  <si>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</si>
  <si>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</si>
  <si>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</si>
  <si>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</si>
  <si>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</si>
  <si>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</si>
  <si>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</si>
  <si>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</si>
  <si>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</si>
  <si>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</si>
  <si>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</si>
  <si>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</si>
  <si>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</si>
  <si>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</si>
  <si>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</si>
  <si>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</si>
  <si>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</si>
  <si>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</si>
  <si>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</si>
  <si>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</si>
  <si>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</si>
  <si>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</si>
  <si>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</si>
  <si>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</si>
  <si>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</si>
  <si>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</si>
  <si>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</si>
  <si>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</si>
  <si>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</si>
  <si>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</si>
  <si>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</si>
  <si>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</si>
  <si>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</si>
  <si>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</si>
  <si>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</si>
  <si>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</si>
  <si>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</si>
  <si>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</si>
  <si>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</si>
  <si>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</si>
  <si>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</si>
  <si>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</si>
  <si>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</si>
  <si>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</si>
  <si>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</si>
  <si>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</si>
  <si>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</si>
  <si>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</si>
  <si>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</si>
  <si>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</si>
  <si>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</si>
  <si>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</si>
  <si>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</si>
  <si>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</si>
  <si>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</si>
  <si>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</si>
  <si>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</si>
  <si>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</si>
  <si>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</si>
  <si>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</si>
  <si>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</si>
  <si>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</si>
  <si>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</si>
  <si>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</si>
  <si>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</si>
  <si>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</si>
  <si>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</si>
  <si>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</si>
  <si>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</si>
  <si>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</si>
  <si>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</si>
  <si>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</si>
  <si>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</si>
  <si>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</si>
  <si>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</si>
  <si>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</si>
  <si>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</si>
  <si>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</si>
  <si>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</si>
  <si>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</si>
  <si>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</si>
  <si>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</si>
  <si>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</si>
  <si>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</si>
  <si>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</si>
  <si>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</si>
  <si>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</si>
  <si>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</si>
  <si>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</si>
  <si>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</si>
  <si>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</si>
  <si>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</si>
  <si>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</si>
  <si>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</si>
  <si>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</si>
  <si>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</si>
  <si>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</si>
  <si>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</si>
  <si>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</si>
  <si>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</si>
  <si>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</si>
  <si>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</si>
  <si>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</si>
  <si>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</si>
  <si>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</si>
  <si>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</si>
  <si>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</si>
  <si>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</si>
  <si>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</si>
  <si>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</si>
  <si>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</si>
  <si>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</si>
  <si>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</si>
  <si>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</si>
  <si>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</si>
  <si>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</si>
  <si>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</si>
  <si>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</si>
  <si>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</si>
  <si>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</si>
  <si>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</si>
  <si>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</si>
  <si>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</si>
  <si>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</si>
  <si>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</si>
  <si>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</si>
  <si>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</si>
  <si>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</si>
  <si>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</si>
  <si>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</si>
  <si>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</si>
  <si>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</si>
  <si>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</si>
  <si>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</si>
  <si>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</si>
  <si>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</si>
  <si>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</si>
  <si>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</si>
  <si>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</si>
  <si>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</si>
  <si>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</si>
  <si>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</si>
  <si>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</si>
  <si>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</si>
  <si>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</si>
  <si>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</si>
  <si>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</si>
  <si>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</si>
  <si>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</si>
  <si>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</si>
  <si>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</si>
  <si>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</si>
  <si>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</si>
  <si>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</si>
  <si>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</si>
  <si>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</si>
  <si>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</si>
  <si>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</si>
  <si>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</si>
  <si>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</si>
  <si>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</si>
  <si>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</si>
  <si>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</si>
  <si>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</si>
  <si>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</si>
  <si>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</si>
  <si>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</si>
  <si>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</si>
  <si>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</si>
  <si>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</si>
  <si>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</si>
  <si>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</si>
  <si>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</si>
  <si>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</si>
  <si>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</si>
  <si>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</si>
  <si>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</si>
  <si>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</si>
  <si>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</si>
  <si>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</si>
  <si>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</si>
  <si>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</si>
  <si>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</si>
  <si>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</si>
  <si>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</si>
  <si>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</si>
  <si>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</si>
  <si>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</si>
  <si>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</si>
  <si>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</si>
  <si>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</si>
  <si>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</si>
  <si>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</si>
  <si>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</si>
  <si>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</si>
  <si>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</si>
  <si>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</si>
  <si>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</si>
  <si>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</si>
  <si>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</si>
  <si>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</si>
  <si>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</si>
  <si>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</si>
  <si>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</si>
  <si>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</si>
  <si>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</si>
  <si>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</si>
  <si>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</si>
  <si>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</si>
  <si>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</si>
  <si>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</si>
  <si>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</si>
  <si>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</si>
  <si>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</si>
  <si>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</si>
  <si>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</si>
  <si>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</si>
  <si>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</si>
  <si>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</si>
  <si>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</si>
  <si>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</si>
  <si>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</si>
  <si>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</si>
  <si>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</si>
  <si>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</si>
  <si>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</si>
  <si>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</si>
  <si>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</si>
  <si>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</si>
  <si>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</si>
  <si>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</si>
  <si>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</si>
  <si>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</si>
  <si>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</si>
  <si>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</si>
  <si>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</si>
  <si>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</si>
  <si>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</si>
  <si>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</si>
  <si>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</si>
  <si>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</si>
  <si>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</si>
  <si>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</si>
  <si>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</si>
  <si>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</si>
  <si>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</si>
  <si>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</si>
  <si>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</si>
  <si>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</si>
  <si>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</si>
  <si>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</si>
  <si>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</si>
  <si>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</si>
  <si>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</si>
  <si>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</si>
  <si>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</si>
  <si>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</si>
  <si>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</si>
  <si>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</si>
  <si>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</si>
  <si>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</si>
  <si>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</si>
  <si>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</si>
  <si>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</si>
  <si>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</si>
  <si>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</si>
  <si>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</si>
  <si>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</si>
  <si>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</si>
  <si>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</si>
  <si>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</si>
  <si>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</si>
  <si>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</si>
  <si>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</si>
  <si>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</si>
  <si>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</si>
  <si>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</si>
  <si>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</si>
  <si>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</si>
  <si>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</si>
  <si>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</si>
  <si>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</si>
  <si>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</si>
  <si>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</si>
  <si>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</si>
  <si>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</si>
  <si>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</si>
  <si>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</si>
  <si>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</si>
  <si>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</si>
  <si>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</si>
  <si>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</si>
  <si>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</si>
  <si>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</si>
  <si>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</si>
  <si>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</si>
  <si>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</si>
  <si>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</si>
  <si>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</si>
  <si>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</si>
  <si>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</si>
  <si>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</si>
  <si>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</si>
  <si>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</si>
  <si>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</si>
  <si>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</si>
  <si>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</si>
  <si>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</si>
  <si>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</si>
  <si>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</si>
  <si>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</si>
  <si>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</si>
  <si>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</si>
  <si>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</si>
  <si>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</si>
  <si>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</si>
  <si>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</si>
  <si>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</si>
  <si>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</si>
  <si>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</si>
  <si>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</si>
  <si>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</si>
  <si>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</si>
  <si>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</si>
  <si>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</si>
  <si>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</si>
  <si>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</si>
  <si>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</si>
  <si>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</si>
  <si>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</si>
  <si>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</si>
  <si>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</si>
  <si>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</si>
  <si>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</si>
  <si>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</si>
  <si>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</si>
  <si>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</si>
  <si>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</si>
  <si>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</si>
  <si>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</si>
  <si>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</si>
  <si>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</si>
  <si>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</si>
  <si>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</si>
  <si>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</si>
  <si>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</si>
  <si>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</si>
  <si>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</si>
  <si>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</si>
  <si>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</si>
  <si>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</si>
  <si>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</si>
  <si>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</si>
  <si>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</si>
  <si>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</si>
  <si>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</si>
  <si>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</si>
  <si>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</si>
  <si>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</si>
  <si>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</si>
  <si>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</si>
  <si>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</si>
  <si>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</si>
  <si>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</si>
  <si>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</si>
  <si>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</si>
  <si>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</si>
  <si>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</si>
  <si>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</si>
  <si>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</si>
  <si>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</si>
  <si>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</si>
  <si>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</si>
  <si>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</si>
  <si>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</si>
  <si>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</si>
  <si>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</si>
  <si>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</si>
  <si>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</si>
  <si>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</si>
  <si>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</si>
  <si>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</si>
  <si>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</si>
  <si>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</si>
  <si>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</si>
  <si>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</si>
  <si>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</si>
  <si>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</si>
  <si>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</si>
  <si>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</si>
  <si>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</si>
  <si>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</si>
  <si>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</si>
  <si>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</si>
  <si>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</si>
  <si>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</si>
  <si>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</si>
  <si>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</si>
  <si>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</si>
  <si>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</si>
  <si>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</si>
  <si>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</si>
  <si>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</si>
  <si>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</si>
  <si>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</si>
  <si>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</si>
  <si>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</si>
  <si>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</si>
  <si>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</si>
  <si>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</si>
  <si>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</si>
  <si>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</si>
  <si>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</si>
  <si>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</si>
  <si>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</si>
  <si>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</si>
  <si>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</si>
  <si>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</si>
  <si>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</si>
  <si>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</si>
  <si>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</si>
  <si>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</si>
  <si>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</si>
  <si>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</si>
  <si>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</si>
  <si>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</si>
  <si>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</si>
  <si>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</si>
  <si>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</si>
  <si>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</si>
  <si>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</si>
  <si>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</si>
  <si>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</si>
  <si>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</si>
  <si>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</si>
  <si>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</si>
  <si>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</si>
  <si>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</si>
  <si>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</si>
  <si>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</si>
  <si>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</si>
  <si>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</si>
  <si>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</si>
  <si>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</si>
  <si>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</si>
  <si>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</si>
  <si>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</si>
  <si>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</si>
  <si>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</si>
  <si>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</si>
  <si>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</si>
  <si>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</si>
  <si>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</si>
  <si>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</si>
  <si>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</si>
  <si>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</si>
  <si>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</si>
  <si>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</si>
  <si>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</si>
  <si>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</si>
  <si>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</si>
  <si>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</si>
  <si>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</si>
  <si>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</si>
  <si>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</si>
  <si>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</si>
  <si>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</si>
  <si>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</si>
  <si>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</si>
  <si>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</si>
  <si>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</si>
  <si>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</si>
  <si>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</si>
  <si>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</si>
  <si>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</si>
  <si>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</si>
  <si>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</si>
  <si>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</si>
  <si>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</si>
  <si>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</si>
  <si>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</si>
  <si>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</si>
  <si>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</si>
  <si>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</si>
  <si>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</si>
  <si>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</si>
  <si>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</si>
  <si>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</si>
  <si>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</si>
  <si>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</si>
  <si>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</si>
  <si>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</si>
  <si>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</si>
  <si>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</si>
  <si>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</si>
  <si>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</si>
  <si>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</si>
  <si>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</si>
  <si>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</si>
  <si>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</si>
  <si>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</si>
  <si>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</si>
  <si>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</si>
  <si>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</si>
  <si>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</si>
  <si>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</si>
  <si>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</si>
  <si>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</si>
  <si>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</si>
  <si>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</si>
  <si>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</si>
  <si>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</si>
  <si>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</si>
  <si>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</si>
  <si>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</si>
  <si>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</si>
  <si>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</si>
  <si>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</si>
  <si>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</si>
  <si>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</si>
  <si>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</si>
  <si>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</si>
  <si>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</si>
  <si>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</si>
  <si>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</si>
  <si>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</si>
  <si>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</si>
  <si>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</si>
  <si>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</si>
  <si>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</si>
  <si>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</si>
  <si>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</si>
  <si>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</si>
  <si>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</si>
  <si>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</si>
  <si>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</si>
  <si>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</si>
  <si>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</si>
  <si>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</si>
  <si>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</si>
  <si>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</si>
  <si>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</si>
  <si>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</si>
  <si>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</si>
  <si>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</si>
  <si>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</si>
  <si>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</si>
  <si>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</si>
  <si>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</si>
  <si>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</si>
  <si>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</si>
  <si>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</si>
  <si>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</si>
  <si>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</si>
  <si>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</si>
  <si>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</si>
  <si>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</si>
  <si>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</si>
  <si>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</si>
  <si>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</si>
  <si>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</si>
  <si>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</si>
  <si>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</si>
  <si>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</si>
  <si>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</si>
  <si>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</si>
  <si>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</si>
  <si>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</si>
  <si>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</si>
  <si>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</si>
  <si>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</si>
  <si>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</si>
  <si>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</si>
  <si>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</si>
  <si>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</si>
  <si>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</si>
  <si>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</si>
  <si>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</si>
  <si>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</si>
  <si>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</si>
  <si>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</si>
  <si>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</si>
  <si>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</si>
  <si>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</si>
  <si>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</si>
  <si>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</si>
  <si>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</si>
  <si>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</si>
  <si>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</si>
  <si>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</si>
  <si>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</si>
  <si>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</si>
  <si>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</si>
  <si>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</si>
  <si>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</si>
  <si>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</si>
  <si>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</si>
  <si>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</si>
  <si>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</si>
  <si>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</si>
  <si>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</si>
  <si>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</si>
  <si>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</si>
  <si>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</si>
  <si>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</si>
  <si>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</si>
  <si>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</si>
  <si>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</si>
  <si>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</si>
  <si>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</si>
  <si>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</si>
  <si>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</si>
  <si>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</si>
  <si>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</si>
  <si>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</si>
  <si>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</si>
  <si>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</si>
  <si>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</si>
  <si>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</si>
  <si>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</si>
  <si>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</si>
  <si>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</si>
  <si>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</si>
  <si>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</si>
  <si>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</si>
  <si>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</si>
  <si>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</si>
  <si>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</si>
  <si>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</si>
  <si>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</si>
  <si>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</si>
  <si>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</si>
  <si>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</si>
  <si>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</si>
  <si>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</si>
  <si>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</si>
  <si>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</si>
  <si>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</si>
  <si>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</si>
  <si>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</si>
  <si>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</si>
  <si>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</si>
  <si>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</si>
  <si>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</si>
  <si>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</si>
  <si>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</si>
  <si>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</si>
  <si>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</si>
  <si>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</si>
  <si>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</si>
  <si>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</si>
  <si>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</si>
  <si>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</si>
  <si>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</si>
  <si>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</si>
  <si>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</si>
  <si>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</si>
  <si>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</si>
  <si>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</si>
  <si>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</si>
  <si>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</si>
  <si>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</si>
  <si>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</si>
  <si>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</si>
  <si>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</si>
  <si>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</si>
  <si>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</si>
  <si>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</si>
  <si>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</si>
  <si>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</si>
  <si>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</si>
  <si>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</si>
  <si>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</si>
  <si>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</si>
  <si>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</si>
  <si>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</si>
  <si>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</si>
  <si>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</si>
  <si>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</si>
  <si>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</si>
  <si>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</si>
  <si>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</si>
  <si>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</si>
  <si>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</si>
  <si>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</si>
  <si>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</si>
  <si>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</si>
  <si>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</si>
  <si>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</si>
  <si>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</si>
  <si>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</si>
  <si>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</si>
  <si>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</si>
  <si>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</si>
  <si>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</si>
  <si>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</si>
  <si>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</si>
  <si>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</si>
  <si>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</si>
  <si>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</si>
  <si>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</si>
  <si>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</si>
  <si>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</si>
  <si>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</si>
  <si>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</si>
  <si>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</si>
  <si>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</si>
  <si>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</si>
  <si>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</si>
  <si>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</si>
  <si>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</si>
  <si>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</si>
  <si>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</si>
  <si>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</si>
  <si>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</si>
  <si>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</si>
  <si>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</si>
  <si>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</si>
  <si>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</si>
  <si>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</si>
  <si>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</si>
  <si>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</si>
  <si>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</si>
  <si>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</si>
  <si>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</si>
  <si>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</si>
  <si>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</si>
  <si>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</si>
  <si>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</si>
  <si>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</si>
  <si>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</si>
  <si>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</si>
  <si>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</si>
  <si>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</si>
  <si>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</si>
  <si>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</si>
  <si>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</si>
  <si>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</si>
  <si>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</si>
  <si>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</si>
  <si>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</si>
  <si>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</si>
  <si>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</si>
  <si>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</si>
  <si>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</si>
  <si>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</si>
  <si>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</si>
  <si>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</si>
  <si>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</si>
  <si>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</si>
  <si>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</si>
  <si>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</si>
  <si>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</si>
  <si>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</si>
  <si>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</si>
  <si>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</si>
  <si>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</si>
  <si>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</si>
  <si>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</si>
  <si>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</si>
  <si>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</si>
  <si>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</si>
  <si>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</si>
  <si>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</si>
  <si>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</si>
  <si>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</si>
  <si>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</si>
  <si>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</si>
  <si>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</si>
  <si>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</si>
  <si>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</si>
  <si>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</si>
  <si>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</si>
  <si>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</si>
  <si>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</si>
  <si>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</si>
  <si>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</si>
  <si>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</si>
  <si>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</si>
  <si>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</si>
  <si>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</si>
  <si>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</si>
  <si>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</si>
  <si>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</si>
  <si>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</si>
  <si>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</si>
  <si>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</si>
  <si>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</si>
  <si>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</si>
  <si>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</si>
  <si>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</si>
  <si>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</si>
  <si>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</si>
  <si>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</si>
  <si>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</si>
  <si>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</si>
  <si>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</si>
  <si>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</si>
  <si>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</si>
  <si>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</si>
  <si>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</si>
  <si>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</si>
  <si>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</si>
  <si>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</si>
  <si>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</si>
  <si>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</si>
  <si>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</si>
  <si>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</si>
  <si>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</si>
  <si>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</si>
  <si>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</si>
  <si>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</si>
  <si>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</si>
  <si>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</si>
  <si>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</si>
  <si>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</si>
  <si>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</si>
  <si>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</si>
  <si>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</si>
  <si>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</si>
  <si>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</si>
  <si>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</si>
  <si>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</si>
  <si>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</si>
  <si>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</si>
  <si>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</si>
  <si>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</si>
  <si>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</si>
  <si>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</si>
  <si>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</si>
  <si>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</si>
  <si>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</si>
  <si>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</si>
  <si>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</si>
  <si>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</si>
  <si>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</si>
  <si>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</si>
  <si>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</si>
  <si>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</si>
  <si>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</si>
  <si>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</si>
  <si>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</si>
  <si>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</si>
  <si>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</si>
  <si>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</si>
  <si>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</si>
  <si>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</si>
  <si>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</si>
  <si>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</si>
  <si>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</si>
  <si>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</si>
  <si>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</si>
  <si>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</si>
  <si>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</si>
  <si>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</si>
  <si>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</si>
  <si>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</si>
  <si>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</si>
  <si>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</si>
  <si>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</si>
  <si>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</si>
  <si>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</si>
  <si>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</si>
  <si>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</si>
  <si>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</si>
  <si>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</si>
  <si>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</si>
  <si>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</si>
  <si>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</si>
  <si>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</si>
  <si>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</si>
  <si>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</si>
  <si>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</si>
  <si>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</si>
  <si>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</si>
  <si>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</si>
  <si>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</si>
  <si>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</si>
  <si>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</si>
  <si>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</si>
  <si>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</si>
  <si>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</si>
  <si>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</si>
  <si>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</si>
  <si>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</si>
  <si>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</si>
  <si>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</si>
  <si>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</si>
  <si>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</si>
  <si>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</si>
  <si>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</si>
  <si>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</si>
  <si>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</si>
  <si>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</si>
  <si>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</si>
  <si>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</si>
  <si>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</si>
  <si>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</si>
  <si>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</si>
  <si>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</si>
  <si>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</si>
  <si>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</si>
  <si>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</si>
  <si>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</si>
  <si>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</si>
  <si>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</si>
  <si>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</si>
  <si>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</si>
  <si>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</si>
  <si>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</si>
  <si>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</si>
  <si>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</si>
  <si>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</si>
  <si>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</si>
  <si>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</si>
  <si>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</si>
  <si>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</si>
  <si>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</si>
  <si>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</si>
  <si>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</si>
  <si>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</si>
  <si>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</si>
  <si>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</si>
  <si>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</si>
  <si>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</si>
  <si>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</si>
  <si>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</si>
  <si>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</si>
  <si>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</si>
  <si>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</si>
  <si>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</si>
  <si>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</si>
  <si>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</si>
  <si>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</si>
  <si>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</si>
  <si>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</si>
  <si>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</si>
  <si>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</si>
  <si>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</si>
  <si>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</si>
  <si>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</si>
  <si>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</si>
  <si>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</si>
  <si>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</si>
  <si>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</si>
  <si>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</si>
  <si>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</si>
  <si>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</si>
  <si>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</si>
  <si>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</si>
  <si>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</si>
  <si>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</si>
  <si>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</si>
  <si>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</si>
  <si>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</si>
  <si>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</si>
  <si>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</si>
  <si>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</si>
  <si>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</si>
  <si>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</si>
  <si>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</si>
  <si>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</si>
  <si>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</si>
  <si>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</si>
  <si>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</si>
  <si>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</si>
  <si>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</si>
  <si>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</si>
  <si>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</si>
  <si>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</si>
  <si>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</si>
  <si>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</si>
  <si>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</si>
  <si>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</si>
  <si>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</si>
  <si>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</si>
  <si>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</si>
  <si>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</si>
  <si>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</si>
  <si>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</si>
  <si>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</si>
  <si>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</si>
  <si>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</si>
  <si>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</si>
  <si>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</si>
  <si>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</si>
  <si>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</si>
  <si>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</si>
  <si>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</si>
  <si>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</si>
  <si>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</si>
  <si>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</si>
  <si>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</si>
  <si>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</si>
  <si>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</si>
  <si>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</si>
  <si>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</si>
  <si>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</si>
  <si>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</si>
  <si>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</si>
  <si>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</si>
  <si>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</si>
  <si>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</si>
  <si>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</si>
  <si>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</si>
  <si>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</si>
  <si>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</si>
  <si>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</si>
  <si>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</si>
  <si>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</si>
  <si>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</si>
  <si>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</si>
  <si>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</si>
  <si>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</si>
  <si>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</si>
  <si>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</si>
  <si>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</si>
  <si>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</si>
  <si>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</si>
  <si>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</si>
  <si>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</si>
  <si>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</si>
  <si>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</si>
  <si>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</si>
  <si>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</si>
  <si>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</si>
  <si>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</si>
  <si>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</si>
  <si>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</si>
  <si>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</si>
  <si>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</si>
  <si>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</si>
  <si>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</si>
  <si>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</si>
  <si>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</si>
  <si>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</si>
  <si>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</si>
  <si>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</si>
  <si>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</si>
  <si>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</si>
  <si>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</si>
  <si>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</si>
  <si>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</si>
  <si>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</si>
  <si>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</si>
  <si>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</si>
  <si>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</si>
  <si>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</si>
  <si>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</si>
  <si>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</si>
  <si>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</si>
  <si>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</si>
  <si>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</si>
  <si>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</si>
  <si>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</si>
  <si>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</si>
  <si>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</si>
  <si>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</si>
  <si>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</si>
  <si>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</si>
  <si>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</si>
  <si>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</si>
  <si>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</si>
  <si>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</si>
  <si>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</si>
  <si>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</si>
  <si>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</si>
  <si>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</si>
  <si>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</si>
  <si>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</si>
  <si>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</si>
  <si>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</si>
  <si>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</si>
  <si>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</si>
  <si>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</si>
  <si>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</si>
  <si>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</si>
  <si>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</si>
  <si>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</si>
  <si>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</si>
  <si>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</si>
  <si>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</si>
  <si>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</si>
  <si>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</si>
  <si>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</si>
  <si>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</si>
  <si>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</si>
  <si>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</si>
  <si>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</si>
  <si>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</si>
  <si>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</si>
  <si>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</si>
  <si>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</si>
  <si>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</si>
  <si>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</si>
  <si>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</si>
  <si>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</si>
  <si>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</si>
  <si>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</si>
  <si>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</si>
  <si>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</si>
  <si>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</si>
  <si>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</si>
  <si>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</si>
  <si>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</si>
  <si>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</si>
  <si>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</si>
  <si>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</si>
  <si>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</si>
  <si>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</si>
  <si>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</si>
  <si>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</si>
  <si>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</si>
  <si>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</si>
  <si>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</si>
  <si>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</si>
  <si>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</si>
  <si>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</si>
  <si>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</si>
  <si>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</si>
  <si>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</si>
  <si>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</si>
  <si>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</si>
  <si>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</si>
  <si>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</si>
  <si>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</si>
  <si>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</si>
  <si>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</si>
  <si>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</si>
  <si>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</si>
  <si>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</si>
  <si>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</si>
  <si>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</si>
  <si>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</si>
  <si>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</si>
  <si>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</si>
  <si>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</si>
  <si>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</si>
  <si>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</si>
  <si>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</si>
  <si>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</si>
  <si>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</si>
  <si>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</si>
  <si>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</si>
  <si>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</si>
  <si>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</si>
  <si>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</si>
  <si>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</si>
  <si>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</si>
  <si>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</si>
  <si>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</si>
  <si>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</si>
  <si>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</si>
  <si>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</si>
  <si>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</si>
  <si>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</si>
  <si>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</si>
  <si>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</si>
  <si>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</si>
  <si>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</si>
  <si>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</si>
  <si>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</si>
  <si>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</si>
  <si>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</si>
  <si>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</si>
  <si>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</si>
  <si>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</si>
  <si>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</si>
  <si>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</si>
  <si>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</si>
  <si>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</si>
  <si>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</si>
  <si>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</si>
  <si>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</si>
  <si>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</si>
  <si>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</si>
  <si>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</si>
  <si>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</si>
  <si>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</si>
  <si>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</si>
  <si>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</si>
  <si>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</si>
  <si>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</si>
  <si>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</si>
  <si>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</si>
  <si>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</si>
  <si>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</si>
  <si>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</si>
  <si>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</si>
  <si>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</si>
  <si>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</si>
  <si>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</si>
  <si>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</si>
  <si>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</si>
  <si>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</si>
  <si>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</si>
  <si>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</si>
  <si>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</si>
  <si>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</si>
  <si>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</si>
  <si>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</si>
  <si>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</si>
  <si>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</si>
  <si>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</si>
  <si>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</si>
  <si>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</si>
  <si>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</si>
  <si>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</si>
  <si>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</si>
  <si>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</si>
  <si>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</si>
  <si>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</si>
  <si>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</si>
  <si>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</si>
  <si>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</si>
  <si>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</si>
  <si>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</si>
  <si>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</si>
  <si>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</si>
  <si>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</si>
  <si>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</si>
  <si>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</si>
  <si>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</si>
  <si>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</si>
  <si>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</si>
  <si>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</si>
  <si>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</si>
  <si>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</si>
  <si>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</si>
  <si>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</si>
  <si>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</si>
  <si>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</si>
  <si>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</si>
  <si>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</si>
  <si>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</si>
  <si>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</si>
  <si>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</si>
  <si>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</si>
  <si>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</si>
  <si>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</si>
  <si>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</si>
  <si>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</si>
  <si>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</si>
  <si>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</si>
  <si>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</si>
  <si>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</si>
  <si>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</si>
  <si>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</si>
  <si>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</si>
  <si>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</si>
  <si>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</si>
  <si>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</si>
  <si>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</si>
  <si>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</si>
  <si>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</si>
  <si>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</si>
  <si>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</si>
  <si>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</si>
  <si>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</si>
  <si>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</si>
  <si>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</si>
  <si>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</si>
  <si>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</si>
  <si>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</si>
  <si>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</si>
  <si>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</si>
  <si>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</si>
  <si>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</si>
  <si>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</si>
  <si>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</si>
  <si>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</si>
  <si>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</si>
  <si>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</si>
  <si>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</si>
  <si>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</si>
  <si>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</si>
  <si>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</si>
  <si>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</si>
  <si>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</si>
  <si>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</si>
  <si>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</si>
  <si>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</si>
  <si>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</si>
  <si>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</si>
  <si>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</si>
  <si>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</si>
  <si>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</si>
  <si>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</si>
  <si>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</si>
  <si>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</si>
  <si>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</si>
  <si>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</si>
  <si>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</si>
  <si>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</si>
  <si>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</si>
  <si>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</si>
  <si>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</si>
  <si>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</si>
  <si>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</si>
  <si>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</si>
  <si>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</si>
  <si>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</si>
  <si>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</si>
  <si>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</si>
  <si>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</si>
  <si>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</si>
  <si>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</si>
  <si>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</si>
  <si>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</si>
  <si>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</si>
  <si>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</si>
  <si>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</si>
  <si>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</si>
  <si>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</si>
  <si>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</si>
  <si>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</si>
  <si>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</si>
  <si>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</si>
  <si>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</si>
  <si>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</si>
  <si>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</si>
  <si>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</si>
  <si>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</si>
  <si>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</si>
  <si>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</si>
  <si>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</si>
  <si>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</si>
  <si>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</si>
  <si>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</si>
  <si>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</si>
  <si>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</si>
  <si>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</si>
  <si>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</si>
  <si>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</si>
  <si>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</si>
  <si>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</si>
  <si>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</si>
  <si>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</si>
  <si>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</si>
  <si>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</si>
  <si>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</si>
  <si>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</si>
  <si>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</si>
  <si>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</si>
  <si>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</si>
  <si>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</si>
  <si>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</si>
  <si>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</si>
  <si>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</si>
  <si>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</si>
  <si>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</si>
  <si>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</si>
  <si>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</si>
  <si>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</si>
  <si>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</si>
  <si>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</si>
  <si>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</si>
  <si>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</si>
  <si>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</si>
  <si>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</si>
  <si>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</si>
  <si>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</si>
  <si>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</si>
  <si>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</si>
  <si>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</si>
  <si>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</si>
  <si>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</si>
  <si>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</si>
  <si>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</si>
  <si>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</si>
  <si>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</si>
  <si>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</si>
  <si>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</si>
  <si>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</si>
  <si>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</si>
  <si>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</si>
  <si>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</si>
  <si>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</si>
  <si>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</si>
  <si>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</si>
  <si>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</si>
  <si>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</si>
  <si>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</si>
  <si>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</si>
  <si>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</si>
  <si>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</si>
  <si>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</si>
  <si>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</si>
  <si>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</si>
  <si>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</si>
  <si>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</si>
  <si>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</si>
  <si>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</si>
  <si>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</si>
  <si>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</si>
  <si>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</si>
  <si>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</si>
  <si>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</si>
  <si>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</si>
  <si>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</si>
  <si>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</si>
  <si>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</si>
  <si>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</si>
  <si>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</si>
  <si>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</si>
  <si>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</si>
  <si>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</si>
  <si>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</si>
  <si>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</si>
  <si>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</si>
  <si>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</si>
  <si>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</si>
  <si>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</si>
  <si>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</si>
  <si>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</si>
  <si>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</si>
  <si>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</si>
  <si>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</si>
  <si>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</si>
  <si>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</si>
  <si>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</si>
  <si>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</si>
  <si>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</si>
  <si>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</si>
  <si>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</si>
  <si>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</si>
  <si>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</si>
  <si>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</si>
  <si>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</si>
  <si>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</si>
  <si>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</si>
  <si>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</si>
  <si>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</si>
  <si>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</si>
  <si>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</si>
  <si>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</si>
  <si>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</si>
  <si>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</si>
  <si>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</si>
  <si>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</si>
  <si>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</si>
  <si>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</si>
  <si>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</si>
  <si>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</si>
  <si>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</si>
  <si>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</si>
  <si>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</si>
  <si>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</si>
  <si>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</si>
  <si>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</si>
  <si>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</si>
  <si>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</si>
  <si>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</si>
  <si>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</si>
  <si>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</si>
  <si>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</si>
  <si>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</si>
  <si>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</si>
  <si>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</si>
  <si>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</si>
  <si>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</si>
  <si>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</si>
  <si>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</si>
  <si>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</si>
  <si>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</si>
  <si>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</si>
  <si>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</si>
  <si>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</si>
  <si>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</si>
  <si>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</si>
  <si>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</si>
  <si>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</si>
  <si>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</si>
  <si>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</si>
  <si>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</si>
  <si>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</si>
  <si>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</si>
  <si>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</si>
  <si>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</si>
  <si>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</si>
  <si>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</si>
  <si>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</si>
  <si>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</si>
  <si>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</si>
  <si>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</si>
  <si>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</si>
  <si>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</si>
  <si>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</si>
  <si>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</si>
  <si>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</si>
  <si>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</si>
  <si>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</si>
  <si>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</si>
  <si>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</si>
  <si>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</si>
  <si>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</si>
  <si>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</si>
  <si>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</si>
  <si>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</si>
  <si>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</si>
  <si>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</si>
  <si>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</si>
  <si>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</si>
  <si>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</si>
  <si>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</si>
  <si>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</si>
  <si>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</si>
  <si>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</si>
  <si>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</si>
  <si>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</si>
  <si>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</si>
  <si>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</si>
  <si>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</si>
  <si>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</si>
  <si>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</si>
  <si>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</si>
  <si>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</si>
  <si>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</si>
  <si>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</si>
  <si>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</si>
  <si>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</si>
  <si>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</si>
  <si>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</si>
  <si>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</si>
  <si>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</si>
  <si>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</si>
  <si>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</si>
  <si>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</si>
  <si>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</si>
  <si>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</si>
  <si>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</si>
  <si>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</si>
  <si>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</si>
  <si>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</si>
  <si>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</si>
  <si>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</si>
  <si>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</si>
  <si>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</si>
  <si>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</si>
  <si>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</si>
  <si>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</si>
  <si>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</si>
  <si>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</si>
  <si>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</si>
  <si>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</si>
  <si>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</si>
  <si>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</si>
  <si>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</si>
  <si>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</si>
  <si>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</si>
  <si>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</si>
  <si>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</si>
  <si>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</si>
  <si>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</si>
  <si>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</si>
  <si>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</si>
  <si>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</si>
  <si>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</si>
  <si>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</si>
  <si>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</si>
  <si>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</si>
  <si>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</si>
  <si>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</si>
  <si>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</si>
  <si>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</si>
  <si>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</si>
  <si>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</si>
  <si>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</si>
  <si>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</si>
  <si>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</si>
  <si>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</si>
  <si>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</si>
  <si>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</si>
  <si>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</si>
  <si>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</si>
  <si>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</si>
  <si>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</si>
  <si>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</si>
  <si>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</si>
  <si>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</si>
  <si>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</si>
  <si>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</si>
  <si>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</si>
  <si>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</si>
  <si>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</si>
  <si>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</si>
  <si>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</si>
  <si>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</si>
  <si>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</si>
  <si>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</si>
  <si>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</si>
  <si>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</si>
  <si>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</si>
  <si>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</si>
  <si>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</si>
  <si>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</si>
  <si>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</si>
  <si>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</si>
  <si>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</si>
  <si>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</si>
  <si>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</si>
  <si>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</si>
  <si>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</si>
  <si>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</si>
  <si>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</si>
  <si>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</si>
  <si>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</si>
  <si>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</si>
  <si>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</si>
  <si>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</si>
  <si>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</si>
  <si>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</si>
  <si>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</si>
  <si>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</si>
  <si>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</si>
  <si>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</si>
  <si>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</si>
  <si>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</si>
  <si>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</si>
  <si>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</si>
  <si>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</si>
  <si>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</si>
  <si>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</si>
  <si>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</si>
  <si>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</si>
  <si>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</si>
  <si>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</si>
  <si>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</si>
  <si>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</si>
  <si>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</si>
  <si>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</si>
  <si>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</si>
  <si>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</si>
  <si>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</si>
  <si>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</si>
  <si>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</si>
  <si>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</si>
  <si>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</si>
  <si>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</si>
  <si>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</si>
  <si>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</si>
  <si>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</si>
  <si>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</si>
  <si>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</si>
  <si>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</si>
  <si>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</si>
  <si>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</si>
  <si>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</si>
  <si>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</si>
  <si>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</si>
  <si>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</si>
  <si>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</si>
  <si>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</si>
  <si>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</si>
  <si>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</si>
  <si>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</si>
  <si>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</si>
  <si>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</si>
  <si>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</si>
  <si>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</si>
  <si>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</si>
  <si>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</si>
  <si>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</si>
  <si>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</si>
  <si>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</si>
  <si>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</si>
  <si>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</si>
  <si>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</si>
  <si>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</si>
  <si>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</si>
  <si>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</si>
  <si>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</si>
  <si>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</si>
  <si>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</si>
  <si>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</si>
  <si>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</si>
  <si>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</si>
  <si>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</si>
  <si>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</si>
  <si>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</si>
  <si>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</si>
  <si>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</si>
  <si>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</si>
  <si>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</si>
  <si>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</si>
  <si>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</si>
  <si>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</si>
  <si>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</si>
  <si>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</si>
  <si>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</si>
  <si>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</si>
  <si>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</si>
  <si>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</si>
  <si>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</si>
  <si>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</si>
  <si>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</si>
  <si>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</si>
  <si>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</si>
  <si>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</si>
  <si>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</si>
  <si>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</si>
  <si>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</si>
  <si>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</si>
  <si>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</si>
  <si>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</si>
  <si>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</si>
  <si>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</si>
  <si>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</si>
  <si>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</si>
  <si>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</si>
  <si>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</si>
  <si>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</si>
  <si>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</si>
  <si>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</si>
  <si>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</si>
  <si>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</si>
  <si>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</si>
  <si>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</si>
  <si>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</si>
  <si>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</si>
  <si>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</si>
  <si>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</si>
  <si>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</si>
  <si>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</si>
  <si>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</si>
  <si>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</si>
  <si>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</si>
  <si>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</si>
  <si>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</si>
  <si>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</si>
  <si>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</si>
  <si>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</si>
  <si>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</si>
  <si>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</si>
  <si>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</si>
  <si>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</si>
  <si>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</si>
  <si>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</si>
  <si>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</si>
  <si>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</si>
  <si>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</si>
  <si>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</si>
  <si>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</si>
  <si>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</si>
  <si>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</si>
  <si>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</si>
  <si>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</si>
  <si>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</si>
  <si>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</si>
  <si>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</si>
  <si>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</si>
  <si>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</si>
  <si>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</si>
  <si>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</si>
  <si>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</si>
  <si>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</si>
  <si>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</si>
  <si>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</si>
  <si>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</si>
  <si>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</si>
  <si>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</si>
  <si>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</si>
  <si>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</si>
  <si>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</si>
  <si>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</si>
  <si>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</si>
  <si>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</si>
  <si>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</si>
  <si>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</si>
  <si>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</si>
  <si>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</si>
  <si>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</si>
  <si>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</si>
  <si>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</si>
  <si>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</si>
  <si>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</si>
  <si>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</si>
  <si>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</si>
  <si>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</si>
  <si>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</si>
  <si>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</si>
  <si>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</si>
  <si>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</si>
  <si>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</si>
  <si>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</si>
  <si>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</si>
  <si>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</si>
  <si>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</si>
  <si>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</si>
  <si>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</si>
  <si>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</si>
  <si>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</si>
  <si>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</si>
  <si>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</si>
  <si>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</si>
  <si>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</si>
  <si>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</si>
  <si>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</si>
  <si>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</si>
  <si>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</si>
  <si>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</si>
  <si>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</si>
  <si>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</si>
  <si>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</si>
  <si>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</si>
  <si>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</si>
  <si>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</si>
  <si>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</si>
  <si>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</si>
  <si>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</si>
  <si>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</si>
  <si>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</si>
  <si>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</si>
  <si>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</si>
  <si>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</si>
  <si>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</si>
  <si>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</si>
  <si>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</si>
  <si>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</si>
  <si>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</si>
  <si>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</si>
  <si>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</si>
  <si>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</si>
  <si>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</si>
  <si>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</si>
  <si>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</si>
  <si>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</si>
  <si>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</si>
  <si>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</si>
  <si>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</si>
  <si>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</si>
  <si>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</si>
  <si>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</si>
  <si>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</si>
  <si>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</si>
  <si>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</si>
  <si>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</si>
  <si>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</si>
  <si>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</si>
  <si>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</si>
  <si>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</si>
  <si>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</si>
  <si>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</si>
  <si>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</si>
  <si>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</si>
  <si>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</si>
  <si>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</si>
  <si>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</si>
  <si>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</si>
  <si>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</si>
  <si>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</si>
  <si>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</si>
  <si>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</si>
  <si>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</si>
  <si>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</si>
  <si>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</si>
  <si>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</si>
  <si>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</si>
  <si>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</si>
  <si>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</si>
  <si>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</si>
  <si>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</si>
  <si>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</si>
  <si>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</si>
  <si>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</si>
  <si>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</si>
  <si>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</si>
  <si>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</si>
  <si>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</si>
  <si>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</si>
  <si>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</si>
  <si>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</si>
  <si>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</si>
  <si>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</si>
  <si>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</si>
  <si>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</si>
  <si>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</si>
  <si>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</si>
  <si>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</si>
  <si>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</si>
  <si>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</si>
  <si>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</si>
  <si>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</si>
  <si>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</si>
  <si>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</si>
  <si>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</si>
  <si>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</si>
  <si>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</si>
  <si>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</si>
  <si>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</si>
  <si>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</si>
  <si>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</si>
  <si>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</si>
  <si>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</si>
  <si>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</si>
  <si>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</si>
  <si>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</si>
  <si>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</si>
  <si>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</si>
  <si>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</si>
  <si>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</si>
  <si>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</si>
  <si>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</si>
  <si>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</si>
  <si>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</si>
  <si>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</si>
  <si>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</si>
  <si>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</si>
  <si>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</si>
  <si>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</si>
  <si>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</si>
  <si>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</si>
  <si>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</si>
  <si>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</si>
  <si>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</si>
  <si>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</si>
  <si>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</si>
  <si>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</si>
  <si>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</si>
  <si>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</si>
  <si>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</si>
  <si>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</si>
  <si>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</si>
  <si>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</si>
  <si>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</si>
  <si>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</si>
  <si>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</si>
  <si>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</si>
  <si>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</si>
  <si>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</si>
  <si>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</si>
  <si>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</si>
  <si>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</si>
  <si>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</si>
  <si>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</si>
  <si>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</si>
  <si>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</si>
  <si>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</si>
  <si>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</si>
  <si>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</si>
  <si>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</si>
  <si>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</si>
  <si>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</si>
  <si>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</si>
  <si>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</si>
  <si>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</si>
  <si>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</si>
  <si>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</si>
  <si>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</si>
  <si>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</si>
  <si>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</si>
  <si>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</si>
  <si>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</si>
  <si>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</si>
  <si>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</si>
  <si>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</si>
  <si>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</si>
  <si>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</si>
  <si>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</si>
  <si>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</si>
  <si>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</si>
  <si>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</si>
  <si>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</si>
  <si>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</si>
  <si>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</si>
  <si>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</si>
  <si>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</si>
  <si>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</si>
  <si>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</si>
  <si>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</si>
  <si>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</si>
  <si>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</si>
  <si>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</si>
  <si>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</si>
  <si>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</si>
  <si>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</si>
  <si>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</si>
  <si>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</si>
  <si>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</si>
  <si>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</si>
  <si>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</si>
  <si>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</si>
  <si>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</si>
  <si>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</si>
  <si>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</si>
  <si>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</si>
  <si>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</si>
  <si>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</si>
  <si>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</si>
  <si>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</si>
  <si>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</si>
  <si>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</si>
  <si>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</si>
  <si>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</si>
  <si>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</si>
  <si>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</si>
  <si>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</si>
  <si>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</si>
  <si>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</si>
  <si>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</si>
  <si>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</si>
  <si>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</si>
  <si>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</si>
  <si>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</si>
  <si>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</si>
  <si>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</si>
  <si>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</si>
  <si>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</si>
  <si>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</si>
  <si>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</si>
  <si>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</si>
  <si>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</si>
  <si>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</si>
  <si>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</si>
  <si>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</si>
  <si>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</si>
  <si>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</si>
  <si>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</si>
  <si>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</si>
  <si>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</si>
  <si>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</si>
  <si>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</si>
  <si>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</si>
  <si>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</si>
  <si>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</si>
  <si>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</si>
  <si>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</si>
  <si>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</si>
  <si>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</si>
  <si>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</si>
  <si>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</si>
  <si>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</si>
  <si>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</si>
  <si>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</si>
  <si>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</si>
  <si>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</si>
  <si>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</si>
  <si>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</si>
  <si>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</si>
  <si>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</si>
  <si>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</si>
  <si>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</si>
  <si>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</si>
  <si>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</si>
  <si>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</si>
  <si>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</si>
  <si>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</si>
  <si>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</si>
  <si>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</si>
  <si>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</si>
  <si>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</si>
  <si>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</si>
  <si>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</si>
  <si>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</si>
  <si>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</si>
  <si>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</si>
  <si>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</si>
  <si>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</si>
  <si>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</si>
  <si>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</si>
  <si>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</si>
  <si>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</si>
  <si>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</si>
  <si>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</si>
  <si>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</si>
  <si>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</si>
  <si>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</si>
  <si>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</si>
  <si>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</si>
  <si>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</si>
  <si>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</si>
  <si>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</si>
  <si>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</si>
  <si>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</si>
  <si>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</si>
  <si>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</si>
  <si>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</si>
  <si>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</si>
  <si>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</si>
  <si>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</si>
  <si>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</si>
  <si>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</si>
  <si>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</si>
  <si>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</si>
  <si>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</si>
  <si>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</si>
  <si>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</si>
  <si>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</si>
  <si>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</si>
  <si>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</si>
  <si>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</si>
  <si>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</si>
  <si>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</si>
  <si>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</si>
  <si>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</si>
  <si>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</si>
  <si>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</si>
  <si>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</si>
  <si>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</si>
  <si>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</si>
  <si>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</si>
  <si>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</si>
  <si>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</si>
  <si>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</si>
  <si>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</si>
  <si>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</si>
  <si>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</si>
  <si>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</si>
  <si>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</si>
  <si>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</si>
  <si>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</si>
  <si>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</si>
  <si>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</si>
  <si>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</si>
  <si>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</si>
  <si>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</si>
  <si>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</si>
  <si>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</si>
  <si>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</si>
  <si>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</si>
  <si>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</si>
  <si>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</si>
  <si>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</si>
  <si>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</si>
  <si>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</si>
  <si>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</si>
  <si>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</si>
  <si>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</si>
  <si>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</si>
  <si>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</si>
  <si>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</si>
  <si>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</si>
  <si>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</si>
  <si>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</si>
  <si>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</si>
  <si>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</si>
  <si>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</si>
  <si>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</si>
  <si>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</si>
  <si>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</si>
  <si>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</si>
  <si>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</si>
  <si>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</si>
  <si>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</si>
  <si>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</si>
  <si>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</si>
  <si>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</si>
  <si>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</si>
  <si>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</si>
  <si>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</si>
  <si>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</si>
  <si>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</si>
  <si>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</si>
  <si>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</si>
  <si>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</si>
  <si>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</si>
  <si>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</si>
  <si>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</si>
  <si>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</si>
  <si>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</si>
  <si>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</si>
  <si>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</si>
  <si>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</si>
  <si>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</si>
  <si>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</si>
  <si>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</si>
  <si>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</si>
  <si>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</si>
  <si>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</si>
  <si>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</si>
  <si>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</si>
  <si>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</si>
  <si>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</si>
  <si>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</si>
  <si>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</si>
  <si>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</si>
  <si>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</si>
  <si>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</si>
  <si>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</si>
  <si>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</si>
  <si>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</si>
  <si>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</si>
  <si>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</si>
  <si>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</si>
  <si>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</si>
  <si>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</si>
  <si>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</si>
  <si>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</si>
  <si>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</si>
  <si>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</si>
  <si>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</si>
  <si>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</si>
  <si>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</si>
  <si>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</si>
  <si>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</si>
  <si>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</si>
  <si>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</si>
  <si>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</si>
  <si>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</si>
  <si>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</si>
  <si>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</si>
  <si>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</si>
  <si>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</si>
  <si>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</si>
  <si>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</si>
  <si>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</si>
  <si>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</si>
  <si>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</si>
  <si>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</si>
  <si>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</si>
  <si>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</si>
  <si>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</si>
  <si>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</si>
  <si>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</si>
  <si>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</si>
  <si>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</si>
  <si>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</si>
  <si>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</si>
  <si>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</si>
  <si>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</si>
  <si>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</si>
  <si>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</si>
  <si>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</si>
  <si>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</si>
  <si>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</si>
  <si>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</si>
  <si>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</si>
  <si>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</si>
  <si>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</si>
  <si>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</si>
  <si>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</si>
  <si>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</si>
  <si>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</si>
  <si>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</si>
  <si>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</si>
  <si>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</si>
  <si>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</si>
  <si>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</si>
  <si>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</si>
  <si>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</si>
  <si>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</si>
  <si>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</si>
  <si>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</si>
  <si>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</si>
  <si>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</si>
  <si>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</si>
  <si>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</si>
  <si>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</si>
  <si>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</si>
  <si>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</si>
  <si>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</si>
  <si>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</si>
  <si>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</si>
  <si>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</si>
  <si>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</si>
  <si>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</si>
  <si>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</si>
  <si>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</si>
  <si>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</si>
  <si>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</si>
  <si>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</si>
  <si>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</si>
  <si>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</si>
  <si>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</si>
  <si>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</si>
  <si>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</si>
  <si>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</si>
  <si>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</si>
  <si>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</si>
  <si>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</si>
  <si>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</si>
  <si>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</si>
  <si>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</si>
  <si>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</si>
  <si>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</si>
  <si>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</si>
  <si>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</si>
  <si>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</si>
  <si>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</si>
  <si>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</si>
  <si>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</si>
  <si>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</si>
  <si>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</si>
  <si>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</si>
  <si>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</si>
  <si>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</si>
  <si>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</si>
  <si>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</si>
  <si>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</si>
  <si>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</si>
  <si>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</si>
  <si>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</si>
  <si>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</si>
  <si>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</si>
  <si>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</si>
  <si>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</si>
  <si>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</si>
  <si>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</si>
  <si>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</si>
  <si>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</si>
  <si>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</si>
  <si>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</si>
  <si>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</si>
  <si>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</si>
  <si>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</si>
  <si>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</si>
  <si>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</si>
  <si>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</si>
  <si>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</si>
  <si>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</si>
  <si>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</si>
  <si>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</si>
  <si>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</si>
  <si>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</si>
  <si>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</si>
  <si>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</si>
  <si>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</si>
  <si>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</si>
  <si>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</si>
  <si>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</si>
  <si>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</si>
  <si>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</si>
  <si>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</si>
  <si>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</si>
  <si>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</si>
  <si>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</si>
  <si>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</si>
  <si>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</si>
  <si>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</si>
  <si>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</si>
  <si>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</si>
  <si>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</si>
  <si>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</si>
  <si>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</si>
  <si>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</si>
  <si>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</si>
  <si>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</si>
  <si>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</si>
  <si>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</si>
  <si>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</si>
  <si>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</si>
  <si>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</si>
  <si>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</si>
  <si>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</si>
  <si>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</si>
  <si>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</si>
  <si>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</si>
  <si>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</si>
  <si>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</si>
  <si>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</si>
  <si>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</si>
  <si>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</si>
  <si>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</si>
  <si>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</si>
  <si>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</si>
  <si>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</si>
  <si>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</si>
  <si>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</si>
  <si>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</si>
  <si>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</si>
  <si>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</si>
  <si>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</si>
  <si>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</si>
  <si>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</si>
  <si>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</si>
  <si>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</si>
  <si>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</si>
  <si>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</si>
  <si>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</si>
  <si>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</si>
  <si>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</si>
  <si>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</si>
  <si>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</si>
  <si>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</si>
  <si>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</si>
  <si>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</si>
  <si>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</si>
  <si>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</si>
  <si>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</si>
  <si>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</si>
  <si>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</si>
  <si>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</si>
  <si>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</si>
  <si>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</si>
  <si>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</si>
  <si>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</si>
  <si>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</si>
  <si>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</si>
  <si>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</si>
  <si>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</si>
  <si>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</si>
  <si>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</si>
  <si>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</si>
  <si>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</si>
  <si>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</si>
  <si>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</si>
  <si>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</si>
  <si>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</si>
  <si>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</si>
  <si>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</si>
  <si>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</si>
  <si>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</si>
  <si>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</si>
  <si>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</si>
  <si>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</si>
  <si>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</si>
  <si>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</si>
  <si>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</si>
  <si>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</si>
  <si>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</si>
  <si>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</si>
  <si>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</si>
  <si>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</si>
  <si>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</si>
  <si>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</si>
  <si>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</si>
  <si>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</si>
  <si>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</si>
  <si>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</si>
  <si>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</si>
  <si>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</si>
  <si>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</si>
  <si>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</si>
  <si>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</si>
  <si>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</si>
  <si>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</si>
  <si>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</si>
  <si>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</si>
  <si>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</si>
  <si>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</si>
  <si>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</si>
  <si>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</si>
  <si>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</si>
  <si>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</si>
  <si>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</si>
  <si>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</si>
  <si>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</si>
  <si>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</si>
  <si>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</si>
  <si>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</si>
  <si>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</si>
  <si>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</si>
  <si>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</si>
  <si>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</si>
  <si>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</si>
  <si>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</si>
  <si>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</si>
  <si>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</si>
  <si>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</si>
  <si>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</si>
  <si>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</si>
  <si>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</si>
  <si>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</si>
  <si>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</si>
  <si>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</si>
  <si>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</si>
  <si>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</si>
  <si>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</si>
  <si>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</si>
  <si>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</si>
  <si>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</si>
  <si>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</si>
  <si>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</si>
  <si>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</si>
  <si>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</si>
  <si>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</si>
  <si>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</si>
  <si>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</si>
  <si>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</si>
  <si>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</si>
  <si>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</si>
  <si>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</si>
  <si>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</si>
  <si>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</si>
  <si>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</si>
  <si>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</si>
  <si>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</si>
  <si>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</si>
  <si>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</si>
  <si>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</si>
  <si>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</si>
  <si>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</si>
  <si>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</si>
  <si>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</si>
  <si>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</si>
  <si>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</si>
  <si>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</si>
  <si>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</si>
  <si>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</si>
  <si>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</si>
  <si>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</si>
  <si>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</si>
  <si>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</si>
  <si>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</si>
  <si>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</si>
  <si>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</si>
  <si>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</si>
  <si>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</si>
  <si>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</si>
  <si>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</si>
  <si>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</si>
  <si>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</si>
  <si>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</si>
  <si>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</si>
  <si>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</si>
  <si>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</si>
  <si>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</si>
  <si>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</si>
  <si>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</si>
  <si>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</si>
  <si>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</si>
  <si>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</si>
  <si>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</si>
  <si>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</si>
  <si>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</si>
  <si>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</si>
  <si>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</si>
  <si>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</si>
  <si>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</si>
  <si>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</si>
  <si>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</si>
  <si>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</si>
  <si>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</si>
  <si>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</si>
  <si>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</si>
  <si>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</si>
  <si>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</si>
  <si>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</si>
  <si>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</si>
  <si>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</si>
  <si>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</si>
  <si>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</si>
  <si>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</si>
  <si>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</si>
  <si>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</si>
  <si>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</si>
  <si>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</si>
  <si>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</si>
  <si>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</si>
  <si>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</si>
  <si>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</si>
  <si>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</si>
  <si>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</si>
  <si>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</si>
  <si>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</si>
  <si>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</si>
  <si>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</si>
  <si>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</si>
  <si>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</si>
  <si>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</si>
  <si>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</si>
  <si>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</si>
  <si>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</si>
  <si>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</si>
  <si>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</si>
  <si>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</si>
  <si>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</si>
  <si>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</si>
  <si>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</si>
  <si>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</si>
  <si>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</si>
  <si>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</si>
  <si>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</si>
  <si>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</si>
  <si>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</si>
  <si>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</si>
  <si>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</si>
  <si>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</si>
  <si>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</si>
  <si>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</si>
  <si>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</si>
  <si>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</si>
  <si>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</si>
  <si>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</si>
  <si>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</si>
  <si>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</si>
  <si>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</si>
  <si>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</si>
  <si>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</si>
  <si>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</si>
  <si>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</si>
  <si>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</si>
  <si>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</si>
  <si>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</si>
  <si>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</si>
  <si>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</si>
  <si>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</si>
  <si>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</si>
  <si>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</si>
  <si>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</si>
  <si>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</si>
  <si>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</si>
  <si>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</si>
  <si>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</si>
  <si>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</si>
  <si>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</si>
  <si>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</si>
  <si>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</si>
  <si>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</si>
  <si>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</si>
  <si>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</si>
  <si>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</si>
  <si>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</si>
  <si>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</si>
  <si>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</si>
  <si>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</si>
  <si>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</si>
  <si>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</si>
  <si>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</si>
  <si>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</si>
  <si>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</si>
  <si>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</si>
  <si>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</si>
  <si>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</si>
  <si>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</si>
  <si>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</si>
  <si>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</si>
  <si>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</si>
  <si>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</si>
  <si>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</si>
  <si>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</si>
  <si>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</si>
  <si>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</si>
  <si>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</si>
  <si>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</si>
  <si>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</si>
  <si>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</si>
  <si>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</si>
  <si>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</si>
  <si>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</si>
  <si>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</si>
  <si>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</si>
  <si>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</si>
  <si>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</si>
  <si>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</si>
  <si>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</si>
  <si>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</si>
  <si>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</si>
  <si>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</si>
  <si>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</si>
  <si>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</si>
  <si>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</si>
  <si>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</si>
  <si>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</si>
  <si>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</si>
  <si>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</si>
  <si>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</si>
  <si>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</si>
  <si>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</si>
  <si>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</si>
  <si>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</si>
  <si>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</si>
  <si>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</si>
  <si>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</si>
  <si>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</si>
  <si>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</si>
  <si>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</si>
  <si>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</si>
  <si>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</si>
  <si>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</si>
  <si>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</si>
  <si>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</si>
  <si>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</si>
  <si>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</si>
  <si>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</si>
  <si>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</si>
  <si>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</si>
  <si>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</si>
  <si>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</si>
  <si>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</si>
  <si>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</si>
  <si>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</si>
  <si>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</si>
  <si>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</si>
  <si>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</si>
  <si>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</si>
  <si>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</si>
  <si>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</si>
  <si>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</si>
  <si>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</si>
  <si>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</si>
  <si>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</si>
  <si>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</si>
  <si>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</si>
  <si>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</si>
  <si>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</si>
  <si>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</si>
  <si>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</si>
  <si>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</si>
  <si>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</si>
  <si>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</si>
  <si>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</si>
  <si>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</si>
  <si>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</si>
  <si>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</si>
  <si>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</si>
  <si>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</si>
  <si>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</si>
  <si>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</si>
  <si>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</si>
  <si>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</si>
  <si>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</si>
  <si>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</si>
  <si>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</si>
  <si>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</si>
  <si>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</si>
  <si>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</si>
  <si>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</si>
  <si>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</si>
  <si>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</si>
  <si>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</si>
  <si>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</si>
  <si>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</si>
  <si>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</si>
  <si>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</si>
  <si>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</si>
  <si>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</si>
  <si>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</si>
  <si>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</si>
  <si>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</si>
  <si>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</si>
  <si>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</si>
  <si>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</si>
  <si>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</si>
  <si>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</si>
  <si>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</si>
  <si>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</si>
  <si>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</si>
  <si>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</si>
  <si>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</si>
  <si>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</si>
  <si>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</si>
  <si>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</si>
  <si>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</si>
  <si>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</si>
  <si>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</si>
  <si>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</si>
  <si>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</si>
  <si>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</si>
  <si>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</si>
  <si>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</si>
  <si>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</si>
  <si>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</si>
  <si>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</si>
  <si>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</si>
  <si>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</si>
  <si>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</si>
  <si>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</si>
  <si>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</si>
  <si>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</si>
  <si>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</si>
  <si>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</si>
  <si>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</si>
  <si>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</si>
  <si>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</si>
  <si>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</si>
  <si>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</si>
  <si>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</si>
  <si>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</si>
  <si>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</si>
  <si>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</si>
  <si>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</si>
  <si>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</si>
  <si>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</si>
  <si>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</si>
  <si>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</si>
  <si>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</si>
  <si>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</si>
  <si>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</si>
  <si>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</si>
  <si>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</si>
  <si>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</si>
  <si>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</si>
  <si>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</si>
  <si>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</si>
  <si>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</si>
  <si>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</si>
  <si>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</si>
  <si>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</si>
  <si>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</si>
  <si>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</si>
  <si>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</si>
  <si>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</si>
  <si>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</si>
  <si>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</si>
  <si>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</si>
  <si>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</si>
  <si>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</si>
  <si>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</si>
  <si>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</si>
  <si>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</si>
  <si>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</si>
  <si>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</si>
  <si>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</si>
  <si>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</si>
  <si>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</si>
  <si>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</si>
  <si>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</si>
  <si>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</si>
  <si>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</si>
  <si>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</si>
  <si>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</si>
  <si>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</si>
  <si>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</si>
  <si>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</si>
  <si>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</si>
  <si>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</si>
  <si>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</si>
  <si>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</si>
  <si>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</si>
  <si>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</si>
  <si>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</si>
  <si>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</si>
  <si>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</si>
  <si>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</si>
  <si>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</si>
  <si>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</si>
  <si>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</si>
  <si>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</si>
  <si>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</si>
  <si>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</si>
  <si>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</si>
  <si>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</si>
  <si>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</si>
  <si>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</si>
  <si>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</si>
  <si>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</si>
  <si>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</si>
  <si>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</si>
  <si>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</si>
  <si>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</si>
  <si>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</si>
  <si>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</si>
  <si>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</si>
  <si>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</si>
  <si>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</si>
  <si>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</si>
  <si>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</si>
  <si>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</si>
  <si>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</si>
  <si>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</si>
  <si>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</si>
  <si>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</si>
  <si>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</si>
  <si>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</si>
  <si>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</si>
  <si>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</si>
  <si>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</si>
  <si>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</si>
  <si>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</si>
  <si>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</si>
  <si>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</si>
  <si>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</si>
  <si>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</si>
  <si>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</si>
  <si>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</si>
  <si>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</si>
  <si>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</si>
  <si>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</si>
  <si>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</si>
  <si>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</si>
  <si>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</si>
  <si>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</si>
  <si>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</si>
  <si>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</si>
  <si>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</si>
  <si>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</si>
  <si>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</si>
  <si>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</si>
  <si>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</si>
  <si>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</si>
  <si>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</si>
  <si>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</si>
  <si>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</si>
  <si>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</si>
  <si>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</si>
  <si>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</si>
  <si>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</si>
  <si>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</si>
  <si>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</si>
  <si>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</si>
  <si>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</si>
  <si>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</si>
  <si>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</si>
  <si>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</si>
  <si>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</si>
  <si>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</si>
  <si>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</si>
  <si>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</si>
  <si>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</si>
  <si>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</si>
  <si>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</si>
  <si>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</si>
  <si>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</si>
  <si>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</si>
  <si>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</si>
  <si>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</si>
  <si>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</si>
  <si>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</si>
  <si>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</si>
  <si>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</si>
  <si>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</si>
  <si>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</si>
  <si>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</si>
  <si>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</si>
  <si>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</si>
  <si>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</si>
  <si>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</si>
  <si>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</si>
  <si>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</si>
  <si>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</si>
  <si>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</si>
  <si>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</si>
  <si>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</si>
  <si>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</si>
  <si>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</si>
  <si>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</si>
  <si>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</si>
  <si>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</si>
  <si>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</si>
  <si>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</si>
  <si>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</si>
  <si>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</si>
  <si>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</si>
  <si>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</si>
  <si>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</si>
  <si>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</si>
  <si>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</si>
  <si>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</si>
  <si>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</si>
  <si>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</si>
  <si>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</si>
  <si>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</si>
  <si>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</si>
  <si>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</si>
  <si>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</si>
  <si>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</si>
  <si>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</si>
  <si>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</si>
  <si>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</si>
  <si>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</si>
  <si>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</si>
  <si>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</si>
  <si>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</si>
  <si>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</si>
  <si>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</si>
  <si>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</si>
  <si>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</si>
  <si>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</si>
  <si>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</si>
  <si>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</si>
  <si>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</si>
  <si>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</si>
  <si>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</si>
  <si>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</si>
  <si>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</si>
  <si>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</si>
  <si>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</si>
  <si>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</si>
  <si>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</si>
  <si>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</si>
  <si>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</si>
  <si>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</si>
  <si>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</si>
  <si>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</si>
  <si>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</si>
  <si>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</si>
  <si>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</si>
  <si>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</si>
  <si>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</si>
  <si>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</si>
  <si>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</si>
  <si>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</si>
  <si>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</si>
  <si>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</si>
  <si>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</si>
  <si>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</si>
  <si>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</si>
  <si>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</si>
  <si>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</si>
  <si>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</si>
  <si>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</si>
  <si>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</si>
  <si>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</si>
  <si>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</si>
  <si>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</si>
  <si>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</si>
  <si>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</si>
  <si>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</si>
  <si>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</si>
  <si>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</si>
  <si>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</si>
  <si>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</si>
  <si>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</si>
  <si>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</si>
  <si>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</si>
  <si>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</si>
  <si>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</si>
  <si>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</si>
  <si>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</si>
  <si>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</si>
  <si>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</si>
  <si>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</si>
  <si>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</si>
  <si>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</si>
  <si>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</si>
  <si>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</si>
  <si>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</si>
  <si>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</si>
  <si>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</si>
  <si>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</si>
  <si>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</si>
  <si>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</si>
  <si>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</si>
  <si>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</si>
  <si>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</si>
  <si>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</si>
  <si>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</si>
  <si>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</si>
  <si>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</si>
  <si>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</si>
  <si>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</si>
  <si>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</si>
  <si>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</si>
  <si>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</si>
  <si>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</si>
  <si>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</si>
  <si>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</si>
  <si>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</si>
  <si>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</si>
  <si>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</si>
  <si>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</si>
  <si>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</si>
  <si>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</si>
  <si>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</si>
  <si>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</si>
  <si>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</si>
  <si>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</si>
  <si>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</si>
  <si>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</si>
  <si>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</si>
  <si>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</si>
  <si>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</si>
  <si>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</si>
  <si>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</si>
  <si>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</si>
  <si>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</si>
  <si>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</si>
  <si>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</si>
  <si>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</si>
  <si>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</si>
  <si>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</si>
  <si>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</si>
  <si>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</si>
  <si>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</si>
  <si>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</si>
  <si>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</si>
  <si>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</si>
  <si>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</si>
  <si>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</si>
  <si>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</si>
  <si>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</si>
  <si>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</si>
  <si>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</si>
  <si>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</si>
  <si>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</si>
  <si>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</si>
  <si>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</si>
  <si>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</si>
  <si>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</si>
  <si>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</si>
  <si>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</si>
  <si>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</si>
  <si>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</si>
  <si>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</si>
  <si>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</si>
  <si>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</si>
  <si>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</si>
  <si>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</si>
  <si>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</si>
  <si>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</si>
  <si>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</si>
  <si>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</si>
  <si>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</si>
  <si>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</si>
  <si>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</si>
  <si>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</si>
  <si>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</si>
  <si>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</si>
  <si>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</si>
  <si>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</si>
  <si>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</si>
  <si>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</si>
  <si>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</si>
  <si>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</si>
  <si>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</si>
  <si>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</si>
  <si>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</si>
  <si>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</si>
  <si>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</si>
  <si>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</si>
  <si>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</si>
  <si>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</si>
  <si>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</si>
  <si>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</si>
  <si>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</si>
  <si>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</si>
  <si>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</si>
  <si>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</si>
  <si>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</si>
  <si>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</si>
  <si>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</si>
  <si>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</si>
  <si>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</si>
  <si>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</si>
  <si>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</si>
  <si>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</si>
  <si>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</si>
  <si>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</si>
  <si>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</si>
  <si>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</si>
  <si>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</si>
  <si>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</si>
  <si>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</si>
  <si>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</si>
  <si>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</si>
  <si>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</si>
  <si>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</si>
  <si>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</si>
  <si>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</si>
  <si>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</si>
  <si>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</si>
  <si>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</si>
  <si>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</si>
  <si>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</si>
  <si>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</si>
  <si>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</si>
  <si>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</si>
  <si>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</si>
  <si>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</si>
  <si>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</si>
  <si>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</si>
  <si>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</si>
  <si>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</si>
  <si>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</si>
  <si>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</si>
  <si>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</si>
  <si>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</si>
  <si>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</si>
  <si>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</si>
  <si>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</si>
  <si>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</si>
  <si>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</si>
  <si>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</si>
  <si>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</si>
  <si>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</si>
  <si>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</si>
  <si>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</si>
  <si>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</si>
  <si>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</si>
  <si>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</si>
  <si>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</si>
  <si>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</si>
  <si>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</si>
  <si>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</si>
  <si>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</si>
  <si>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</si>
  <si>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</si>
  <si>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</si>
  <si>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</si>
  <si>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</si>
  <si>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</si>
  <si>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</si>
  <si>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</si>
  <si>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</si>
  <si>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</si>
  <si>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</si>
  <si>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</si>
  <si>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</si>
  <si>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</si>
  <si>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</si>
  <si>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</si>
  <si>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</si>
  <si>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</si>
  <si>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</si>
  <si>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</si>
  <si>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</si>
  <si>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</si>
  <si>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</si>
  <si>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</si>
  <si>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</si>
  <si>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</si>
  <si>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</si>
  <si>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</si>
  <si>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</si>
  <si>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</si>
  <si>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</si>
  <si>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</si>
  <si>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</si>
  <si>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</si>
  <si>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</si>
  <si>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</si>
  <si>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</si>
  <si>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</si>
  <si>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</si>
  <si>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</si>
  <si>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</si>
  <si>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</si>
  <si>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</si>
  <si>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</si>
  <si>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</si>
  <si>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</si>
  <si>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</si>
  <si>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</si>
  <si>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</si>
  <si>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</si>
  <si>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</si>
  <si>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</si>
  <si>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</si>
  <si>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</si>
  <si>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</si>
  <si>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</si>
  <si>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</si>
  <si>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</si>
  <si>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</si>
  <si>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</si>
  <si>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</si>
  <si>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</si>
  <si>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</si>
  <si>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</si>
  <si>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</si>
  <si>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</si>
  <si>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</si>
  <si>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</si>
  <si>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</si>
  <si>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</si>
  <si>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</si>
  <si>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</si>
  <si>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</si>
  <si>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</si>
  <si>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</si>
  <si>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</si>
  <si>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</si>
  <si>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</si>
  <si>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</si>
  <si>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</si>
  <si>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</si>
  <si>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</si>
  <si>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</si>
  <si>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</si>
  <si>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</si>
  <si>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</si>
  <si>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</si>
  <si>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</si>
  <si>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</si>
  <si>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</si>
  <si>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</si>
  <si>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</si>
  <si>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</si>
  <si>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</si>
  <si>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</si>
  <si>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</si>
  <si>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</si>
  <si>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</si>
  <si>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</si>
  <si>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</si>
  <si>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</si>
  <si>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</si>
  <si>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</si>
  <si>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</si>
  <si>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</si>
  <si>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</si>
  <si>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</si>
  <si>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</si>
  <si>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</si>
  <si>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</si>
  <si>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</si>
  <si>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</si>
  <si>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</si>
  <si>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</si>
  <si>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</si>
  <si>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</si>
  <si>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</si>
  <si>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</si>
  <si>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</si>
  <si>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</si>
  <si>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</si>
  <si>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</si>
  <si>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</si>
  <si>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</si>
  <si>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</si>
  <si>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</si>
  <si>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</si>
  <si>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</si>
  <si>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</si>
  <si>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</si>
  <si>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</si>
  <si>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</si>
  <si>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</si>
  <si>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</si>
  <si>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</si>
  <si>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</si>
  <si>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</si>
  <si>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</si>
  <si>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</si>
  <si>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</si>
  <si>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</si>
  <si>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</si>
  <si>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</si>
  <si>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</si>
  <si>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</si>
  <si>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</si>
  <si>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</si>
  <si>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</si>
  <si>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</si>
  <si>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</si>
  <si>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</si>
  <si>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</si>
  <si>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</si>
  <si>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</si>
  <si>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</si>
  <si>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</si>
  <si>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</si>
  <si>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</si>
  <si>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</si>
  <si>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</si>
  <si>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</si>
  <si>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</si>
  <si>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</si>
  <si>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</si>
  <si>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</si>
  <si>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</si>
  <si>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</si>
  <si>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</si>
  <si>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</si>
  <si>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</si>
  <si>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</si>
  <si>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</si>
  <si>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</si>
  <si>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</si>
  <si>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</si>
  <si>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</si>
  <si>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</si>
  <si>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</si>
  <si>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</si>
  <si>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</si>
  <si>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</si>
  <si>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</si>
  <si>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</si>
  <si>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</si>
  <si>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</si>
  <si>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</si>
  <si>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</si>
  <si>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</si>
  <si>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</si>
  <si>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</si>
  <si>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</si>
  <si>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</si>
  <si>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</si>
  <si>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</si>
  <si>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</si>
  <si>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</si>
  <si>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</si>
  <si>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</si>
  <si>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</si>
  <si>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</si>
  <si>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</si>
  <si>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</si>
  <si>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</si>
  <si>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</si>
  <si>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</si>
  <si>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</si>
  <si>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</si>
  <si>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</si>
  <si>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</si>
  <si>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</si>
  <si>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</si>
  <si>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</si>
  <si>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</si>
  <si>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</si>
  <si>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</si>
  <si>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</si>
  <si>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</si>
  <si>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</si>
  <si>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</si>
  <si>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</si>
  <si>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</si>
  <si>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</si>
  <si>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</si>
  <si>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</si>
  <si>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</si>
  <si>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</si>
  <si>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</si>
  <si>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</si>
  <si>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</si>
  <si>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</si>
  <si>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</si>
  <si>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</si>
  <si>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</si>
  <si>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</si>
  <si>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</si>
  <si>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</si>
  <si>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</si>
  <si>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</si>
  <si>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</si>
  <si>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</si>
  <si>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</si>
  <si>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</si>
  <si>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</si>
  <si>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</si>
  <si>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</si>
  <si>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</si>
  <si>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</si>
  <si>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</si>
  <si>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</si>
  <si>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</si>
  <si>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</si>
  <si>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</si>
  <si>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</si>
  <si>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</si>
  <si>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</si>
  <si>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</si>
  <si>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</si>
  <si>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</si>
  <si>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</si>
  <si>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</si>
  <si>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</si>
  <si>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</si>
  <si>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</si>
  <si>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</si>
  <si>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</si>
  <si>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</si>
  <si>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</si>
  <si>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</si>
  <si>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</si>
  <si>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</si>
  <si>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</si>
  <si>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</si>
  <si>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</si>
  <si>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</si>
  <si>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</si>
  <si>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</si>
  <si>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</si>
  <si>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</si>
  <si>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</si>
  <si>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</si>
  <si>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</si>
  <si>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</si>
  <si>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</si>
  <si>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</si>
  <si>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</si>
  <si>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</si>
  <si>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</si>
  <si>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</si>
  <si>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</si>
  <si>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</si>
  <si>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</si>
  <si>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</si>
  <si>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</si>
  <si>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</si>
  <si>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</si>
  <si>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</si>
  <si>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</si>
  <si>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</si>
  <si>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</si>
  <si>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</si>
  <si>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</si>
  <si>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</si>
  <si>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</si>
  <si>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</si>
  <si>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</si>
  <si>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</si>
  <si>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</si>
  <si>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</si>
  <si>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</si>
  <si>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</si>
  <si>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</si>
  <si>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</si>
  <si>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</si>
  <si>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</si>
  <si>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</si>
  <si>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</si>
  <si>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</si>
  <si>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</si>
  <si>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</si>
  <si>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</si>
  <si>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</si>
  <si>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</si>
  <si>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</si>
  <si>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</si>
  <si>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</si>
  <si>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</si>
  <si>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</si>
  <si>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</si>
  <si>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</si>
  <si>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</si>
  <si>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</si>
  <si>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</si>
  <si>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</si>
  <si>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</si>
  <si>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</si>
  <si>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</si>
  <si>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</si>
  <si>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</si>
  <si>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</si>
  <si>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</si>
  <si>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</si>
  <si>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</si>
  <si>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</si>
  <si>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</si>
  <si>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</si>
  <si>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</si>
  <si>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</si>
  <si>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</si>
  <si>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</si>
  <si>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</si>
  <si>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</si>
  <si>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</si>
  <si>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</si>
  <si>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</si>
  <si>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</si>
  <si>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</si>
  <si>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</si>
  <si>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</si>
  <si>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</si>
  <si>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</si>
  <si>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</si>
  <si>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</si>
  <si>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</si>
  <si>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</si>
  <si>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</si>
  <si>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</si>
  <si>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</si>
  <si>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</si>
  <si>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</si>
  <si>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</si>
  <si>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</si>
  <si>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</si>
  <si>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</si>
  <si>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</si>
  <si>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</si>
  <si>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</si>
  <si>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</si>
  <si>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</si>
  <si>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</si>
  <si>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</si>
  <si>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</si>
  <si>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</si>
  <si>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</si>
  <si>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</si>
  <si>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</si>
  <si>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</si>
  <si>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</si>
  <si>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</si>
  <si>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</si>
  <si>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</si>
  <si>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</si>
  <si>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</si>
  <si>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</si>
  <si>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</si>
  <si>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</si>
  <si>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</si>
  <si>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</si>
  <si>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</si>
  <si>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</si>
  <si>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</si>
  <si>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</si>
  <si>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</si>
  <si>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</si>
  <si>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</si>
  <si>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</si>
  <si>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</si>
  <si>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</si>
  <si>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</si>
  <si>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</si>
  <si>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</si>
  <si>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</si>
  <si>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</si>
  <si>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</si>
  <si>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</si>
  <si>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</si>
  <si>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</si>
  <si>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</si>
  <si>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</si>
  <si>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</si>
  <si>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</si>
  <si>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</si>
  <si>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</si>
  <si>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</si>
  <si>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</si>
  <si>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</si>
  <si>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</si>
  <si>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</si>
  <si>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</si>
  <si>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</si>
  <si>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</si>
  <si>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</si>
  <si>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</si>
  <si>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</si>
  <si>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</si>
  <si>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</si>
  <si>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</si>
  <si>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</si>
  <si>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</si>
  <si>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</si>
  <si>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</si>
  <si>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</si>
  <si>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</si>
  <si>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</si>
  <si>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</si>
  <si>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</si>
  <si>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</si>
  <si>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</si>
  <si>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</si>
  <si>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</si>
  <si>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</si>
  <si>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</si>
  <si>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</si>
  <si>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</si>
  <si>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</si>
  <si>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</si>
  <si>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</si>
  <si>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</si>
  <si>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</si>
  <si>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</si>
  <si>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</si>
  <si>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</si>
  <si>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</si>
  <si>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</si>
  <si>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</si>
  <si>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</si>
  <si>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</si>
  <si>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</si>
  <si>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</si>
  <si>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</si>
  <si>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</si>
  <si>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</si>
  <si>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</si>
  <si>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</si>
  <si>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</si>
  <si>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</si>
  <si>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</si>
  <si>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</si>
  <si>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</si>
  <si>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</si>
  <si>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</si>
  <si>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</si>
  <si>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</si>
  <si>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</si>
  <si>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</si>
  <si>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</si>
  <si>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</si>
  <si>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</si>
  <si>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</si>
  <si>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</si>
  <si>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</si>
  <si>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</si>
  <si>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</si>
  <si>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</si>
  <si>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</si>
  <si>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</si>
  <si>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</si>
  <si>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</si>
  <si>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</si>
  <si>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</si>
  <si>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</si>
  <si>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</si>
  <si>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</si>
  <si>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</si>
  <si>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</si>
  <si>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</si>
  <si>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</si>
  <si>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</si>
  <si>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</si>
  <si>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</si>
  <si>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</si>
  <si>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</si>
  <si>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</si>
  <si>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</si>
  <si>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</si>
  <si>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</si>
  <si>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</si>
  <si>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</si>
  <si>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</si>
  <si>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</si>
  <si>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</si>
  <si>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</si>
  <si>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</si>
  <si>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</si>
  <si>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</si>
  <si>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</si>
  <si>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</si>
  <si>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</si>
  <si>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</si>
  <si>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</si>
  <si>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</si>
  <si>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</si>
  <si>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</si>
  <si>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</si>
  <si>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</si>
  <si>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</si>
  <si>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</si>
  <si>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</si>
  <si>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</si>
  <si>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</si>
  <si>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</si>
  <si>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</si>
  <si>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</si>
  <si>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</si>
  <si>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</si>
  <si>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</si>
  <si>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</si>
  <si>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</si>
  <si>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</si>
  <si>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</si>
  <si>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</si>
  <si>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</si>
  <si>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</si>
  <si>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</si>
  <si>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</si>
  <si>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</si>
  <si>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</si>
  <si>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</si>
  <si>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</si>
  <si>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</si>
  <si>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</si>
  <si>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</si>
  <si>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</si>
  <si>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</si>
  <si>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</si>
  <si>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</si>
  <si>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</si>
  <si>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</si>
  <si>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</si>
  <si>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</si>
  <si>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</si>
  <si>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</si>
  <si>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</si>
  <si>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</si>
  <si>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</si>
  <si>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</si>
  <si>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</si>
  <si>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</si>
  <si>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</si>
  <si>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</si>
  <si>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</si>
  <si>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</si>
  <si>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</si>
  <si>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</si>
  <si>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</si>
  <si>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</si>
  <si>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</si>
  <si>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</si>
  <si>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</si>
  <si>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</si>
  <si>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</si>
  <si>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</si>
  <si>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</si>
  <si>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</si>
  <si>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</si>
  <si>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</si>
  <si>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</si>
  <si>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</si>
  <si>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</si>
  <si>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</si>
  <si>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</si>
  <si>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</si>
  <si>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</si>
  <si>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</si>
  <si>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</si>
  <si>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</si>
  <si>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</si>
  <si>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</si>
  <si>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</si>
  <si>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</si>
  <si>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</si>
  <si>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</si>
  <si>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</si>
  <si>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</si>
  <si>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</si>
  <si>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</si>
  <si>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</si>
  <si>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</si>
  <si>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</si>
  <si>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</si>
  <si>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</si>
  <si>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</si>
  <si>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</si>
  <si>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</si>
  <si>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</si>
  <si>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</si>
  <si>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</si>
  <si>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</si>
  <si>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</si>
  <si>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</si>
  <si>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</si>
  <si>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</si>
  <si>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</si>
  <si>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</si>
  <si>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</si>
  <si>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</si>
  <si>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</si>
  <si>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</si>
  <si>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</si>
  <si>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</si>
  <si>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</si>
  <si>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</si>
  <si>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</si>
  <si>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</si>
  <si>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</si>
  <si>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</si>
  <si>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</si>
  <si>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</si>
  <si>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</si>
  <si>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</si>
  <si>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</si>
  <si>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</si>
  <si>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</si>
  <si>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</si>
  <si>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</si>
  <si>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</si>
  <si>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</si>
  <si>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</si>
  <si>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</si>
  <si>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</si>
  <si>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</si>
  <si>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</si>
  <si>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</si>
  <si>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</si>
  <si>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</si>
  <si>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</si>
  <si>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</si>
  <si>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</si>
  <si>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</si>
  <si>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</si>
  <si>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</si>
  <si>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</si>
  <si>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</si>
  <si>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</si>
  <si>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</si>
  <si>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</si>
  <si>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</si>
  <si>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</si>
  <si>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</si>
  <si>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</si>
  <si>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</si>
  <si>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</si>
  <si>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</si>
  <si>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</si>
  <si>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</si>
  <si>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</si>
  <si>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</si>
  <si>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</si>
  <si>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</si>
  <si>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</si>
  <si>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</si>
  <si>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</si>
  <si>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</si>
  <si>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</si>
  <si>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</si>
  <si>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</si>
  <si>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</si>
  <si>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</si>
  <si>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</si>
  <si>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</si>
  <si>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</si>
  <si>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</si>
  <si>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</si>
  <si>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</si>
  <si>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</si>
  <si>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</si>
  <si>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</si>
  <si>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</si>
  <si>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</si>
  <si>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</si>
  <si>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</si>
  <si>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</si>
  <si>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</si>
  <si>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</si>
  <si>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</si>
  <si>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</si>
  <si>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</si>
  <si>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</si>
  <si>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</si>
  <si>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</si>
  <si>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</si>
  <si>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</si>
  <si>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</si>
  <si>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</si>
  <si>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</si>
  <si>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</si>
  <si>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</si>
  <si>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</si>
  <si>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</si>
  <si>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</si>
  <si>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</si>
  <si>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</si>
  <si>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</si>
  <si>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</si>
  <si>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</si>
  <si>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</si>
  <si>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</si>
  <si>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</si>
  <si>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</si>
  <si>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</si>
  <si>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</si>
  <si>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</si>
  <si>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</si>
  <si>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</si>
  <si>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</si>
  <si>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</si>
  <si>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</si>
  <si>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</si>
  <si>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</si>
  <si>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</si>
  <si>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</si>
  <si>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</si>
  <si>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</si>
  <si>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</si>
  <si>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</si>
  <si>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</si>
  <si>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</si>
  <si>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</si>
  <si>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</si>
  <si>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</si>
  <si>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</si>
  <si>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</si>
  <si>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</si>
  <si>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</si>
  <si>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</si>
  <si>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</si>
  <si>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</si>
  <si>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</si>
  <si>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</si>
  <si>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</si>
  <si>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</si>
  <si>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</si>
  <si>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</si>
  <si>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</si>
  <si>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</si>
  <si>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</si>
  <si>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</si>
  <si>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</si>
  <si>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</si>
  <si>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</si>
  <si>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</si>
  <si>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</si>
  <si>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</si>
  <si>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</si>
  <si>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</si>
  <si>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</si>
  <si>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</si>
  <si>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</si>
  <si>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</si>
  <si>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</si>
  <si>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</si>
  <si>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</si>
  <si>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</si>
  <si>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</si>
  <si>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</si>
  <si>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</si>
  <si>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</si>
  <si>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</si>
  <si>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</si>
  <si>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</si>
  <si>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</si>
  <si>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</si>
  <si>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</si>
  <si>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</si>
  <si>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</si>
  <si>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</si>
  <si>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</si>
  <si>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</si>
  <si>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</si>
  <si>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</si>
  <si>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</si>
  <si>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</si>
  <si>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</si>
  <si>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</si>
  <si>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</si>
  <si>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</si>
  <si>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</si>
  <si>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</si>
  <si>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</si>
  <si>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</si>
  <si>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</si>
  <si>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</si>
  <si>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</si>
  <si>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</si>
  <si>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</si>
  <si>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</si>
  <si>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</si>
  <si>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</si>
  <si>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</si>
  <si>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</si>
  <si>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</si>
  <si>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</si>
  <si>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</si>
  <si>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</si>
  <si>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</si>
  <si>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</si>
  <si>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</si>
  <si>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</si>
  <si>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</si>
  <si>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</si>
  <si>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</si>
  <si>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</si>
  <si>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</si>
  <si>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</si>
  <si>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</si>
  <si>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</si>
  <si>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</si>
  <si>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</si>
  <si>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</si>
  <si>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</si>
  <si>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</si>
  <si>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</si>
  <si>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</si>
  <si>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</si>
  <si>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</si>
  <si>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</si>
  <si>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</si>
  <si>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</si>
  <si>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</si>
  <si>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</si>
  <si>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</si>
  <si>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</si>
  <si>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</si>
  <si>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</si>
  <si>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</si>
  <si>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</si>
  <si>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</si>
  <si>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</si>
  <si>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</si>
  <si>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</si>
  <si>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</si>
  <si>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</si>
  <si>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</si>
  <si>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</si>
  <si>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</si>
  <si>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</si>
  <si>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</si>
  <si>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</si>
  <si>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</si>
  <si>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</si>
  <si>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</si>
  <si>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</si>
  <si>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</si>
  <si>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</si>
  <si>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</si>
  <si>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</si>
  <si>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</si>
  <si>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</si>
  <si>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</si>
  <si>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</si>
  <si>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</si>
  <si>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</si>
  <si>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</si>
  <si>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</si>
  <si>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</si>
  <si>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</si>
  <si>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</si>
  <si>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</si>
  <si>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</si>
  <si>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</si>
  <si>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</si>
  <si>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</si>
  <si>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</si>
  <si>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</si>
  <si>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</si>
  <si>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</si>
  <si>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</si>
  <si>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</si>
  <si>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</si>
  <si>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</si>
  <si>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</si>
  <si>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</si>
  <si>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</si>
  <si>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</si>
  <si>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</si>
  <si>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</si>
  <si>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</si>
  <si>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</si>
  <si>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</si>
  <si>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</si>
  <si>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</si>
  <si>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</si>
  <si>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</si>
  <si>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</si>
  <si>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</si>
  <si>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</si>
  <si>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</si>
  <si>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</si>
  <si>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</si>
  <si>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</si>
  <si>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</si>
  <si>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</si>
  <si>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</si>
  <si>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</si>
  <si>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</si>
  <si>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</si>
  <si>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</si>
  <si>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</si>
  <si>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</si>
  <si>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</si>
  <si>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</si>
  <si>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</si>
  <si>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</si>
  <si>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</si>
  <si>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</si>
  <si>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</si>
  <si>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</si>
  <si>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</si>
  <si>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</si>
  <si>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</si>
  <si>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</si>
  <si>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</si>
  <si>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</si>
  <si>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</si>
  <si>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</si>
  <si>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</si>
  <si>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</si>
  <si>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</si>
  <si>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</si>
  <si>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</si>
  <si>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</si>
  <si>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</si>
  <si>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</si>
  <si>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</si>
  <si>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</si>
  <si>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</si>
  <si>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</si>
  <si>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</si>
  <si>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</si>
  <si>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</si>
  <si>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</si>
  <si>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</si>
  <si>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</si>
  <si>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</si>
  <si>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</si>
  <si>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</si>
  <si>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</si>
  <si>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</si>
  <si>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</si>
  <si>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</si>
  <si>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</si>
  <si>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</si>
  <si>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</si>
  <si>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</si>
  <si>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</si>
  <si>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</si>
  <si>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</si>
  <si>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</si>
  <si>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</si>
  <si>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</si>
  <si>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</si>
  <si>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</si>
  <si>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</si>
  <si>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</si>
  <si>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</si>
  <si>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</si>
  <si>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</si>
  <si>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</si>
  <si>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</si>
  <si>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</si>
  <si>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</si>
  <si>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</si>
  <si>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</si>
  <si>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</si>
  <si>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</si>
  <si>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</si>
  <si>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</si>
  <si>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</si>
  <si>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</si>
  <si>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</si>
  <si>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</si>
  <si>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</si>
  <si>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</si>
  <si>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</si>
  <si>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</si>
  <si>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</si>
  <si>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</si>
  <si>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</si>
  <si>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</si>
  <si>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</si>
  <si>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</si>
  <si>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</si>
  <si>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</si>
  <si>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</si>
  <si>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</si>
  <si>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</si>
  <si>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</si>
  <si>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</si>
  <si>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</si>
  <si>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</si>
  <si>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</si>
  <si>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</si>
  <si>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</si>
  <si>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</si>
  <si>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</si>
  <si>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</si>
  <si>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</si>
  <si>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</si>
  <si>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</si>
  <si>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</si>
  <si>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</si>
  <si>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</si>
  <si>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</si>
  <si>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</si>
  <si>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</si>
  <si>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</si>
  <si>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</si>
  <si>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</si>
  <si>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</si>
  <si>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</si>
  <si>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</si>
  <si>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</si>
  <si>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</si>
  <si>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</si>
  <si>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</si>
  <si>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</si>
  <si>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</si>
  <si>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</si>
  <si>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</si>
  <si>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</si>
  <si>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</si>
  <si>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</si>
  <si>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</si>
  <si>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</si>
  <si>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</si>
  <si>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</si>
  <si>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</si>
  <si>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</si>
  <si>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</si>
  <si>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</si>
  <si>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</si>
  <si>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</si>
  <si>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</si>
  <si>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</si>
  <si>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</si>
  <si>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</si>
  <si>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</si>
  <si>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</si>
  <si>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</si>
  <si>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</si>
  <si>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</si>
  <si>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</si>
  <si>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</si>
  <si>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</si>
  <si>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</si>
  <si>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</si>
  <si>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</si>
  <si>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</si>
  <si>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</si>
  <si>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</si>
  <si>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</si>
  <si>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</si>
  <si>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</si>
  <si>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</si>
  <si>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</si>
  <si>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</si>
  <si>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</si>
  <si>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</si>
  <si>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</si>
  <si>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</si>
  <si>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</si>
  <si>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</si>
  <si>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</si>
  <si>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</si>
  <si>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</si>
  <si>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</si>
  <si>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</si>
  <si>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</si>
  <si>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</si>
  <si>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</si>
  <si>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</si>
  <si>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</si>
  <si>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</si>
  <si>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</si>
  <si>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</si>
  <si>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</si>
  <si>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</si>
  <si>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</si>
  <si>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</si>
  <si>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</si>
  <si>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</si>
  <si>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</si>
  <si>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</si>
  <si>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</si>
  <si>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</si>
  <si>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</si>
  <si>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</si>
  <si>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</si>
  <si>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</si>
  <si>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</si>
  <si>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</si>
  <si>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</si>
  <si>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</si>
  <si>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</si>
  <si>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</si>
  <si>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</si>
  <si>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</si>
  <si>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</si>
  <si>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</si>
  <si>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</si>
  <si>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</si>
  <si>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</si>
  <si>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</si>
  <si>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</si>
  <si>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</si>
  <si>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</si>
  <si>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</si>
  <si>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</si>
  <si>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</si>
  <si>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</si>
  <si>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</si>
  <si>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</si>
  <si>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</si>
  <si>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</si>
  <si>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</si>
  <si>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</si>
  <si>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</si>
  <si>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</si>
  <si>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</si>
  <si>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</si>
  <si>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</si>
  <si>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</si>
  <si>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</si>
  <si>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</si>
  <si>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</si>
  <si>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</si>
  <si>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</si>
  <si>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</si>
  <si>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</si>
  <si>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</si>
  <si>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</si>
  <si>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</si>
  <si>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</si>
  <si>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</si>
  <si>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</si>
  <si>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</si>
  <si>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</si>
  <si>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</si>
  <si>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</si>
  <si>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</si>
  <si>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</si>
  <si>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</si>
  <si>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</si>
  <si>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</si>
  <si>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</si>
  <si>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</si>
  <si>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</si>
  <si>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</si>
  <si>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</si>
  <si>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</si>
  <si>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</si>
  <si>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</si>
  <si>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</si>
  <si>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</si>
  <si>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</si>
  <si>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</si>
  <si>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</si>
  <si>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</si>
  <si>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</si>
  <si>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</si>
  <si>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</si>
  <si>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</si>
  <si>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</si>
  <si>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</si>
  <si>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</si>
  <si>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</si>
  <si>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</si>
  <si>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</si>
  <si>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</si>
  <si>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</si>
  <si>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</si>
  <si>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</si>
  <si>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</si>
  <si>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</si>
  <si>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</si>
  <si>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</si>
  <si>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</si>
  <si>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</si>
  <si>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</si>
  <si>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</si>
  <si>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</si>
  <si>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</si>
  <si>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</si>
  <si>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</si>
  <si>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</si>
  <si>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</si>
  <si>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</si>
  <si>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</si>
  <si>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</si>
  <si>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</si>
  <si>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</si>
  <si>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</si>
  <si>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</si>
  <si>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</si>
  <si>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</si>
  <si>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</si>
  <si>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</si>
  <si>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</si>
  <si>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</si>
  <si>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</si>
  <si>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</si>
  <si>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</si>
  <si>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</si>
  <si>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</si>
  <si>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</si>
  <si>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</si>
  <si>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</si>
  <si>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</si>
  <si>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</si>
  <si>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</si>
  <si>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</si>
  <si>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</si>
  <si>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</si>
  <si>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</si>
  <si>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</si>
  <si>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</si>
  <si>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</si>
  <si>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</si>
  <si>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</si>
  <si>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</si>
  <si>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</si>
  <si>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</si>
  <si>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</si>
  <si>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</si>
  <si>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</si>
  <si>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</si>
  <si>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</si>
  <si>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</si>
  <si>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</si>
  <si>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</si>
  <si>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</si>
  <si>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</si>
  <si>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</si>
  <si>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</si>
  <si>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</si>
  <si>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</si>
  <si>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</si>
  <si>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</si>
  <si>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</si>
  <si>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</si>
  <si>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</si>
  <si>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</si>
  <si>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</si>
  <si>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</si>
  <si>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</si>
  <si>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</si>
  <si>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</si>
  <si>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</si>
  <si>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</si>
  <si>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</si>
  <si>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</si>
  <si>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</si>
  <si>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</si>
  <si>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</si>
  <si>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</si>
  <si>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</si>
  <si>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</si>
  <si>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</si>
  <si>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</si>
  <si>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</si>
  <si>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</si>
  <si>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</si>
  <si>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</si>
  <si>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</si>
  <si>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</si>
  <si>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</si>
  <si>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</si>
  <si>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</si>
  <si>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</si>
  <si>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</si>
  <si>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</si>
  <si>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</si>
  <si>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</si>
  <si>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</si>
  <si>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</si>
  <si>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</si>
  <si>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</si>
  <si>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</si>
  <si>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</si>
  <si>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</si>
  <si>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</si>
  <si>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</si>
  <si>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</si>
  <si>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</si>
  <si>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</si>
  <si>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</si>
  <si>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</si>
  <si>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</si>
  <si>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</si>
  <si>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</si>
  <si>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</si>
  <si>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</si>
  <si>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</si>
  <si>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</si>
  <si>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</si>
  <si>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</si>
  <si>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</si>
  <si>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</si>
  <si>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</si>
  <si>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</si>
  <si>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</si>
  <si>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</si>
  <si>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</si>
  <si>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</si>
  <si>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</si>
  <si>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</si>
  <si>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</si>
  <si>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</si>
  <si>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</si>
  <si>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</si>
  <si>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</si>
  <si>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</si>
  <si>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</si>
  <si>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</si>
  <si>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</si>
  <si>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</si>
  <si>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</si>
  <si>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</si>
  <si>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</si>
  <si>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</si>
  <si>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</si>
  <si>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</si>
  <si>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</si>
  <si>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</si>
  <si>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</si>
  <si>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</si>
  <si>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</si>
  <si>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</si>
  <si>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</si>
  <si>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</si>
  <si>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</si>
  <si>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</si>
  <si>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</si>
  <si>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</si>
  <si>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</si>
  <si>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</si>
  <si>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</si>
  <si>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</si>
  <si>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</si>
  <si>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</si>
  <si>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</si>
  <si>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</si>
  <si>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</si>
  <si>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</si>
  <si>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</si>
  <si>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</si>
  <si>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</si>
  <si>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</si>
  <si>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</si>
  <si>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</si>
  <si>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</si>
  <si>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</si>
  <si>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</si>
  <si>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</si>
  <si>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</si>
  <si>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</si>
  <si>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</si>
  <si>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</si>
  <si>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</si>
  <si>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</si>
  <si>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</si>
  <si>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</si>
  <si>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</si>
  <si>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</si>
  <si>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</si>
  <si>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</si>
  <si>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</si>
  <si>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</si>
  <si>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</si>
  <si>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</si>
  <si>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</si>
  <si>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</si>
  <si>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</si>
  <si>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</si>
  <si>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</si>
  <si>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</si>
  <si>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</si>
  <si>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</si>
  <si>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</si>
  <si>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</si>
  <si>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</si>
  <si>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</si>
  <si>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</si>
  <si>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</si>
  <si>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</si>
  <si>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</si>
  <si>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</si>
  <si>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</si>
  <si>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</si>
  <si>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</si>
  <si>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</si>
  <si>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</si>
  <si>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</si>
  <si>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</si>
  <si>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</si>
  <si>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</si>
  <si>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</si>
  <si>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</si>
  <si>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</si>
  <si>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</si>
  <si>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</si>
  <si>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</si>
  <si>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</si>
  <si>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</si>
  <si>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</si>
  <si>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</si>
  <si>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</si>
  <si>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</si>
  <si>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</si>
  <si>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</si>
  <si>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</si>
  <si>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</si>
  <si>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</si>
  <si>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</si>
  <si>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</si>
  <si>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</si>
  <si>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</si>
  <si>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</si>
  <si>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</si>
  <si>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</si>
  <si>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</si>
  <si>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</si>
  <si>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</si>
  <si>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</si>
  <si>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</si>
  <si>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</si>
  <si>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</si>
  <si>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</si>
  <si>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</si>
  <si>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</si>
  <si>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</si>
  <si>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</si>
  <si>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</si>
  <si>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</si>
  <si>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</si>
  <si>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</si>
  <si>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</si>
  <si>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</si>
  <si>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</si>
  <si>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</si>
  <si>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</si>
  <si>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</si>
  <si>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</si>
  <si>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</si>
  <si>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</si>
  <si>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</si>
  <si>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</si>
  <si>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</si>
  <si>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</si>
  <si>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</si>
  <si>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</si>
  <si>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</si>
  <si>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</si>
  <si>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</si>
  <si>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</si>
  <si>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</si>
  <si>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</si>
  <si>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</si>
  <si>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</si>
  <si>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</si>
  <si>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</si>
  <si>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</si>
  <si>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</si>
  <si>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</si>
  <si>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</si>
  <si>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</si>
  <si>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</si>
  <si>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</si>
  <si>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</si>
  <si>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</si>
  <si>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</si>
  <si>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</si>
  <si>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</si>
  <si>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</si>
  <si>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</si>
  <si>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</si>
  <si>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</si>
  <si>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</si>
  <si>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</si>
  <si>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</si>
  <si>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</si>
  <si>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</si>
  <si>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</si>
  <si>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</si>
  <si>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</si>
  <si>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</si>
  <si>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</si>
  <si>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</si>
  <si>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</si>
  <si>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</si>
  <si>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</si>
  <si>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</si>
  <si>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</si>
  <si>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</si>
  <si>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</si>
  <si>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</si>
  <si>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</si>
  <si>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</si>
  <si>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</si>
  <si>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</si>
  <si>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</si>
  <si>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</si>
  <si>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</si>
  <si>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</si>
  <si>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</si>
  <si>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</si>
  <si>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</si>
  <si>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</si>
  <si>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</si>
  <si>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</si>
  <si>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</si>
  <si>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</si>
  <si>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</si>
  <si>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</si>
  <si>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</si>
  <si>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</si>
  <si>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</si>
  <si>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</si>
  <si>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</si>
  <si>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</si>
  <si>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</si>
  <si>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</si>
  <si>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</si>
  <si>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</si>
  <si>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</si>
  <si>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</si>
  <si>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</si>
  <si>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</si>
  <si>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</si>
  <si>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</si>
  <si>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</si>
  <si>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</si>
  <si>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</si>
  <si>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</si>
  <si>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</si>
  <si>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</si>
  <si>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</si>
  <si>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</si>
  <si>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</si>
  <si>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</si>
  <si>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</si>
  <si>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</si>
  <si>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</si>
  <si>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</si>
  <si>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</si>
  <si>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</si>
  <si>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</si>
  <si>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</si>
  <si>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</si>
  <si>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</si>
  <si>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</si>
  <si>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</si>
  <si>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</si>
  <si>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</si>
  <si>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</si>
  <si>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</si>
  <si>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</si>
  <si>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</si>
  <si>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</si>
  <si>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</si>
  <si>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</si>
  <si>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</si>
  <si>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</si>
  <si>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</si>
  <si>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</si>
  <si>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</si>
  <si>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</si>
  <si>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</si>
  <si>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</si>
  <si>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</si>
  <si>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</si>
  <si>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</si>
  <si>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</si>
  <si>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</si>
  <si>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</si>
  <si>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</si>
  <si>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</si>
  <si>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</si>
  <si>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</si>
  <si>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</si>
  <si>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</si>
  <si>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</si>
  <si>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</si>
  <si>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</si>
  <si>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</si>
  <si>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</si>
  <si>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</si>
  <si>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</si>
  <si>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</si>
  <si>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</si>
  <si>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</si>
  <si>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</si>
  <si>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</si>
  <si>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</si>
  <si>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</si>
  <si>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</si>
  <si>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</si>
  <si>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</si>
  <si>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</si>
  <si>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</si>
  <si>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</si>
  <si>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</si>
  <si>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</si>
  <si>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</si>
  <si>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</si>
  <si>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</si>
  <si>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</si>
  <si>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</si>
  <si>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</si>
  <si>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</si>
  <si>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</si>
  <si>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</si>
  <si>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</si>
  <si>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</si>
  <si>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</si>
  <si>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</si>
  <si>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</si>
  <si>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</si>
  <si>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</si>
  <si>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</si>
  <si>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</si>
  <si>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</si>
  <si>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</si>
  <si>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</si>
  <si>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</si>
  <si>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</si>
  <si>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</si>
  <si>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</si>
  <si>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</si>
  <si>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</si>
  <si>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</si>
  <si>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</si>
  <si>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</si>
  <si>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</si>
  <si>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</si>
  <si>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</si>
  <si>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</si>
  <si>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</si>
  <si>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</si>
  <si>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</si>
  <si>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</si>
  <si>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</si>
  <si>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</si>
  <si>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</si>
  <si>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</si>
  <si>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</si>
  <si>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</si>
  <si>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</si>
  <si>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</si>
  <si>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</si>
  <si>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</si>
  <si>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</si>
  <si>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</si>
  <si>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</si>
  <si>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</si>
  <si>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</si>
  <si>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</si>
  <si>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</si>
  <si>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</si>
  <si>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</si>
  <si>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</si>
  <si>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</si>
  <si>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</si>
  <si>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</si>
  <si>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</si>
  <si>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</si>
  <si>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</si>
  <si>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</si>
  <si>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</si>
  <si>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</si>
  <si>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</si>
  <si>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</si>
  <si>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</si>
  <si>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</si>
  <si>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</si>
  <si>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</si>
  <si>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</si>
  <si>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</si>
  <si>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</si>
  <si>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</si>
  <si>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</si>
  <si>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</si>
  <si>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</si>
  <si>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</si>
  <si>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</si>
  <si>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</si>
  <si>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</si>
  <si>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</si>
  <si>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</si>
  <si>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</si>
  <si>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</si>
  <si>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</si>
  <si>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</si>
  <si>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</si>
  <si>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</si>
  <si>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</si>
  <si>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</si>
  <si>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</si>
  <si>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</si>
  <si>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</si>
  <si>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</si>
  <si>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</si>
  <si>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</si>
  <si>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</si>
  <si>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</si>
  <si>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</si>
  <si>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</si>
  <si>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</si>
  <si>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</si>
  <si>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</si>
  <si>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</si>
  <si>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</si>
  <si>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</si>
  <si>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</si>
  <si>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</si>
  <si>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</si>
  <si>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</si>
  <si>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</si>
  <si>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</si>
  <si>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</si>
  <si>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</si>
  <si>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</si>
  <si>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</si>
  <si>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</si>
  <si>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</si>
  <si>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</si>
  <si>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</si>
  <si>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</si>
  <si>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</si>
  <si>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</si>
  <si>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</si>
  <si>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</si>
  <si>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</si>
  <si>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</si>
  <si>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</si>
  <si>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</si>
  <si>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</si>
  <si>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</si>
  <si>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</si>
  <si>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</si>
  <si>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</si>
  <si>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</si>
  <si>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</si>
  <si>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</si>
  <si>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</si>
  <si>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</si>
  <si>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</si>
  <si>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</si>
  <si>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</si>
  <si>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</si>
  <si>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</si>
  <si>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</si>
  <si>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</si>
  <si>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</si>
  <si>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</si>
  <si>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</si>
  <si>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</si>
  <si>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</si>
  <si>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</si>
  <si>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</si>
  <si>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</si>
  <si>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</si>
  <si>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</si>
  <si>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</si>
  <si>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</si>
  <si>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</si>
  <si>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</si>
  <si>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</si>
  <si>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</si>
  <si>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</si>
  <si>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</si>
  <si>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</si>
  <si>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</si>
  <si>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</si>
  <si>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</si>
  <si>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</si>
  <si>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</si>
  <si>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</si>
  <si>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</si>
  <si>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</si>
  <si>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</si>
  <si>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</si>
  <si>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</si>
  <si>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</si>
  <si>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</si>
  <si>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</si>
  <si>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</si>
  <si>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</si>
  <si>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</si>
  <si>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</si>
  <si>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</si>
  <si>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</si>
  <si>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</si>
  <si>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</si>
  <si>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</si>
  <si>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</si>
  <si>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</si>
  <si>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</si>
  <si>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</si>
  <si>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</si>
  <si>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</si>
  <si>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</si>
  <si>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</si>
  <si>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</si>
  <si>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</si>
  <si>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</si>
  <si>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</si>
  <si>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</si>
  <si>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</si>
  <si>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</si>
  <si>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</si>
  <si>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</si>
  <si>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</si>
  <si>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</si>
  <si>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</si>
  <si>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</si>
  <si>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</si>
  <si>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</si>
  <si>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</si>
  <si>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</si>
  <si>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</si>
  <si>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</si>
  <si>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</si>
  <si>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</si>
  <si>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</si>
  <si>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</si>
  <si>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</si>
  <si>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</si>
  <si>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</si>
  <si>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</si>
  <si>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</si>
  <si>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</si>
  <si>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</si>
  <si>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</si>
  <si>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</si>
  <si>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</si>
  <si>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</si>
  <si>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</si>
  <si>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</si>
  <si>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</si>
  <si>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</si>
  <si>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</si>
  <si>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</si>
  <si>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</si>
  <si>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</si>
  <si>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</si>
  <si>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</si>
  <si>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</si>
  <si>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</si>
  <si>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</si>
  <si>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</si>
  <si>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</si>
  <si>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</si>
  <si>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</si>
  <si>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</si>
  <si>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</si>
  <si>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</si>
  <si>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</si>
  <si>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</si>
  <si>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</si>
  <si>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</si>
  <si>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</si>
  <si>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</si>
  <si>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</si>
  <si>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</si>
  <si>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</si>
  <si>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</si>
  <si>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</si>
  <si>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</si>
  <si>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</si>
  <si>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</si>
  <si>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</si>
  <si>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</si>
  <si>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</si>
  <si>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</si>
  <si>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</si>
  <si>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</si>
  <si>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</si>
  <si>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</si>
  <si>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</si>
  <si>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</si>
  <si>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</si>
  <si>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</si>
  <si>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</si>
  <si>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</si>
  <si>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</si>
  <si>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</si>
  <si>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</si>
  <si>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</si>
  <si>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</si>
  <si>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</si>
  <si>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</si>
  <si>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</si>
  <si>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</si>
  <si>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</si>
  <si>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</si>
  <si>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</si>
  <si>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</si>
  <si>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</si>
  <si>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</si>
  <si>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</si>
  <si>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</si>
  <si>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</si>
  <si>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</si>
  <si>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</si>
  <si>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</si>
  <si>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</si>
  <si>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</si>
  <si>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</si>
  <si>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</si>
  <si>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</si>
  <si>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</si>
  <si>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</si>
  <si>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</si>
  <si>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</si>
  <si>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</si>
  <si>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</si>
  <si>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</si>
  <si>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</si>
  <si>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</si>
  <si>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</si>
  <si>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</si>
  <si>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</si>
  <si>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</si>
  <si>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</si>
  <si>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</si>
  <si>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</si>
  <si>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</si>
  <si>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</si>
  <si>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</si>
  <si>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</si>
  <si>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</si>
  <si>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</si>
  <si>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</si>
  <si>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</si>
  <si>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</si>
  <si>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</si>
  <si>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</si>
  <si>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</si>
  <si>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</si>
  <si>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</si>
  <si>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</si>
  <si>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</si>
  <si>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</si>
  <si>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</si>
  <si>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</si>
  <si>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</si>
  <si>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</si>
  <si>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</si>
  <si>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</si>
  <si>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</si>
  <si>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</si>
  <si>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</si>
  <si>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</si>
  <si>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</si>
  <si>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</si>
  <si>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</si>
  <si>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</si>
  <si>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</si>
  <si>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</si>
  <si>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</si>
  <si>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</si>
  <si>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</si>
  <si>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</si>
  <si>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</si>
  <si>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</si>
  <si>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</si>
  <si>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</si>
  <si>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</si>
  <si>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</si>
  <si>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</si>
  <si>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</si>
  <si>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</si>
  <si>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</si>
  <si>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</si>
  <si>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</si>
  <si>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</si>
  <si>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</si>
  <si>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</si>
  <si>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</si>
  <si>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</si>
  <si>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</si>
  <si>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</si>
  <si>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</si>
  <si>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</si>
  <si>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</si>
  <si>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</si>
  <si>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</si>
  <si>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</si>
  <si>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</si>
  <si>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</si>
  <si>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</si>
  <si>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</si>
  <si>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</si>
  <si>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</si>
  <si>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</si>
  <si>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</si>
  <si>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</si>
  <si>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</si>
  <si>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</si>
  <si>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</si>
  <si>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</si>
  <si>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</si>
  <si>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</si>
  <si>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</si>
  <si>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</si>
  <si>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</si>
  <si>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</si>
  <si>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</si>
  <si>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</si>
  <si>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</si>
  <si>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</si>
  <si>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</si>
  <si>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</si>
  <si>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</si>
  <si>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</si>
  <si>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</si>
  <si>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</si>
  <si>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</si>
  <si>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</si>
  <si>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</si>
  <si>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</si>
  <si>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</si>
  <si>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</si>
  <si>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</si>
  <si>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</si>
  <si>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</si>
  <si>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</si>
  <si>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</si>
  <si>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</si>
  <si>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</si>
  <si>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</si>
  <si>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</si>
  <si>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</si>
  <si>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</si>
  <si>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</si>
  <si>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</si>
  <si>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</si>
  <si>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</si>
  <si>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</si>
  <si>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</si>
  <si>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</si>
  <si>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</si>
  <si>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</si>
  <si>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</si>
  <si>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</si>
  <si>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</si>
  <si>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</si>
  <si>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</si>
  <si>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</si>
  <si>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</si>
  <si>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</si>
  <si>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</si>
  <si>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</si>
  <si>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</si>
  <si>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</si>
  <si>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</si>
  <si>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</si>
  <si>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</si>
  <si>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</si>
  <si>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</si>
  <si>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</si>
  <si>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</si>
  <si>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</si>
  <si>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</si>
  <si>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</si>
  <si>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</si>
  <si>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</si>
  <si>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</si>
  <si>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</si>
  <si>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</si>
  <si>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</si>
  <si>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</si>
  <si>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</si>
  <si>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</si>
  <si>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</si>
  <si>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</si>
  <si>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</si>
  <si>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</si>
  <si>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</si>
  <si>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</si>
  <si>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</si>
  <si>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</si>
  <si>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</si>
  <si>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</si>
  <si>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</si>
  <si>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</si>
  <si>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</si>
  <si>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</si>
  <si>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</si>
  <si>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</si>
  <si>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</si>
  <si>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</si>
  <si>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</si>
  <si>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</si>
  <si>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</si>
  <si>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</si>
  <si>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</si>
  <si>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</si>
  <si>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</si>
  <si>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</si>
  <si>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</si>
  <si>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</si>
  <si>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</si>
  <si>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</si>
  <si>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</si>
  <si>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</si>
  <si>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</si>
  <si>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</si>
  <si>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</si>
  <si>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</si>
  <si>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</si>
  <si>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</si>
  <si>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</si>
  <si>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</si>
  <si>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</si>
  <si>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</si>
  <si>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</si>
  <si>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</si>
  <si>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</si>
  <si>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</si>
  <si>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</si>
  <si>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</si>
  <si>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</si>
  <si>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</si>
  <si>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</si>
  <si>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</si>
  <si>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</si>
  <si>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</si>
  <si>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</si>
  <si>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</si>
  <si>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</si>
  <si>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</si>
  <si>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</si>
  <si>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</si>
  <si>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</si>
  <si>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</si>
  <si>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</si>
  <si>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</si>
  <si>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</si>
  <si>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</si>
  <si>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</si>
  <si>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</si>
  <si>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</si>
  <si>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</si>
  <si>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</si>
  <si>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</si>
  <si>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</si>
  <si>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</si>
  <si>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</si>
  <si>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</si>
  <si>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</si>
  <si>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</si>
  <si>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</si>
  <si>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</si>
  <si>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</si>
  <si>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</si>
  <si>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</si>
  <si>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</si>
  <si>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</si>
  <si>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</si>
  <si>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</si>
  <si>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</si>
  <si>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</si>
  <si>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</si>
  <si>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</si>
  <si>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</si>
  <si>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</si>
  <si>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</si>
  <si>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</si>
  <si>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</si>
  <si>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</si>
  <si>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</si>
  <si>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</si>
  <si>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</si>
  <si>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</si>
  <si>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</si>
  <si>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</si>
  <si>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</si>
  <si>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</si>
  <si>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</si>
  <si>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</si>
  <si>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</si>
  <si>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</si>
  <si>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</si>
  <si>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</si>
  <si>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</si>
  <si>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</si>
  <si>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</si>
  <si>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</si>
  <si>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</si>
  <si>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</si>
  <si>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</si>
  <si>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</si>
  <si>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</si>
  <si>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</si>
  <si>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</si>
  <si>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</si>
  <si>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</si>
  <si>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</si>
  <si>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</si>
  <si>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</si>
  <si>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</si>
  <si>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</si>
  <si>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</si>
  <si>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</si>
  <si>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</si>
  <si>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</si>
  <si>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</si>
  <si>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</si>
  <si>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</si>
  <si>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</si>
  <si>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</si>
  <si>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</si>
  <si>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</si>
  <si>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</si>
  <si>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</si>
  <si>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</si>
  <si>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</si>
  <si>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</si>
  <si>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</si>
  <si>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</si>
  <si>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</si>
  <si>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</si>
  <si>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</si>
  <si>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</si>
  <si>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</si>
  <si>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</si>
  <si>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</si>
  <si>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</si>
  <si>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</si>
  <si>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</si>
  <si>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</si>
  <si>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</si>
  <si>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</si>
  <si>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</si>
  <si>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</si>
  <si>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</si>
  <si>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</si>
  <si>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</si>
  <si>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</si>
  <si>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</si>
  <si>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</si>
  <si>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</si>
  <si>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</si>
  <si>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</si>
  <si>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</si>
  <si>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</si>
  <si>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</si>
  <si>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</si>
  <si>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</si>
  <si>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</si>
  <si>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</si>
  <si>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</si>
  <si>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</si>
  <si>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</si>
  <si>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</si>
  <si>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</si>
  <si>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</si>
  <si>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</si>
  <si>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</si>
  <si>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</si>
  <si>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</si>
  <si>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</si>
  <si>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</si>
  <si>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</si>
  <si>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</si>
  <si>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</si>
  <si>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</si>
  <si>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</si>
  <si>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</si>
  <si>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</si>
  <si>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</si>
  <si>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</si>
  <si>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</si>
  <si>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</si>
  <si>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</si>
  <si>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</si>
  <si>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</si>
  <si>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</si>
  <si>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</si>
  <si>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</si>
  <si>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</si>
  <si>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</si>
  <si>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</si>
  <si>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</si>
  <si>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</si>
  <si>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</si>
  <si>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</si>
  <si>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</si>
  <si>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</si>
  <si>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</si>
  <si>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</si>
  <si>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</si>
  <si>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</si>
  <si>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</si>
  <si>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</si>
  <si>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</si>
  <si>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</si>
  <si>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</si>
  <si>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</si>
  <si>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</si>
  <si>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</si>
  <si>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</si>
  <si>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</si>
  <si>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</si>
  <si>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</si>
  <si>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</si>
  <si>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</si>
  <si>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</si>
  <si>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</si>
  <si>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</si>
  <si>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</si>
  <si>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</si>
  <si>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</si>
  <si>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</si>
  <si>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</si>
  <si>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</si>
  <si>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</si>
  <si>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</si>
  <si>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</si>
  <si>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</si>
  <si>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</si>
  <si>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</si>
  <si>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</si>
  <si>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</si>
  <si>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</si>
  <si>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</si>
  <si>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</si>
  <si>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</si>
  <si>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</si>
  <si>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</si>
  <si>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</si>
  <si>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</si>
  <si>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</si>
  <si>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</si>
  <si>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</si>
  <si>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</si>
  <si>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</si>
  <si>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</si>
  <si>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</si>
  <si>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</si>
  <si>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</si>
  <si>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</si>
  <si>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</si>
  <si>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</si>
  <si>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</si>
  <si>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</si>
  <si>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</si>
  <si>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</si>
  <si>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</si>
  <si>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</si>
  <si>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</si>
  <si>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</si>
  <si>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</si>
  <si>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</si>
  <si>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</si>
  <si>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</si>
  <si>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</si>
  <si>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</si>
  <si>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</si>
  <si>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</si>
  <si>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</si>
  <si>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</si>
  <si>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</si>
  <si>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</si>
  <si>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</si>
  <si>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</si>
  <si>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</si>
  <si>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</si>
  <si>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</si>
  <si>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</si>
  <si>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</si>
  <si>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</si>
  <si>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</si>
  <si>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</si>
  <si>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</si>
  <si>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</si>
  <si>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</si>
  <si>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</si>
  <si>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</si>
  <si>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</si>
  <si>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</si>
  <si>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</si>
  <si>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</si>
  <si>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</si>
  <si>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</si>
  <si>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</si>
  <si>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</si>
  <si>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</si>
  <si>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</si>
  <si>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</si>
  <si>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</si>
  <si>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</si>
  <si>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</si>
  <si>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</si>
  <si>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</si>
  <si>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</si>
  <si>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</si>
  <si>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</si>
  <si>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</si>
  <si>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</si>
  <si>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</si>
  <si>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</si>
  <si>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</si>
  <si>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</si>
  <si>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</si>
  <si>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</si>
  <si>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</si>
  <si>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</si>
  <si>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</si>
  <si>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</si>
  <si>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</si>
  <si>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</si>
  <si>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</si>
  <si>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</si>
  <si>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</si>
  <si>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</si>
  <si>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</si>
  <si>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</si>
  <si>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</si>
  <si>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</si>
  <si>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</si>
  <si>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</si>
  <si>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</si>
  <si>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</si>
  <si>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</si>
  <si>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</si>
  <si>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</si>
  <si>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</si>
  <si>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</si>
  <si>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</si>
  <si>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</si>
  <si>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</si>
  <si>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</si>
  <si>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</si>
  <si>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</si>
  <si>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</si>
  <si>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</si>
  <si>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</si>
  <si>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</si>
  <si>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</si>
  <si>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</si>
  <si>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</si>
  <si>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</si>
  <si>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</si>
  <si>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</si>
  <si>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</si>
  <si>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</si>
  <si>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</si>
  <si>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</si>
  <si>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</si>
  <si>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</si>
  <si>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</si>
  <si>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</si>
  <si>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</si>
  <si>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</si>
  <si>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</si>
  <si>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</si>
  <si>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</si>
  <si>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</si>
  <si>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</si>
  <si>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</si>
  <si>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</si>
  <si>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</si>
  <si>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</si>
  <si>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</si>
  <si>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</si>
  <si>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</si>
  <si>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</si>
  <si>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</si>
  <si>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</si>
  <si>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</si>
  <si>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</si>
  <si>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</si>
  <si>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</si>
  <si>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</si>
  <si>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</si>
  <si>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</si>
  <si>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</si>
  <si>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</si>
  <si>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</si>
  <si>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</si>
  <si>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</si>
  <si>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</si>
  <si>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</si>
  <si>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</si>
  <si>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</si>
  <si>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</si>
  <si>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</si>
  <si>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</si>
  <si>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</si>
  <si>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</si>
  <si>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</si>
  <si>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</si>
  <si>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</si>
  <si>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</si>
  <si>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</si>
  <si>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</si>
  <si>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</si>
  <si>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</si>
  <si>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</si>
  <si>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</si>
  <si>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</si>
  <si>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</si>
  <si>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</si>
  <si>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</si>
  <si>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</si>
  <si>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</si>
  <si>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</si>
  <si>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</si>
  <si>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</si>
  <si>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</si>
  <si>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</si>
  <si>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</si>
  <si>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</si>
  <si>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</si>
  <si>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</si>
  <si>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</si>
  <si>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</si>
  <si>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</si>
  <si>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</si>
  <si>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</si>
  <si>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</si>
  <si>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</si>
  <si>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</si>
  <si>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</si>
  <si>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</si>
  <si>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</si>
  <si>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</si>
  <si>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</si>
  <si>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</si>
  <si>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</si>
  <si>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</si>
  <si>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</si>
  <si>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</si>
  <si>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</si>
  <si>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</si>
  <si>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</si>
  <si>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</si>
  <si>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</si>
  <si>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</si>
  <si>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</si>
  <si>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</si>
  <si>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</si>
  <si>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</si>
  <si>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</si>
  <si>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</si>
  <si>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</si>
  <si>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</si>
  <si>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</si>
  <si>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</si>
  <si>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</si>
  <si>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</si>
  <si>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</si>
  <si>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</si>
  <si>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</si>
  <si>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</si>
  <si>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</si>
  <si>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</si>
  <si>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</si>
  <si>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</si>
  <si>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</si>
  <si>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</si>
  <si>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</si>
  <si>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</si>
  <si>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</si>
  <si>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</si>
  <si>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</si>
  <si>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</si>
  <si>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</si>
  <si>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</si>
  <si>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</si>
  <si>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</si>
  <si>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</si>
  <si>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</si>
  <si>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</si>
  <si>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</si>
  <si>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</si>
  <si>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</si>
  <si>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</si>
  <si>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</si>
  <si>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</si>
  <si>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</si>
  <si>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</si>
  <si>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</si>
  <si>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</si>
  <si>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</si>
  <si>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</si>
  <si>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</si>
  <si>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</si>
  <si>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</si>
  <si>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</si>
  <si>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</si>
  <si>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</si>
  <si>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</si>
  <si>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</si>
  <si>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</si>
  <si>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</si>
  <si>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</si>
  <si>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</si>
  <si>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</si>
  <si>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</si>
  <si>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</si>
  <si>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</si>
  <si>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</si>
  <si>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</si>
  <si>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</si>
  <si>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</si>
  <si>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</si>
  <si>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</si>
  <si>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</si>
  <si>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</si>
  <si>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</si>
  <si>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</si>
  <si>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</si>
  <si>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</si>
  <si>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</si>
  <si>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</si>
  <si>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</si>
  <si>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</si>
  <si>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</si>
  <si>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</si>
  <si>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</si>
  <si>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</si>
  <si>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</si>
  <si>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</si>
  <si>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</si>
  <si>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</si>
  <si>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</si>
  <si>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</si>
  <si>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</si>
  <si>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</si>
  <si>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</si>
  <si>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</si>
  <si>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</si>
  <si>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</si>
  <si>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</si>
  <si>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</si>
  <si>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</si>
  <si>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</si>
  <si>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</si>
  <si>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</si>
  <si>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</si>
  <si>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</si>
  <si>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</si>
  <si>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</si>
  <si>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</si>
  <si>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</si>
  <si>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</si>
  <si>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</si>
  <si>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</si>
  <si>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</si>
  <si>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</si>
  <si>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</si>
  <si>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</si>
  <si>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</si>
  <si>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</si>
  <si>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</si>
  <si>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</si>
  <si>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</si>
  <si>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</si>
  <si>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</si>
  <si>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</si>
  <si>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</si>
  <si>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</si>
  <si>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</si>
  <si>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</si>
  <si>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</si>
  <si>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</si>
  <si>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</si>
  <si>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</si>
  <si>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</si>
  <si>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</si>
  <si>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</si>
  <si>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</si>
  <si>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</si>
  <si>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</si>
  <si>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</si>
  <si>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</si>
  <si>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</si>
  <si>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</si>
  <si>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</si>
  <si>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</si>
  <si>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</si>
  <si>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</si>
  <si>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</si>
  <si>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</si>
  <si>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</si>
  <si>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</si>
  <si>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</si>
  <si>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</si>
  <si>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</si>
  <si>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</si>
  <si>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</si>
  <si>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</si>
  <si>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</si>
  <si>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</si>
  <si>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</si>
  <si>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</si>
  <si>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</si>
  <si>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</si>
  <si>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</si>
  <si>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</si>
  <si>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</si>
  <si>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</si>
  <si>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</si>
  <si>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</si>
  <si>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</si>
  <si>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</si>
  <si>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</si>
  <si>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</si>
  <si>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</si>
  <si>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</si>
  <si>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</si>
  <si>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</si>
  <si>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</si>
  <si>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</si>
  <si>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</si>
  <si>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</si>
  <si>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</si>
  <si>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</si>
  <si>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</si>
  <si>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</si>
  <si>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</si>
  <si>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</si>
  <si>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</si>
  <si>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</si>
  <si>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</si>
  <si>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</si>
  <si>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</si>
  <si>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</si>
  <si>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</si>
  <si>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</si>
  <si>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</si>
  <si>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</si>
  <si>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</si>
  <si>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</si>
  <si>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</si>
  <si>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</si>
  <si>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</si>
  <si>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</si>
  <si>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</si>
  <si>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</si>
  <si>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</si>
  <si>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</si>
  <si>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</si>
  <si>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</si>
  <si>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</si>
  <si>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</si>
  <si>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</si>
  <si>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</si>
  <si>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</si>
  <si>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</si>
  <si>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</si>
  <si>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</si>
  <si>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</si>
  <si>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</si>
  <si>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</si>
  <si>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</si>
  <si>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</si>
  <si>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</si>
  <si>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</si>
  <si>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</si>
  <si>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</si>
  <si>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</si>
  <si>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</si>
  <si>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</si>
  <si>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</si>
  <si>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</si>
  <si>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</si>
  <si>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</si>
  <si>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</si>
  <si>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</si>
  <si>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</si>
  <si>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</si>
  <si>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</si>
  <si>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</si>
  <si>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</si>
  <si>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</si>
  <si>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</si>
  <si>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</si>
  <si>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</si>
  <si>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</si>
  <si>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</si>
  <si>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</si>
  <si>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</si>
  <si>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</si>
  <si>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</si>
  <si>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</si>
  <si>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</si>
  <si>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</si>
  <si>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</si>
  <si>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</si>
  <si>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</si>
  <si>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</si>
  <si>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</si>
  <si>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</si>
  <si>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</si>
  <si>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</si>
  <si>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</si>
  <si>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</si>
  <si>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</si>
  <si>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</si>
  <si>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</si>
  <si>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</si>
  <si>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</si>
  <si>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</si>
  <si>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</si>
  <si>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</si>
  <si>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</si>
  <si>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</si>
  <si>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</si>
  <si>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</si>
  <si>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</si>
  <si>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</si>
  <si>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</si>
  <si>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</si>
  <si>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</si>
  <si>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</si>
  <si>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</si>
  <si>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</si>
  <si>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</si>
  <si>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</si>
  <si>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</si>
  <si>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</si>
  <si>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</si>
  <si>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</si>
  <si>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</si>
  <si>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</si>
  <si>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</si>
  <si>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</si>
  <si>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</si>
  <si>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</si>
  <si>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</si>
  <si>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</si>
  <si>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</si>
  <si>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</si>
  <si>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</si>
  <si>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</si>
  <si>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</si>
  <si>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</si>
  <si>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</si>
  <si>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</si>
  <si>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</si>
  <si>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</si>
  <si>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</si>
  <si>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</si>
  <si>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</si>
  <si>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</si>
  <si>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</si>
  <si>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</si>
  <si>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</si>
  <si>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</si>
  <si>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</si>
  <si>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</si>
  <si>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</si>
  <si>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</si>
  <si>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</si>
  <si>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</si>
  <si>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</si>
  <si>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</si>
  <si>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</si>
  <si>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</si>
  <si>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</si>
  <si>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</si>
  <si>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</si>
  <si>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</si>
  <si>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</si>
  <si>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</si>
  <si>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</si>
  <si>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</si>
  <si>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</si>
  <si>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</si>
  <si>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</si>
  <si>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</si>
  <si>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</si>
  <si>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</si>
  <si>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</si>
  <si>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</si>
  <si>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</si>
  <si>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</si>
  <si>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</si>
  <si>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</si>
  <si>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</si>
  <si>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</si>
  <si>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</si>
  <si>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</si>
  <si>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</si>
  <si>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</si>
  <si>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</si>
  <si>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</si>
  <si>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</si>
  <si>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</si>
  <si>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</si>
  <si>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</si>
  <si>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</si>
  <si>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</si>
  <si>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</si>
  <si>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</si>
  <si>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</si>
  <si>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</si>
  <si>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</si>
  <si>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</si>
  <si>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</si>
  <si>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</si>
  <si>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</si>
  <si>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</si>
  <si>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</si>
  <si>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</si>
  <si>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</si>
  <si>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</si>
  <si>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</si>
  <si>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</si>
  <si>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</si>
  <si>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</si>
  <si>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</si>
  <si>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</si>
  <si>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</si>
  <si>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</si>
  <si>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</si>
  <si>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</si>
  <si>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</si>
  <si>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</si>
  <si>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</si>
  <si>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</si>
  <si>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</si>
  <si>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</si>
  <si>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</si>
  <si>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</si>
  <si>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</si>
  <si>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</si>
  <si>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</si>
  <si>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</si>
  <si>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</si>
  <si>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</si>
  <si>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</si>
  <si>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</si>
  <si>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</si>
  <si>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</si>
  <si>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</si>
  <si>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</si>
  <si>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</si>
  <si>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</si>
  <si>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</si>
  <si>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</si>
  <si>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</si>
  <si>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</si>
  <si>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</si>
  <si>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</si>
  <si>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</si>
  <si>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</si>
  <si>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</si>
  <si>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</si>
  <si>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</si>
  <si>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</si>
  <si>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</si>
  <si>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</si>
  <si>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</si>
  <si>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</si>
  <si>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</si>
  <si>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</si>
  <si>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</si>
  <si>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</si>
  <si>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</si>
  <si>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</si>
  <si>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</si>
  <si>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</si>
  <si>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</si>
  <si>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</si>
  <si>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</si>
  <si>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</si>
  <si>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</si>
  <si>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</si>
  <si>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</si>
  <si>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</si>
  <si>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</si>
  <si>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</si>
  <si>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</si>
  <si>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</si>
  <si>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</si>
  <si>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</si>
  <si>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</si>
  <si>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</si>
  <si>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</si>
  <si>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</si>
  <si>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</si>
  <si>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</si>
  <si>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</si>
  <si>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</si>
  <si>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</si>
  <si>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</si>
  <si>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</si>
  <si>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</si>
  <si>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</si>
  <si>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</si>
  <si>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</si>
  <si>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</si>
  <si>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</si>
  <si>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</si>
  <si>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</si>
  <si>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</si>
  <si>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</si>
  <si>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</si>
  <si>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</si>
  <si>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</si>
  <si>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</si>
  <si>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</si>
  <si>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</si>
  <si>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</si>
  <si>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</si>
  <si>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</si>
  <si>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</si>
  <si>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</si>
  <si>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</si>
  <si>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</si>
  <si>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</si>
  <si>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</si>
  <si>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</si>
  <si>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</si>
  <si>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</si>
  <si>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</si>
  <si>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</si>
  <si>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</si>
  <si>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</si>
  <si>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</si>
  <si>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</si>
  <si>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</si>
  <si>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</si>
  <si>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</si>
  <si>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</si>
  <si>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</si>
  <si>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</si>
  <si>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</si>
  <si>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</si>
  <si>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</si>
  <si>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</si>
  <si>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</si>
  <si>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</si>
  <si>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</si>
  <si>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</si>
  <si>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</si>
  <si>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</si>
  <si>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</si>
  <si>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</si>
  <si>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</si>
  <si>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</si>
  <si>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</si>
  <si>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</si>
  <si>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</si>
  <si>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</si>
  <si>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</si>
  <si>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</si>
  <si>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</si>
  <si>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</si>
  <si>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</si>
  <si>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</si>
  <si>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</si>
  <si>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</si>
  <si>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</si>
  <si>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</si>
  <si>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</si>
  <si>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</si>
  <si>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</si>
  <si>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</si>
  <si>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</si>
  <si>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</si>
  <si>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</si>
  <si>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</si>
  <si>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</si>
  <si>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</si>
  <si>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</si>
  <si>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</si>
  <si>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</si>
  <si>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</si>
  <si>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</si>
  <si>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</si>
  <si>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</si>
  <si>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</si>
  <si>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</si>
  <si>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</si>
  <si>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</si>
  <si>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</si>
  <si>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</si>
  <si>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</si>
  <si>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</si>
  <si>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</si>
  <si>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</si>
  <si>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</si>
  <si>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</si>
  <si>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</si>
  <si>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</si>
  <si>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</si>
  <si>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</si>
  <si>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</si>
  <si>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</si>
  <si>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</si>
  <si>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</si>
  <si>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</si>
  <si>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</si>
  <si>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</si>
  <si>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</si>
  <si>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</si>
  <si>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</si>
  <si>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</si>
  <si>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</si>
  <si>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</si>
  <si>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</si>
  <si>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</si>
  <si>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</si>
  <si>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</si>
  <si>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</si>
  <si>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</si>
  <si>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</si>
  <si>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</si>
  <si>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</si>
  <si>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</si>
  <si>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</si>
  <si>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</si>
  <si>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</si>
  <si>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</si>
  <si>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</si>
  <si>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</si>
  <si>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</si>
  <si>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</si>
  <si>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</si>
  <si>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</si>
  <si>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</si>
  <si>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</si>
  <si>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</si>
  <si>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</si>
  <si>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</si>
  <si>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</si>
  <si>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</si>
  <si>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</si>
  <si>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</si>
  <si>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</si>
  <si>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</si>
  <si>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</si>
  <si>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</si>
  <si>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</si>
  <si>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</si>
  <si>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</si>
  <si>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</si>
  <si>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</si>
  <si>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</si>
  <si>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</si>
  <si>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</si>
  <si>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</si>
  <si>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</si>
  <si>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</si>
  <si>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</si>
  <si>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</si>
  <si>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</si>
  <si>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</si>
  <si>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</si>
  <si>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</si>
  <si>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</si>
  <si>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</si>
  <si>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</si>
  <si>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</si>
  <si>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</si>
  <si>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</si>
  <si>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</si>
  <si>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</si>
  <si>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</si>
  <si>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</si>
  <si>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</si>
  <si>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</si>
  <si>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</si>
  <si>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</si>
  <si>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</si>
  <si>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</si>
  <si>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</si>
  <si>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</si>
  <si>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</si>
  <si>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</si>
  <si>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</si>
  <si>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</si>
  <si>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</si>
  <si>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</si>
  <si>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</si>
  <si>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</si>
  <si>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</si>
  <si>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</si>
  <si>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</si>
  <si>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</si>
  <si>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</si>
  <si>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</si>
  <si>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</si>
  <si>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</si>
  <si>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</si>
  <si>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</si>
  <si>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</si>
  <si>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</si>
  <si>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</si>
  <si>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</si>
  <si>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</si>
  <si>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</si>
  <si>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</si>
  <si>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</si>
  <si>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</si>
  <si>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</si>
  <si>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</si>
  <si>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</si>
  <si>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</si>
  <si>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</si>
  <si>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</si>
  <si>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</si>
  <si>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</si>
  <si>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</si>
  <si>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</si>
  <si>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</si>
  <si>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</si>
  <si>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</si>
  <si>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</si>
  <si>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</si>
  <si>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July O/m Invoice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</si>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</sst>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0" fillId="14" borderId="1" xfId="0" applyFill="1" applyBorder="1" applyAlignment="1">
      <alignment wrapText="1"/>
    </xf>
    <xf numFmtId="0" fontId="51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4" borderId="1" xfId="1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5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19" fillId="0" borderId="1" xfId="1" applyNumberFormat="1" applyFont="1" applyBorder="1" applyAlignment="1">
      <alignment vertical="center"/>
    </xf>
    <xf numFmtId="168" fontId="2" fillId="16" borderId="1" xfId="0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165" fontId="0" fillId="16" borderId="1" xfId="1" applyNumberFormat="1" applyFont="1" applyFill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1" fillId="0" borderId="0" xfId="1" applyNumberFormat="1" applyFont="1"/>
    <xf numFmtId="43" fontId="108" fillId="0" borderId="0" xfId="0" applyNumberFormat="1" applyFont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16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0" fillId="17" borderId="19" xfId="0" applyFont="1" applyFill="1" applyBorder="1" applyAlignment="1">
      <alignment horizontal="center" vertical="center"/>
    </xf>
    <xf numFmtId="0" fontId="120" fillId="17" borderId="0" xfId="0" applyFont="1" applyFill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20" fillId="17" borderId="18" xfId="0" applyFont="1" applyFill="1" applyBorder="1" applyAlignment="1">
      <alignment horizontal="center" vertical="center"/>
    </xf>
    <xf numFmtId="0" fontId="120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21"/>
      <c r="B1" s="721"/>
      <c r="C1" s="721"/>
      <c r="D1" s="721"/>
      <c r="E1" s="72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2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2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2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2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2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26" t="s">
        <v>3196</v>
      </c>
      <c r="F1120" s="726"/>
      <c r="G1120" s="72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27" t="s">
        <v>4117</v>
      </c>
      <c r="B1490" s="729"/>
      <c r="C1490" s="731" t="s">
        <v>4118</v>
      </c>
      <c r="D1490" s="733"/>
      <c r="E1490" s="733"/>
    </row>
    <row r="1491" spans="1:5" ht="26.45" customHeight="1" x14ac:dyDescent="0.25">
      <c r="A1491" s="728"/>
      <c r="B1491" s="730"/>
      <c r="C1491" s="732"/>
      <c r="D1491" s="734"/>
      <c r="E1491" s="73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35" t="s">
        <v>4925</v>
      </c>
      <c r="D1803" s="73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36" t="s">
        <v>5164</v>
      </c>
      <c r="I1893" s="73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3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3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38" t="s">
        <v>5481</v>
      </c>
      <c r="E2010" s="73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40" t="s">
        <v>5573</v>
      </c>
      <c r="G2048" s="74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20" t="s">
        <v>5904</v>
      </c>
      <c r="D2183" s="720"/>
      <c r="E2183" s="72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1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1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1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1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16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16"/>
      <c r="B2303" s="63" t="s">
        <v>6193</v>
      </c>
      <c r="C2303" s="241"/>
      <c r="D2303" s="289"/>
      <c r="E2303" s="200"/>
    </row>
    <row r="2304" spans="1:5" ht="20.25" customHeight="1" x14ac:dyDescent="0.3">
      <c r="A2304" s="716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17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17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7599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18" t="s">
        <v>6516</v>
      </c>
      <c r="E2443" s="718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19" t="s">
        <v>6524</v>
      </c>
      <c r="C2446" s="719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7808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7519</v>
      </c>
      <c r="B2684" s="44" t="s">
        <v>7517</v>
      </c>
      <c r="C2684" s="599" t="s">
        <v>7518</v>
      </c>
    </row>
    <row r="2685" spans="1:3" ht="23.25" x14ac:dyDescent="0.35">
      <c r="A2685" s="43" t="s">
        <v>7580</v>
      </c>
      <c r="B2685" s="44" t="s">
        <v>7581</v>
      </c>
    </row>
    <row r="2686" spans="1:3" ht="23.25" x14ac:dyDescent="0.35">
      <c r="A2686" s="43" t="s">
        <v>7675</v>
      </c>
      <c r="B2686" s="44" t="s">
        <v>7676</v>
      </c>
    </row>
    <row r="2687" spans="1:3" ht="23.25" x14ac:dyDescent="0.35">
      <c r="A2687" s="43" t="s">
        <v>7723</v>
      </c>
      <c r="B2687" s="44" t="s">
        <v>7724</v>
      </c>
    </row>
    <row r="2688" spans="1:3" ht="23.25" x14ac:dyDescent="0.35">
      <c r="A2688" s="43" t="s">
        <v>7830</v>
      </c>
      <c r="B2688" s="44" t="s">
        <v>7831</v>
      </c>
    </row>
    <row r="2689" spans="1:3" ht="23.25" x14ac:dyDescent="0.35">
      <c r="A2689" s="43" t="s">
        <v>7842</v>
      </c>
      <c r="B2689" s="44" t="s">
        <v>7844</v>
      </c>
      <c r="C2689" s="69" t="s">
        <v>7843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41" t="s">
        <v>7385</v>
      </c>
      <c r="B1" s="742"/>
      <c r="C1" s="541"/>
      <c r="D1" s="741" t="s">
        <v>7384</v>
      </c>
      <c r="E1" s="742"/>
      <c r="F1" s="541"/>
      <c r="G1" s="741" t="s">
        <v>7375</v>
      </c>
      <c r="H1" s="742"/>
      <c r="I1" s="541"/>
      <c r="J1" s="741" t="s">
        <v>7369</v>
      </c>
      <c r="K1" s="742"/>
      <c r="L1" s="541"/>
      <c r="M1" s="741" t="s">
        <v>7356</v>
      </c>
      <c r="N1" s="742"/>
      <c r="O1" s="541"/>
      <c r="P1" s="741" t="s">
        <v>7355</v>
      </c>
      <c r="Q1" s="742"/>
      <c r="R1" s="541"/>
      <c r="S1" s="741" t="s">
        <v>7345</v>
      </c>
      <c r="T1" s="742"/>
      <c r="U1" s="541"/>
      <c r="V1" s="741" t="s">
        <v>7321</v>
      </c>
      <c r="W1" s="742"/>
      <c r="X1" s="541"/>
      <c r="Y1" s="741" t="s">
        <v>7306</v>
      </c>
      <c r="Z1" s="742"/>
      <c r="AA1" s="541"/>
      <c r="AB1" s="741" t="s">
        <v>7298</v>
      </c>
      <c r="AC1" s="742"/>
      <c r="AD1" s="541"/>
      <c r="AE1" s="741" t="s">
        <v>7295</v>
      </c>
      <c r="AF1" s="742"/>
      <c r="AG1" s="541"/>
      <c r="AH1" s="741" t="s">
        <v>7282</v>
      </c>
      <c r="AI1" s="742"/>
      <c r="AJ1" s="541"/>
      <c r="AK1" s="741" t="s">
        <v>7262</v>
      </c>
      <c r="AL1" s="742"/>
      <c r="AM1" s="541"/>
      <c r="AN1" s="741" t="s">
        <v>7258</v>
      </c>
      <c r="AO1" s="742"/>
      <c r="AP1" s="541"/>
      <c r="AQ1" s="741" t="s">
        <v>7255</v>
      </c>
      <c r="AR1" s="742"/>
      <c r="AS1" s="541"/>
      <c r="AT1" s="741" t="s">
        <v>7185</v>
      </c>
      <c r="AU1" s="742"/>
      <c r="AV1" s="541"/>
      <c r="AW1" s="741" t="s">
        <v>7186</v>
      </c>
      <c r="AX1" s="742"/>
      <c r="AY1" s="542"/>
      <c r="AZ1" s="741" t="s">
        <v>7187</v>
      </c>
      <c r="BA1" s="742"/>
      <c r="BC1" s="741" t="s">
        <v>7188</v>
      </c>
      <c r="BD1" s="742"/>
      <c r="BE1" s="542"/>
      <c r="BF1" s="741" t="s">
        <v>7189</v>
      </c>
      <c r="BG1" s="742"/>
      <c r="BI1" s="741" t="s">
        <v>7190</v>
      </c>
      <c r="BJ1" s="742"/>
      <c r="BK1" s="543"/>
      <c r="BL1" s="745" t="s">
        <v>7191</v>
      </c>
      <c r="BM1" s="746"/>
      <c r="BN1" s="543"/>
      <c r="BO1" s="543"/>
      <c r="BP1" s="745" t="s">
        <v>7191</v>
      </c>
      <c r="BQ1" s="746"/>
      <c r="BS1" s="745" t="s">
        <v>7192</v>
      </c>
      <c r="BT1" s="746"/>
      <c r="BV1" s="745" t="s">
        <v>7192</v>
      </c>
      <c r="BW1" s="746"/>
      <c r="BY1" s="745" t="s">
        <v>7192</v>
      </c>
      <c r="BZ1" s="746"/>
    </row>
    <row r="2" spans="1:78" s="449" customFormat="1" ht="18" customHeight="1" x14ac:dyDescent="0.35">
      <c r="A2" s="743"/>
      <c r="B2" s="744"/>
      <c r="C2" s="544"/>
      <c r="D2" s="743"/>
      <c r="E2" s="744"/>
      <c r="F2" s="544"/>
      <c r="G2" s="743"/>
      <c r="H2" s="744"/>
      <c r="I2" s="544"/>
      <c r="J2" s="743"/>
      <c r="K2" s="744"/>
      <c r="L2" s="544"/>
      <c r="M2" s="743"/>
      <c r="N2" s="744"/>
      <c r="O2" s="544"/>
      <c r="P2" s="743"/>
      <c r="Q2" s="744"/>
      <c r="R2" s="544"/>
      <c r="S2" s="743"/>
      <c r="T2" s="744"/>
      <c r="U2" s="544"/>
      <c r="V2" s="743"/>
      <c r="W2" s="744"/>
      <c r="X2" s="544"/>
      <c r="Y2" s="743"/>
      <c r="Z2" s="744"/>
      <c r="AA2" s="544"/>
      <c r="AB2" s="743"/>
      <c r="AC2" s="744"/>
      <c r="AD2" s="544"/>
      <c r="AE2" s="743"/>
      <c r="AF2" s="744"/>
      <c r="AG2" s="544"/>
      <c r="AH2" s="743"/>
      <c r="AI2" s="744"/>
      <c r="AJ2" s="544"/>
      <c r="AK2" s="743"/>
      <c r="AL2" s="744"/>
      <c r="AM2" s="544"/>
      <c r="AN2" s="743"/>
      <c r="AO2" s="744"/>
      <c r="AP2" s="544"/>
      <c r="AQ2" s="743"/>
      <c r="AR2" s="744"/>
      <c r="AS2" s="544"/>
      <c r="AT2" s="743"/>
      <c r="AU2" s="744"/>
      <c r="AV2" s="544"/>
      <c r="AW2" s="743"/>
      <c r="AX2" s="744"/>
      <c r="AY2" s="545"/>
      <c r="AZ2" s="743"/>
      <c r="BA2" s="744"/>
      <c r="BC2" s="743"/>
      <c r="BD2" s="744"/>
      <c r="BE2" s="545"/>
      <c r="BF2" s="743"/>
      <c r="BG2" s="744"/>
      <c r="BI2" s="743"/>
      <c r="BJ2" s="744"/>
      <c r="BK2" s="546"/>
      <c r="BL2" s="747"/>
      <c r="BM2" s="748"/>
      <c r="BN2" s="546"/>
      <c r="BO2" s="546"/>
      <c r="BP2" s="747"/>
      <c r="BQ2" s="748"/>
      <c r="BS2" s="747"/>
      <c r="BT2" s="748"/>
      <c r="BV2" s="747"/>
      <c r="BW2" s="748"/>
      <c r="BY2" s="747"/>
      <c r="BZ2" s="748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433"/>
  <sheetViews>
    <sheetView tabSelected="1" zoomScale="90" zoomScaleNormal="90" workbookViewId="0">
      <pane ySplit="2" topLeftCell="A291" activePane="bottomLeft" state="frozen"/>
      <selection pane="bottomLeft" activeCell="D310" sqref="D310"/>
    </sheetView>
  </sheetViews>
  <sheetFormatPr defaultRowHeight="18.75" x14ac:dyDescent="0.3"/>
  <cols>
    <col min="1" max="1" width="11.42578125" customWidth="1"/>
    <col min="2" max="2" width="37.42578125" style="343" customWidth="1"/>
    <col min="3" max="3" width="13" style="415" customWidth="1"/>
    <col min="4" max="5" width="12.7109375" customWidth="1"/>
    <col min="6" max="6" width="2.5703125" customWidth="1"/>
    <col min="7" max="7" width="11.42578125" customWidth="1"/>
    <col min="8" max="8" width="29.42578125" style="343" customWidth="1"/>
    <col min="9" max="9" width="13.5703125" style="415" customWidth="1"/>
    <col min="10" max="10" width="12.7109375" customWidth="1"/>
    <col min="11" max="11" width="14.85546875" style="3" customWidth="1"/>
    <col min="12" max="12" width="14.28515625" customWidth="1"/>
    <col min="13" max="13" width="15.5703125" customWidth="1"/>
    <col min="14" max="14" width="11.42578125" customWidth="1"/>
    <col min="15" max="15" width="38.28515625" style="606" customWidth="1"/>
    <col min="16" max="16" width="14.7109375" style="415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49" t="s">
        <v>7392</v>
      </c>
      <c r="B1" s="749"/>
      <c r="C1" s="749"/>
      <c r="D1" s="749"/>
      <c r="E1" s="749"/>
      <c r="G1" s="749" t="s">
        <v>7494</v>
      </c>
      <c r="H1" s="749"/>
      <c r="I1" s="749"/>
      <c r="J1" s="749"/>
      <c r="K1" s="749"/>
      <c r="N1" s="750" t="s">
        <v>7535</v>
      </c>
      <c r="O1" s="750"/>
      <c r="P1" s="750"/>
      <c r="Q1" s="750"/>
      <c r="R1" s="750"/>
    </row>
    <row r="2" spans="1:18" ht="37.5" x14ac:dyDescent="0.25">
      <c r="A2" s="601" t="s">
        <v>0</v>
      </c>
      <c r="B2" s="23" t="s">
        <v>1</v>
      </c>
      <c r="C2" s="602" t="s">
        <v>7390</v>
      </c>
      <c r="D2" s="602" t="s">
        <v>7388</v>
      </c>
      <c r="E2" s="602" t="s">
        <v>7389</v>
      </c>
      <c r="F2" s="9"/>
      <c r="G2" s="566" t="s">
        <v>0</v>
      </c>
      <c r="H2" s="426" t="s">
        <v>1</v>
      </c>
      <c r="I2" s="420" t="s">
        <v>7390</v>
      </c>
      <c r="J2" s="420" t="s">
        <v>7388</v>
      </c>
      <c r="K2" s="420" t="s">
        <v>7389</v>
      </c>
      <c r="N2" s="566" t="s">
        <v>0</v>
      </c>
      <c r="O2" s="426" t="s">
        <v>1</v>
      </c>
      <c r="P2" s="420" t="s">
        <v>7537</v>
      </c>
      <c r="Q2" s="420" t="s">
        <v>7536</v>
      </c>
      <c r="R2" s="420" t="s">
        <v>7389</v>
      </c>
    </row>
    <row r="3" spans="1:18" x14ac:dyDescent="0.25">
      <c r="A3" s="567">
        <v>45160</v>
      </c>
      <c r="B3" s="574" t="s">
        <v>7391</v>
      </c>
      <c r="C3" s="339"/>
      <c r="D3" s="573">
        <v>517123</v>
      </c>
      <c r="E3" s="340">
        <f>D3</f>
        <v>517123</v>
      </c>
      <c r="F3" s="373"/>
      <c r="G3" s="566"/>
      <c r="H3" s="426"/>
      <c r="I3" s="420"/>
      <c r="J3" s="420"/>
      <c r="K3" s="420"/>
      <c r="N3" s="581">
        <v>45273</v>
      </c>
      <c r="O3" s="11" t="s">
        <v>7538</v>
      </c>
      <c r="P3" s="410"/>
      <c r="Q3" s="410">
        <v>1500000</v>
      </c>
      <c r="R3" s="410">
        <f>Q3</f>
        <v>1500000</v>
      </c>
    </row>
    <row r="4" spans="1:18" ht="15.75" x14ac:dyDescent="0.25">
      <c r="A4" s="567">
        <v>45160</v>
      </c>
      <c r="B4" s="574" t="s">
        <v>7391</v>
      </c>
      <c r="C4" s="339"/>
      <c r="D4" s="573">
        <v>6179844</v>
      </c>
      <c r="E4" s="340">
        <f>D4+E3-C4</f>
        <v>6696967</v>
      </c>
      <c r="G4" s="581">
        <v>45245</v>
      </c>
      <c r="H4" s="584" t="s">
        <v>7495</v>
      </c>
      <c r="I4" s="10"/>
      <c r="J4" s="583">
        <v>5106241</v>
      </c>
      <c r="K4" s="410">
        <f>J4</f>
        <v>5106241</v>
      </c>
      <c r="L4" s="373">
        <f>SUM(C154:C1004)</f>
        <v>48802164</v>
      </c>
      <c r="M4" s="373">
        <f>L4+L5</f>
        <v>98619214</v>
      </c>
      <c r="N4" s="581">
        <v>45275</v>
      </c>
      <c r="O4" s="11" t="s">
        <v>7538</v>
      </c>
      <c r="P4" s="410"/>
      <c r="Q4" s="410">
        <v>1000000</v>
      </c>
      <c r="R4" s="410">
        <f>Q4+R3-P4</f>
        <v>2500000</v>
      </c>
    </row>
    <row r="5" spans="1:18" ht="15.75" x14ac:dyDescent="0.25">
      <c r="A5" s="567">
        <v>45168</v>
      </c>
      <c r="B5" s="603" t="s">
        <v>7393</v>
      </c>
      <c r="C5" s="598"/>
      <c r="D5" s="339"/>
      <c r="E5" s="340">
        <f t="shared" ref="E5:E68" si="0">D5+E4-C5</f>
        <v>6696967</v>
      </c>
      <c r="G5" s="581">
        <v>45245</v>
      </c>
      <c r="H5" s="584" t="s">
        <v>7495</v>
      </c>
      <c r="I5" s="10"/>
      <c r="J5" s="583">
        <v>4806488</v>
      </c>
      <c r="K5" s="410">
        <f>J5+K4-I5</f>
        <v>9912729</v>
      </c>
      <c r="L5" s="373">
        <f>SUM(I93:I896)</f>
        <v>49817050</v>
      </c>
      <c r="N5" s="581">
        <v>45275</v>
      </c>
      <c r="O5" s="11" t="s">
        <v>7538</v>
      </c>
      <c r="P5" s="410"/>
      <c r="Q5" s="410">
        <v>1000000</v>
      </c>
      <c r="R5" s="410">
        <f t="shared" ref="R5:R42" si="1">Q5+R4-P5</f>
        <v>3500000</v>
      </c>
    </row>
    <row r="6" spans="1:18" ht="15.75" x14ac:dyDescent="0.25">
      <c r="A6" s="567">
        <v>45168</v>
      </c>
      <c r="B6" s="328" t="s">
        <v>7376</v>
      </c>
      <c r="C6" s="339">
        <v>1600000</v>
      </c>
      <c r="D6" s="13"/>
      <c r="E6" s="340">
        <f t="shared" si="0"/>
        <v>5096967</v>
      </c>
      <c r="G6" s="581">
        <v>45247</v>
      </c>
      <c r="H6" s="582" t="s">
        <v>7221</v>
      </c>
      <c r="I6" s="10">
        <v>495000</v>
      </c>
      <c r="J6" s="10"/>
      <c r="K6" s="410">
        <f t="shared" ref="K6:K69" si="2">J6+K5-I6</f>
        <v>9417729</v>
      </c>
      <c r="L6" s="373"/>
      <c r="N6" s="581">
        <v>45275</v>
      </c>
      <c r="O6" s="11" t="s">
        <v>7538</v>
      </c>
      <c r="P6" s="410"/>
      <c r="Q6" s="605">
        <v>1000000</v>
      </c>
      <c r="R6" s="410">
        <f t="shared" si="1"/>
        <v>4500000</v>
      </c>
    </row>
    <row r="7" spans="1:18" ht="15.75" x14ac:dyDescent="0.25">
      <c r="A7" s="567">
        <v>45168</v>
      </c>
      <c r="B7" s="328" t="s">
        <v>7377</v>
      </c>
      <c r="C7" s="339">
        <v>999000</v>
      </c>
      <c r="D7" s="13"/>
      <c r="E7" s="340">
        <f t="shared" si="0"/>
        <v>4097967</v>
      </c>
      <c r="G7" s="581">
        <v>45247</v>
      </c>
      <c r="H7" s="582" t="s">
        <v>7221</v>
      </c>
      <c r="I7" s="10">
        <v>490000</v>
      </c>
      <c r="J7" s="585"/>
      <c r="K7" s="410">
        <f t="shared" si="2"/>
        <v>8927729</v>
      </c>
      <c r="N7" s="581">
        <v>45275</v>
      </c>
      <c r="O7" s="11" t="s">
        <v>7538</v>
      </c>
      <c r="P7" s="410"/>
      <c r="Q7" s="605">
        <v>1000000</v>
      </c>
      <c r="R7" s="410">
        <f t="shared" si="1"/>
        <v>5500000</v>
      </c>
    </row>
    <row r="8" spans="1:18" ht="15.75" x14ac:dyDescent="0.25">
      <c r="A8" s="567">
        <v>45168</v>
      </c>
      <c r="B8" s="328" t="s">
        <v>7378</v>
      </c>
      <c r="C8" s="339">
        <v>600000</v>
      </c>
      <c r="D8" s="13"/>
      <c r="E8" s="340">
        <f t="shared" si="0"/>
        <v>3497967</v>
      </c>
      <c r="G8" s="581">
        <v>45247</v>
      </c>
      <c r="H8" s="582" t="s">
        <v>7499</v>
      </c>
      <c r="I8" s="10">
        <v>417729</v>
      </c>
      <c r="J8" s="585"/>
      <c r="K8" s="410">
        <f t="shared" si="2"/>
        <v>8510000</v>
      </c>
      <c r="L8" s="711">
        <f>SUM(C:C)</f>
        <v>95733782</v>
      </c>
      <c r="M8" s="9">
        <f>SUM(I:I)</f>
        <v>73504054.329999998</v>
      </c>
      <c r="N8" s="581">
        <v>45275</v>
      </c>
      <c r="O8" s="11" t="s">
        <v>7538</v>
      </c>
      <c r="P8" s="410"/>
      <c r="Q8" s="605">
        <v>1500000</v>
      </c>
      <c r="R8" s="410">
        <f t="shared" si="1"/>
        <v>7000000</v>
      </c>
    </row>
    <row r="9" spans="1:18" ht="15.75" x14ac:dyDescent="0.25">
      <c r="A9" s="567">
        <v>45168</v>
      </c>
      <c r="B9" s="328" t="s">
        <v>7379</v>
      </c>
      <c r="C9" s="339">
        <v>657900</v>
      </c>
      <c r="D9" s="13"/>
      <c r="E9" s="340">
        <f t="shared" si="0"/>
        <v>2840067</v>
      </c>
      <c r="G9" s="581">
        <v>45247</v>
      </c>
      <c r="H9" s="582" t="s">
        <v>7496</v>
      </c>
      <c r="I9" s="10">
        <v>500000</v>
      </c>
      <c r="J9" s="585"/>
      <c r="K9" s="410">
        <f t="shared" si="2"/>
        <v>8010000</v>
      </c>
      <c r="L9" s="711">
        <f>SUM(D:D)</f>
        <v>104447240</v>
      </c>
      <c r="M9" s="9">
        <f>SUM(J:J)</f>
        <v>73713461</v>
      </c>
      <c r="N9" s="581">
        <v>45276</v>
      </c>
      <c r="O9" s="11" t="s">
        <v>7538</v>
      </c>
      <c r="P9" s="410"/>
      <c r="Q9" s="605">
        <v>1000000</v>
      </c>
      <c r="R9" s="410">
        <f t="shared" si="1"/>
        <v>8000000</v>
      </c>
    </row>
    <row r="10" spans="1:18" ht="15.75" x14ac:dyDescent="0.25">
      <c r="A10" s="567">
        <v>45168</v>
      </c>
      <c r="B10" s="328" t="s">
        <v>7380</v>
      </c>
      <c r="C10" s="339">
        <v>500000</v>
      </c>
      <c r="D10" s="13"/>
      <c r="E10" s="340">
        <f t="shared" si="0"/>
        <v>2340067</v>
      </c>
      <c r="G10" s="581">
        <v>45247</v>
      </c>
      <c r="H10" s="582" t="s">
        <v>7496</v>
      </c>
      <c r="I10" s="10">
        <v>500000</v>
      </c>
      <c r="J10" s="585"/>
      <c r="K10" s="410">
        <f t="shared" si="2"/>
        <v>7510000</v>
      </c>
      <c r="L10" s="373"/>
      <c r="N10" s="581">
        <v>45276</v>
      </c>
      <c r="O10" s="11" t="s">
        <v>7538</v>
      </c>
      <c r="P10" s="410"/>
      <c r="Q10" s="605">
        <v>1000000</v>
      </c>
      <c r="R10" s="410">
        <f t="shared" si="1"/>
        <v>9000000</v>
      </c>
    </row>
    <row r="11" spans="1:18" ht="15.75" x14ac:dyDescent="0.25">
      <c r="A11" s="567">
        <v>45168</v>
      </c>
      <c r="B11" s="328" t="s">
        <v>7380</v>
      </c>
      <c r="C11" s="339">
        <v>150000</v>
      </c>
      <c r="D11" s="13"/>
      <c r="E11" s="340">
        <f t="shared" si="0"/>
        <v>2190067</v>
      </c>
      <c r="G11" s="581">
        <v>45247</v>
      </c>
      <c r="H11" s="582" t="s">
        <v>7496</v>
      </c>
      <c r="I11" s="10">
        <v>500000</v>
      </c>
      <c r="J11" s="585"/>
      <c r="K11" s="410">
        <f t="shared" si="2"/>
        <v>7010000</v>
      </c>
      <c r="L11" s="373">
        <f>L9-L8</f>
        <v>8713458</v>
      </c>
      <c r="M11" s="373">
        <f>M9-M8</f>
        <v>209406.67000000179</v>
      </c>
      <c r="N11" s="581">
        <v>45276</v>
      </c>
      <c r="O11" s="11" t="s">
        <v>7538</v>
      </c>
      <c r="P11" s="410"/>
      <c r="Q11" s="410">
        <v>1000000</v>
      </c>
      <c r="R11" s="410">
        <f t="shared" si="1"/>
        <v>10000000</v>
      </c>
    </row>
    <row r="12" spans="1:18" ht="15.75" x14ac:dyDescent="0.25">
      <c r="A12" s="567">
        <v>45168</v>
      </c>
      <c r="B12" s="574" t="s">
        <v>7391</v>
      </c>
      <c r="C12" s="339"/>
      <c r="D12" s="573">
        <v>5000000</v>
      </c>
      <c r="E12" s="340">
        <f t="shared" si="0"/>
        <v>7190067</v>
      </c>
      <c r="G12" s="581">
        <v>45247</v>
      </c>
      <c r="H12" s="582" t="s">
        <v>7496</v>
      </c>
      <c r="I12" s="10">
        <v>500000</v>
      </c>
      <c r="J12" s="410"/>
      <c r="K12" s="410">
        <f t="shared" si="2"/>
        <v>6510000</v>
      </c>
      <c r="N12" s="581">
        <v>45276</v>
      </c>
      <c r="O12" s="11" t="s">
        <v>7538</v>
      </c>
      <c r="P12" s="410"/>
      <c r="Q12" s="410">
        <v>1500000</v>
      </c>
      <c r="R12" s="410">
        <f t="shared" si="1"/>
        <v>11500000</v>
      </c>
    </row>
    <row r="13" spans="1:18" ht="15.75" x14ac:dyDescent="0.25">
      <c r="A13" s="567">
        <v>45168</v>
      </c>
      <c r="B13" s="574" t="s">
        <v>7391</v>
      </c>
      <c r="C13" s="339"/>
      <c r="D13" s="573">
        <v>4915067</v>
      </c>
      <c r="E13" s="340">
        <f t="shared" si="0"/>
        <v>12105134</v>
      </c>
      <c r="G13" s="581">
        <v>45247</v>
      </c>
      <c r="H13" s="582" t="s">
        <v>7499</v>
      </c>
      <c r="I13" s="10">
        <v>450000</v>
      </c>
      <c r="J13" s="410"/>
      <c r="K13" s="410">
        <f t="shared" si="2"/>
        <v>6060000</v>
      </c>
      <c r="N13" s="581">
        <v>45276</v>
      </c>
      <c r="O13" s="11" t="s">
        <v>7538</v>
      </c>
      <c r="P13" s="410"/>
      <c r="Q13" s="410">
        <v>1500000</v>
      </c>
      <c r="R13" s="410">
        <f t="shared" si="1"/>
        <v>13000000</v>
      </c>
    </row>
    <row r="14" spans="1:18" ht="15.75" x14ac:dyDescent="0.25">
      <c r="A14" s="567">
        <v>45168</v>
      </c>
      <c r="B14" s="328" t="s">
        <v>7380</v>
      </c>
      <c r="C14" s="339">
        <v>350000</v>
      </c>
      <c r="D14" s="339"/>
      <c r="E14" s="340">
        <f t="shared" si="0"/>
        <v>11755134</v>
      </c>
      <c r="G14" s="581">
        <v>45247</v>
      </c>
      <c r="H14" s="582" t="s">
        <v>7496</v>
      </c>
      <c r="I14" s="10">
        <v>400000</v>
      </c>
      <c r="J14" s="410"/>
      <c r="K14" s="410">
        <f t="shared" si="2"/>
        <v>5660000</v>
      </c>
      <c r="N14" s="581">
        <v>45276</v>
      </c>
      <c r="O14" s="11" t="s">
        <v>7538</v>
      </c>
      <c r="P14" s="410"/>
      <c r="Q14" s="410">
        <v>1417880</v>
      </c>
      <c r="R14" s="410">
        <f t="shared" si="1"/>
        <v>14417880</v>
      </c>
    </row>
    <row r="15" spans="1:18" ht="15.75" x14ac:dyDescent="0.25">
      <c r="A15" s="567">
        <v>45168</v>
      </c>
      <c r="B15" s="328" t="s">
        <v>7381</v>
      </c>
      <c r="C15" s="339">
        <v>146800</v>
      </c>
      <c r="D15" s="340"/>
      <c r="E15" s="340">
        <f t="shared" si="0"/>
        <v>11608334</v>
      </c>
      <c r="G15" s="581">
        <v>45247</v>
      </c>
      <c r="H15" s="582" t="s">
        <v>7496</v>
      </c>
      <c r="I15" s="10">
        <v>300000</v>
      </c>
      <c r="J15" s="410"/>
      <c r="K15" s="410">
        <f t="shared" si="2"/>
        <v>5360000</v>
      </c>
      <c r="N15" s="581">
        <v>45276</v>
      </c>
      <c r="O15" s="11" t="s">
        <v>7538</v>
      </c>
      <c r="P15" s="410"/>
      <c r="Q15" s="410">
        <v>2200</v>
      </c>
      <c r="R15" s="410">
        <f t="shared" si="1"/>
        <v>14420080</v>
      </c>
    </row>
    <row r="16" spans="1:18" ht="15.75" x14ac:dyDescent="0.25">
      <c r="A16" s="567">
        <v>45168</v>
      </c>
      <c r="B16" s="328" t="s">
        <v>7382</v>
      </c>
      <c r="C16" s="339">
        <v>200000</v>
      </c>
      <c r="D16" s="339"/>
      <c r="E16" s="340">
        <f t="shared" si="0"/>
        <v>11408334</v>
      </c>
      <c r="G16" s="581">
        <v>45247</v>
      </c>
      <c r="H16" s="582" t="s">
        <v>7496</v>
      </c>
      <c r="I16" s="10">
        <v>300000</v>
      </c>
      <c r="J16" s="410"/>
      <c r="K16" s="410">
        <f t="shared" si="2"/>
        <v>5060000</v>
      </c>
      <c r="N16" s="581">
        <v>45283</v>
      </c>
      <c r="O16" s="11" t="s">
        <v>7614</v>
      </c>
      <c r="P16" s="410"/>
      <c r="Q16" s="410">
        <v>550000</v>
      </c>
      <c r="R16" s="410">
        <f t="shared" si="1"/>
        <v>14970080</v>
      </c>
    </row>
    <row r="17" spans="1:20" ht="15.75" x14ac:dyDescent="0.25">
      <c r="A17" s="567">
        <v>45174</v>
      </c>
      <c r="B17" s="328" t="s">
        <v>7386</v>
      </c>
      <c r="C17" s="339">
        <v>500000</v>
      </c>
      <c r="D17" s="339"/>
      <c r="E17" s="340">
        <f t="shared" si="0"/>
        <v>10908334</v>
      </c>
      <c r="G17" s="581">
        <v>45247</v>
      </c>
      <c r="H17" s="5" t="s">
        <v>7497</v>
      </c>
      <c r="I17" s="10">
        <v>3800000</v>
      </c>
      <c r="J17" s="410"/>
      <c r="K17" s="410">
        <f t="shared" si="2"/>
        <v>1260000</v>
      </c>
      <c r="N17" s="581">
        <v>45283</v>
      </c>
      <c r="O17" s="11" t="s">
        <v>7538</v>
      </c>
      <c r="P17" s="410"/>
      <c r="Q17" s="410">
        <v>600000</v>
      </c>
      <c r="R17" s="410">
        <f t="shared" si="1"/>
        <v>15570080</v>
      </c>
    </row>
    <row r="18" spans="1:20" ht="15.75" x14ac:dyDescent="0.25">
      <c r="A18" s="567">
        <v>45168</v>
      </c>
      <c r="B18" s="603" t="s">
        <v>7197</v>
      </c>
      <c r="C18" s="598"/>
      <c r="D18" s="340"/>
      <c r="E18" s="340">
        <f t="shared" si="0"/>
        <v>10908334</v>
      </c>
      <c r="G18" s="581">
        <v>45247</v>
      </c>
      <c r="H18" s="5" t="s">
        <v>7498</v>
      </c>
      <c r="I18" s="10">
        <v>200000</v>
      </c>
      <c r="J18" s="410"/>
      <c r="K18" s="410">
        <f t="shared" si="2"/>
        <v>1060000</v>
      </c>
      <c r="N18" s="581">
        <v>45283</v>
      </c>
      <c r="O18" s="11" t="s">
        <v>7538</v>
      </c>
      <c r="P18" s="410"/>
      <c r="Q18" s="614">
        <v>650000</v>
      </c>
      <c r="R18" s="410">
        <f t="shared" si="1"/>
        <v>16220080</v>
      </c>
    </row>
    <row r="19" spans="1:20" ht="15.75" x14ac:dyDescent="0.25">
      <c r="A19" s="567">
        <v>45175</v>
      </c>
      <c r="B19" s="569" t="s">
        <v>7395</v>
      </c>
      <c r="C19" s="339">
        <v>1000000</v>
      </c>
      <c r="D19" s="340"/>
      <c r="E19" s="340">
        <f t="shared" si="0"/>
        <v>9908334</v>
      </c>
      <c r="G19" s="581">
        <v>45247</v>
      </c>
      <c r="H19" s="5" t="s">
        <v>7497</v>
      </c>
      <c r="I19" s="10">
        <v>800000</v>
      </c>
      <c r="J19" s="410"/>
      <c r="K19" s="410">
        <f t="shared" si="2"/>
        <v>260000</v>
      </c>
      <c r="N19" s="581">
        <v>45283</v>
      </c>
      <c r="O19" s="11" t="s">
        <v>7611</v>
      </c>
      <c r="P19" s="410"/>
      <c r="Q19" s="410">
        <v>700000</v>
      </c>
      <c r="R19" s="410">
        <f t="shared" si="1"/>
        <v>16920080</v>
      </c>
    </row>
    <row r="20" spans="1:20" ht="15.75" x14ac:dyDescent="0.25">
      <c r="A20" s="567">
        <v>45177</v>
      </c>
      <c r="B20" s="569" t="s">
        <v>7394</v>
      </c>
      <c r="C20" s="339">
        <v>26800</v>
      </c>
      <c r="D20" s="340"/>
      <c r="E20" s="340">
        <f t="shared" si="0"/>
        <v>9881534</v>
      </c>
      <c r="G20" s="581">
        <v>45247</v>
      </c>
      <c r="H20" s="5" t="s">
        <v>7497</v>
      </c>
      <c r="I20" s="10">
        <v>260000</v>
      </c>
      <c r="J20" s="410"/>
      <c r="K20" s="410">
        <f t="shared" si="2"/>
        <v>0</v>
      </c>
      <c r="N20" s="581">
        <v>45283</v>
      </c>
      <c r="O20" s="11" t="s">
        <v>7538</v>
      </c>
      <c r="P20" s="410"/>
      <c r="Q20" s="614">
        <v>750000</v>
      </c>
      <c r="R20" s="410">
        <f t="shared" si="1"/>
        <v>17670080</v>
      </c>
    </row>
    <row r="21" spans="1:20" ht="30" x14ac:dyDescent="0.25">
      <c r="A21" s="567">
        <v>45183</v>
      </c>
      <c r="B21" s="568" t="s">
        <v>7401</v>
      </c>
      <c r="C21" s="339">
        <v>500000</v>
      </c>
      <c r="D21" s="340"/>
      <c r="E21" s="340">
        <f t="shared" si="0"/>
        <v>9381534</v>
      </c>
      <c r="G21" s="581">
        <v>45274</v>
      </c>
      <c r="H21" s="584" t="s">
        <v>7523</v>
      </c>
      <c r="I21" s="10"/>
      <c r="J21" s="583">
        <v>3221233</v>
      </c>
      <c r="K21" s="410">
        <f t="shared" si="2"/>
        <v>3221233</v>
      </c>
      <c r="N21" s="581">
        <v>45283</v>
      </c>
      <c r="O21" s="11" t="s">
        <v>7538</v>
      </c>
      <c r="P21" s="410"/>
      <c r="Q21" s="614">
        <v>850000</v>
      </c>
      <c r="R21" s="410">
        <f t="shared" si="1"/>
        <v>18520080</v>
      </c>
      <c r="T21" s="373"/>
    </row>
    <row r="22" spans="1:20" ht="15.75" x14ac:dyDescent="0.25">
      <c r="A22" s="567">
        <v>45184</v>
      </c>
      <c r="B22" s="568" t="s">
        <v>7400</v>
      </c>
      <c r="C22" s="339">
        <v>500000</v>
      </c>
      <c r="D22" s="340"/>
      <c r="E22" s="340">
        <f t="shared" si="0"/>
        <v>8881534</v>
      </c>
      <c r="G22" s="581">
        <v>45274</v>
      </c>
      <c r="H22" s="584" t="s">
        <v>7523</v>
      </c>
      <c r="I22" s="10"/>
      <c r="J22" s="583">
        <v>1000000</v>
      </c>
      <c r="K22" s="410">
        <f t="shared" si="2"/>
        <v>4221233</v>
      </c>
      <c r="N22" s="581">
        <v>45283</v>
      </c>
      <c r="O22" s="11" t="s">
        <v>7610</v>
      </c>
      <c r="P22" s="410"/>
      <c r="Q22" s="410">
        <v>900000</v>
      </c>
      <c r="R22" s="410">
        <f t="shared" si="1"/>
        <v>19420080</v>
      </c>
      <c r="T22" s="373"/>
    </row>
    <row r="23" spans="1:20" ht="31.5" x14ac:dyDescent="0.25">
      <c r="A23" s="567">
        <v>45184</v>
      </c>
      <c r="B23" s="568" t="s">
        <v>7402</v>
      </c>
      <c r="C23" s="339">
        <v>384000</v>
      </c>
      <c r="D23" s="340"/>
      <c r="E23" s="340">
        <f t="shared" si="0"/>
        <v>8497534</v>
      </c>
      <c r="G23" s="581">
        <v>45279</v>
      </c>
      <c r="H23" s="11" t="s">
        <v>7529</v>
      </c>
      <c r="I23" s="10">
        <v>100000</v>
      </c>
      <c r="J23" s="410"/>
      <c r="K23" s="410">
        <f t="shared" si="2"/>
        <v>4121233</v>
      </c>
      <c r="N23" s="581">
        <v>45275</v>
      </c>
      <c r="O23" s="5" t="s">
        <v>7539</v>
      </c>
      <c r="P23" s="10">
        <v>1500000</v>
      </c>
      <c r="Q23" s="410"/>
      <c r="R23" s="410">
        <f t="shared" si="1"/>
        <v>17920080</v>
      </c>
    </row>
    <row r="24" spans="1:20" ht="31.5" x14ac:dyDescent="0.25">
      <c r="A24" s="567">
        <v>45184</v>
      </c>
      <c r="B24" s="568" t="s">
        <v>7403</v>
      </c>
      <c r="C24" s="339">
        <v>55000</v>
      </c>
      <c r="D24" s="340"/>
      <c r="E24" s="340">
        <f t="shared" si="0"/>
        <v>8442534</v>
      </c>
      <c r="G24" s="581">
        <v>45279</v>
      </c>
      <c r="H24" s="11" t="s">
        <v>7529</v>
      </c>
      <c r="I24" s="10">
        <v>150000</v>
      </c>
      <c r="J24" s="410"/>
      <c r="K24" s="410">
        <f t="shared" si="2"/>
        <v>3971233</v>
      </c>
      <c r="N24" s="581">
        <v>45275</v>
      </c>
      <c r="O24" s="5" t="s">
        <v>7540</v>
      </c>
      <c r="P24" s="10">
        <v>1500000</v>
      </c>
      <c r="Q24" s="410"/>
      <c r="R24" s="410">
        <f t="shared" si="1"/>
        <v>16420080</v>
      </c>
    </row>
    <row r="25" spans="1:20" ht="31.5" x14ac:dyDescent="0.25">
      <c r="A25" s="567">
        <v>45188</v>
      </c>
      <c r="B25" s="568" t="s">
        <v>7404</v>
      </c>
      <c r="C25" s="339">
        <v>1000000</v>
      </c>
      <c r="D25" s="340"/>
      <c r="E25" s="340">
        <f t="shared" si="0"/>
        <v>7442534</v>
      </c>
      <c r="G25" s="581">
        <v>45279</v>
      </c>
      <c r="H25" s="11" t="s">
        <v>7530</v>
      </c>
      <c r="I25" s="10">
        <v>250000</v>
      </c>
      <c r="J25" s="410"/>
      <c r="K25" s="410">
        <f t="shared" si="2"/>
        <v>3721233</v>
      </c>
      <c r="N25" s="581">
        <v>45275</v>
      </c>
      <c r="O25" s="5" t="s">
        <v>7541</v>
      </c>
      <c r="P25" s="10">
        <v>1000000</v>
      </c>
      <c r="Q25" s="410"/>
      <c r="R25" s="410">
        <f t="shared" si="1"/>
        <v>15420080</v>
      </c>
    </row>
    <row r="26" spans="1:20" ht="31.5" x14ac:dyDescent="0.25">
      <c r="A26" s="567">
        <v>45188</v>
      </c>
      <c r="B26" s="568" t="s">
        <v>7405</v>
      </c>
      <c r="C26" s="339">
        <v>60000</v>
      </c>
      <c r="D26" s="340"/>
      <c r="E26" s="340">
        <f t="shared" si="0"/>
        <v>7382534</v>
      </c>
      <c r="G26" s="581">
        <v>45280</v>
      </c>
      <c r="H26" s="11" t="s">
        <v>7530</v>
      </c>
      <c r="I26" s="10">
        <v>250000</v>
      </c>
      <c r="J26" s="410"/>
      <c r="K26" s="410">
        <f t="shared" si="2"/>
        <v>3471233</v>
      </c>
      <c r="N26" s="581">
        <v>45275</v>
      </c>
      <c r="O26" s="5" t="s">
        <v>7542</v>
      </c>
      <c r="P26" s="10">
        <v>1000000</v>
      </c>
      <c r="Q26" s="410"/>
      <c r="R26" s="410">
        <f t="shared" si="1"/>
        <v>14420080</v>
      </c>
    </row>
    <row r="27" spans="1:20" ht="31.5" x14ac:dyDescent="0.25">
      <c r="A27" s="567">
        <v>45188</v>
      </c>
      <c r="B27" s="568" t="s">
        <v>7406</v>
      </c>
      <c r="C27" s="339">
        <v>250000</v>
      </c>
      <c r="D27" s="340"/>
      <c r="E27" s="340">
        <f t="shared" si="0"/>
        <v>7132534</v>
      </c>
      <c r="G27" s="581">
        <v>45280</v>
      </c>
      <c r="H27" s="11" t="s">
        <v>7533</v>
      </c>
      <c r="I27" s="10">
        <v>100000</v>
      </c>
      <c r="J27" s="410"/>
      <c r="K27" s="410">
        <f t="shared" si="2"/>
        <v>3371233</v>
      </c>
      <c r="N27" s="581">
        <v>45275</v>
      </c>
      <c r="O27" s="5" t="s">
        <v>7543</v>
      </c>
      <c r="P27" s="10">
        <v>1000000</v>
      </c>
      <c r="Q27" s="410"/>
      <c r="R27" s="410">
        <f t="shared" si="1"/>
        <v>13420080</v>
      </c>
    </row>
    <row r="28" spans="1:20" ht="31.5" x14ac:dyDescent="0.25">
      <c r="A28" s="567">
        <v>45188</v>
      </c>
      <c r="B28" s="568" t="s">
        <v>7420</v>
      </c>
      <c r="C28" s="339">
        <v>500000</v>
      </c>
      <c r="D28" s="340"/>
      <c r="E28" s="340">
        <f t="shared" si="0"/>
        <v>6632534</v>
      </c>
      <c r="G28" s="581">
        <v>45280</v>
      </c>
      <c r="H28" s="11" t="s">
        <v>7532</v>
      </c>
      <c r="I28" s="10">
        <v>1500000</v>
      </c>
      <c r="J28" s="410"/>
      <c r="K28" s="410">
        <f t="shared" si="2"/>
        <v>1871233</v>
      </c>
      <c r="N28" s="581">
        <v>45275</v>
      </c>
      <c r="O28" s="5" t="s">
        <v>7544</v>
      </c>
      <c r="P28" s="10">
        <v>1000000</v>
      </c>
      <c r="Q28" s="410"/>
      <c r="R28" s="410">
        <f t="shared" si="1"/>
        <v>12420080</v>
      </c>
    </row>
    <row r="29" spans="1:20" ht="31.5" x14ac:dyDescent="0.25">
      <c r="A29" s="567">
        <v>45188</v>
      </c>
      <c r="B29" s="568" t="s">
        <v>7413</v>
      </c>
      <c r="C29" s="339">
        <v>500000</v>
      </c>
      <c r="D29" s="340"/>
      <c r="E29" s="340">
        <f t="shared" si="0"/>
        <v>6132534</v>
      </c>
      <c r="G29" s="581">
        <v>45283</v>
      </c>
      <c r="H29" s="11" t="s">
        <v>7534</v>
      </c>
      <c r="I29" s="10">
        <v>100000</v>
      </c>
      <c r="J29" s="410"/>
      <c r="K29" s="410">
        <f t="shared" si="2"/>
        <v>1771233</v>
      </c>
      <c r="N29" s="581">
        <v>45280</v>
      </c>
      <c r="O29" s="5" t="s">
        <v>7545</v>
      </c>
      <c r="P29" s="10">
        <v>1500000</v>
      </c>
      <c r="Q29" s="410"/>
      <c r="R29" s="410">
        <f t="shared" si="1"/>
        <v>10920080</v>
      </c>
    </row>
    <row r="30" spans="1:20" ht="30" x14ac:dyDescent="0.25">
      <c r="A30" s="567">
        <v>45188</v>
      </c>
      <c r="B30" s="568" t="s">
        <v>7407</v>
      </c>
      <c r="C30" s="339">
        <v>234000</v>
      </c>
      <c r="D30" s="340"/>
      <c r="E30" s="340">
        <f t="shared" si="0"/>
        <v>5898534</v>
      </c>
      <c r="G30" s="581">
        <v>45286</v>
      </c>
      <c r="H30" s="11" t="s">
        <v>7550</v>
      </c>
      <c r="I30" s="10">
        <v>125000</v>
      </c>
      <c r="J30" s="410"/>
      <c r="K30" s="410">
        <f t="shared" si="2"/>
        <v>1646233</v>
      </c>
      <c r="N30" s="581">
        <v>45280</v>
      </c>
      <c r="O30" s="5" t="s">
        <v>7546</v>
      </c>
      <c r="P30" s="10">
        <v>2200</v>
      </c>
      <c r="Q30" s="410"/>
      <c r="R30" s="410">
        <f t="shared" si="1"/>
        <v>10917880</v>
      </c>
    </row>
    <row r="31" spans="1:20" ht="30" x14ac:dyDescent="0.25">
      <c r="A31" s="567">
        <v>45188</v>
      </c>
      <c r="B31" s="568" t="s">
        <v>7416</v>
      </c>
      <c r="C31" s="339">
        <v>25400</v>
      </c>
      <c r="D31" s="340"/>
      <c r="E31" s="340">
        <f t="shared" si="0"/>
        <v>5873134</v>
      </c>
      <c r="G31" s="581">
        <v>45286</v>
      </c>
      <c r="H31" s="11" t="s">
        <v>7551</v>
      </c>
      <c r="I31" s="10">
        <v>200000</v>
      </c>
      <c r="J31" s="410"/>
      <c r="K31" s="410">
        <f t="shared" si="2"/>
        <v>1446233</v>
      </c>
      <c r="N31" s="581">
        <v>45286</v>
      </c>
      <c r="O31" s="5" t="s">
        <v>7562</v>
      </c>
      <c r="P31" s="10">
        <v>1500000</v>
      </c>
      <c r="Q31" s="410"/>
      <c r="R31" s="410">
        <f t="shared" si="1"/>
        <v>9417880</v>
      </c>
    </row>
    <row r="32" spans="1:20" ht="31.5" x14ac:dyDescent="0.25">
      <c r="A32" s="567">
        <v>45188</v>
      </c>
      <c r="B32" s="568" t="s">
        <v>7408</v>
      </c>
      <c r="C32" s="339">
        <v>105000</v>
      </c>
      <c r="D32" s="340"/>
      <c r="E32" s="340">
        <f t="shared" si="0"/>
        <v>5768134</v>
      </c>
      <c r="G32" s="581">
        <v>45286</v>
      </c>
      <c r="H32" s="11" t="s">
        <v>7552</v>
      </c>
      <c r="I32" s="10">
        <v>100000</v>
      </c>
      <c r="J32" s="410"/>
      <c r="K32" s="410">
        <f t="shared" si="2"/>
        <v>1346233</v>
      </c>
      <c r="N32" s="581">
        <v>45286</v>
      </c>
      <c r="O32" s="5" t="s">
        <v>7563</v>
      </c>
      <c r="P32" s="10">
        <v>1000000</v>
      </c>
      <c r="Q32" s="410"/>
      <c r="R32" s="410">
        <f t="shared" si="1"/>
        <v>8417880</v>
      </c>
    </row>
    <row r="33" spans="1:18" ht="15.75" x14ac:dyDescent="0.25">
      <c r="A33" s="567">
        <v>45188</v>
      </c>
      <c r="B33" s="568" t="s">
        <v>7409</v>
      </c>
      <c r="C33" s="339">
        <v>133000</v>
      </c>
      <c r="D33" s="340"/>
      <c r="E33" s="340">
        <f t="shared" si="0"/>
        <v>5635134</v>
      </c>
      <c r="G33" s="581">
        <v>45286</v>
      </c>
      <c r="H33" s="11" t="s">
        <v>7553</v>
      </c>
      <c r="I33" s="10">
        <v>500000</v>
      </c>
      <c r="J33" s="410"/>
      <c r="K33" s="410">
        <f t="shared" si="2"/>
        <v>846233</v>
      </c>
      <c r="N33" s="581">
        <v>45287</v>
      </c>
      <c r="O33" s="5" t="s">
        <v>7564</v>
      </c>
      <c r="P33" s="10">
        <v>1000000</v>
      </c>
      <c r="Q33" s="410"/>
      <c r="R33" s="410">
        <f t="shared" si="1"/>
        <v>7417880</v>
      </c>
    </row>
    <row r="34" spans="1:18" ht="31.5" x14ac:dyDescent="0.25">
      <c r="A34" s="567">
        <v>45188</v>
      </c>
      <c r="B34" s="568" t="s">
        <v>7412</v>
      </c>
      <c r="C34" s="339">
        <v>85170</v>
      </c>
      <c r="D34" s="340"/>
      <c r="E34" s="340">
        <f t="shared" si="0"/>
        <v>5549964</v>
      </c>
      <c r="G34" s="581">
        <v>45286</v>
      </c>
      <c r="H34" s="11" t="s">
        <v>7560</v>
      </c>
      <c r="I34" s="10">
        <v>42000</v>
      </c>
      <c r="J34" s="410"/>
      <c r="K34" s="410">
        <f t="shared" si="2"/>
        <v>804233</v>
      </c>
      <c r="N34" s="581">
        <v>45292</v>
      </c>
      <c r="O34" s="5" t="s">
        <v>7562</v>
      </c>
      <c r="P34" s="10">
        <v>1000000</v>
      </c>
      <c r="Q34" s="410"/>
      <c r="R34" s="410">
        <f t="shared" si="1"/>
        <v>6417880</v>
      </c>
    </row>
    <row r="35" spans="1:18" ht="30" x14ac:dyDescent="0.25">
      <c r="A35" s="567">
        <v>45188</v>
      </c>
      <c r="B35" s="568" t="s">
        <v>7410</v>
      </c>
      <c r="C35" s="339">
        <v>71200</v>
      </c>
      <c r="D35" s="340"/>
      <c r="E35" s="340">
        <f t="shared" si="0"/>
        <v>5478764</v>
      </c>
      <c r="G35" s="581">
        <v>45286</v>
      </c>
      <c r="H35" s="11" t="s">
        <v>7554</v>
      </c>
      <c r="I35" s="10">
        <v>74000</v>
      </c>
      <c r="J35" s="410"/>
      <c r="K35" s="410">
        <f t="shared" si="2"/>
        <v>730233</v>
      </c>
      <c r="N35" s="581">
        <v>45296</v>
      </c>
      <c r="O35" s="5" t="s">
        <v>7589</v>
      </c>
      <c r="P35" s="10">
        <v>1417880</v>
      </c>
      <c r="Q35" s="410"/>
      <c r="R35" s="410">
        <f t="shared" si="1"/>
        <v>5000000</v>
      </c>
    </row>
    <row r="36" spans="1:18" ht="30" x14ac:dyDescent="0.25">
      <c r="A36" s="567">
        <v>45189</v>
      </c>
      <c r="B36" s="568" t="s">
        <v>7411</v>
      </c>
      <c r="C36" s="339">
        <v>200000</v>
      </c>
      <c r="D36" s="340"/>
      <c r="E36" s="340">
        <f t="shared" si="0"/>
        <v>5278764</v>
      </c>
      <c r="G36" s="581">
        <v>45286</v>
      </c>
      <c r="H36" s="604" t="s">
        <v>7197</v>
      </c>
      <c r="I36" s="598">
        <f>4221233*1%</f>
        <v>42212.33</v>
      </c>
      <c r="J36" s="410"/>
      <c r="K36" s="410">
        <f t="shared" si="2"/>
        <v>688020.67</v>
      </c>
      <c r="N36" s="581">
        <v>45296</v>
      </c>
      <c r="O36" s="5" t="s">
        <v>7589</v>
      </c>
      <c r="P36" s="10">
        <v>900000</v>
      </c>
      <c r="Q36" s="410"/>
      <c r="R36" s="410">
        <f t="shared" si="1"/>
        <v>4100000</v>
      </c>
    </row>
    <row r="37" spans="1:18" ht="31.5" x14ac:dyDescent="0.25">
      <c r="A37" s="567">
        <v>45189</v>
      </c>
      <c r="B37" s="568" t="s">
        <v>7411</v>
      </c>
      <c r="C37" s="339">
        <v>650000</v>
      </c>
      <c r="D37" s="340"/>
      <c r="E37" s="340">
        <f t="shared" si="0"/>
        <v>4628764</v>
      </c>
      <c r="G37" s="581">
        <v>45286</v>
      </c>
      <c r="H37" s="11" t="s">
        <v>7556</v>
      </c>
      <c r="I37" s="10">
        <v>51000</v>
      </c>
      <c r="J37" s="410"/>
      <c r="K37" s="410">
        <f t="shared" si="2"/>
        <v>637020.67000000004</v>
      </c>
      <c r="N37" s="581">
        <v>45306</v>
      </c>
      <c r="O37" s="5" t="s">
        <v>7620</v>
      </c>
      <c r="P37" s="10">
        <v>700000</v>
      </c>
      <c r="Q37" s="410"/>
      <c r="R37" s="410">
        <f t="shared" si="1"/>
        <v>3400000</v>
      </c>
    </row>
    <row r="38" spans="1:18" ht="15.75" x14ac:dyDescent="0.25">
      <c r="A38" s="567">
        <v>45189</v>
      </c>
      <c r="B38" s="568" t="s">
        <v>7414</v>
      </c>
      <c r="C38" s="339"/>
      <c r="D38" s="340">
        <v>5000000</v>
      </c>
      <c r="E38" s="340">
        <f t="shared" si="0"/>
        <v>9628764</v>
      </c>
      <c r="G38" s="581">
        <v>45286</v>
      </c>
      <c r="H38" s="11" t="s">
        <v>7555</v>
      </c>
      <c r="I38" s="10">
        <v>218000</v>
      </c>
      <c r="J38" s="410"/>
      <c r="K38" s="410">
        <f t="shared" si="2"/>
        <v>419020.67000000004</v>
      </c>
      <c r="N38" s="581">
        <v>45306</v>
      </c>
      <c r="O38" s="5" t="s">
        <v>7621</v>
      </c>
      <c r="P38" s="10">
        <v>550000</v>
      </c>
      <c r="Q38" s="410"/>
      <c r="R38" s="410">
        <f t="shared" si="1"/>
        <v>2850000</v>
      </c>
    </row>
    <row r="39" spans="1:18" ht="31.5" x14ac:dyDescent="0.25">
      <c r="A39" s="567">
        <v>45189</v>
      </c>
      <c r="B39" s="568" t="s">
        <v>7417</v>
      </c>
      <c r="C39" s="339">
        <v>996000</v>
      </c>
      <c r="D39" s="340"/>
      <c r="E39" s="340">
        <f t="shared" si="0"/>
        <v>8632764</v>
      </c>
      <c r="G39" s="581">
        <v>45286</v>
      </c>
      <c r="H39" s="11" t="s">
        <v>7561</v>
      </c>
      <c r="I39" s="10">
        <v>39000</v>
      </c>
      <c r="J39" s="410"/>
      <c r="K39" s="410">
        <f t="shared" si="2"/>
        <v>380020.67000000004</v>
      </c>
      <c r="N39" s="581">
        <v>45310</v>
      </c>
      <c r="O39" s="5" t="s">
        <v>7621</v>
      </c>
      <c r="P39" s="10">
        <v>600000</v>
      </c>
      <c r="Q39" s="410"/>
      <c r="R39" s="410">
        <f t="shared" si="1"/>
        <v>2250000</v>
      </c>
    </row>
    <row r="40" spans="1:18" ht="31.5" x14ac:dyDescent="0.25">
      <c r="A40" s="567">
        <v>45190</v>
      </c>
      <c r="B40" s="568" t="s">
        <v>7418</v>
      </c>
      <c r="C40" s="339">
        <v>500000</v>
      </c>
      <c r="D40" s="340"/>
      <c r="E40" s="340">
        <f t="shared" si="0"/>
        <v>8132764</v>
      </c>
      <c r="G40" s="581">
        <v>45286</v>
      </c>
      <c r="H40" s="11" t="s">
        <v>7557</v>
      </c>
      <c r="I40" s="10">
        <v>80000</v>
      </c>
      <c r="J40" s="410"/>
      <c r="K40" s="410">
        <f t="shared" si="2"/>
        <v>300020.67000000004</v>
      </c>
      <c r="N40" s="581">
        <v>45320</v>
      </c>
      <c r="O40" s="11" t="s">
        <v>7648</v>
      </c>
      <c r="P40" s="10">
        <v>650000</v>
      </c>
      <c r="Q40" s="410"/>
      <c r="R40" s="410">
        <f t="shared" si="1"/>
        <v>1600000</v>
      </c>
    </row>
    <row r="41" spans="1:18" ht="31.5" x14ac:dyDescent="0.25">
      <c r="A41" s="567">
        <v>45190</v>
      </c>
      <c r="B41" s="568" t="s">
        <v>7419</v>
      </c>
      <c r="C41" s="339">
        <v>183000</v>
      </c>
      <c r="D41" s="340"/>
      <c r="E41" s="340">
        <f t="shared" si="0"/>
        <v>7949764</v>
      </c>
      <c r="G41" s="581">
        <v>45287</v>
      </c>
      <c r="H41" s="11" t="s">
        <v>7558</v>
      </c>
      <c r="I41" s="10">
        <v>50000</v>
      </c>
      <c r="J41" s="410"/>
      <c r="K41" s="410">
        <f t="shared" si="2"/>
        <v>250020.67000000004</v>
      </c>
      <c r="N41" s="581">
        <v>45320</v>
      </c>
      <c r="O41" s="11" t="s">
        <v>7648</v>
      </c>
      <c r="P41" s="10">
        <v>750000</v>
      </c>
      <c r="Q41" s="410"/>
      <c r="R41" s="410">
        <f t="shared" si="1"/>
        <v>850000</v>
      </c>
    </row>
    <row r="42" spans="1:18" ht="31.5" x14ac:dyDescent="0.25">
      <c r="A42" s="567">
        <v>45191</v>
      </c>
      <c r="B42" s="568" t="s">
        <v>7386</v>
      </c>
      <c r="C42" s="339">
        <v>1000000</v>
      </c>
      <c r="D42" s="340"/>
      <c r="E42" s="340">
        <f t="shared" si="0"/>
        <v>6949764</v>
      </c>
      <c r="G42" s="581">
        <v>45287</v>
      </c>
      <c r="H42" s="11" t="s">
        <v>7559</v>
      </c>
      <c r="I42" s="10">
        <v>250000</v>
      </c>
      <c r="J42" s="410"/>
      <c r="K42" s="410">
        <f t="shared" si="2"/>
        <v>20.67000000004191</v>
      </c>
      <c r="N42" s="581">
        <v>45320</v>
      </c>
      <c r="O42" s="11" t="s">
        <v>7648</v>
      </c>
      <c r="P42" s="10">
        <v>850000</v>
      </c>
      <c r="Q42" s="410"/>
      <c r="R42" s="410">
        <f t="shared" si="1"/>
        <v>0</v>
      </c>
    </row>
    <row r="43" spans="1:18" ht="15.75" x14ac:dyDescent="0.25">
      <c r="A43" s="567">
        <v>45192</v>
      </c>
      <c r="B43" s="568" t="s">
        <v>7423</v>
      </c>
      <c r="C43" s="339">
        <v>1000000</v>
      </c>
      <c r="D43" s="340"/>
      <c r="E43" s="340">
        <f t="shared" si="0"/>
        <v>5949764</v>
      </c>
      <c r="G43" s="581">
        <v>45288</v>
      </c>
      <c r="H43" s="11" t="s">
        <v>7566</v>
      </c>
      <c r="I43" s="10"/>
      <c r="J43" s="410">
        <v>4548000</v>
      </c>
      <c r="K43" s="410">
        <f t="shared" si="2"/>
        <v>4548020.67</v>
      </c>
      <c r="N43" s="581"/>
      <c r="O43" s="5"/>
      <c r="P43" s="10"/>
      <c r="Q43" s="410"/>
      <c r="R43" s="410"/>
    </row>
    <row r="44" spans="1:18" ht="30" x14ac:dyDescent="0.25">
      <c r="A44" s="567">
        <v>45194</v>
      </c>
      <c r="B44" s="568" t="s">
        <v>7440</v>
      </c>
      <c r="C44" s="339">
        <v>400000</v>
      </c>
      <c r="D44" s="340"/>
      <c r="E44" s="340">
        <f t="shared" si="0"/>
        <v>5549764</v>
      </c>
      <c r="G44" s="581">
        <v>45288</v>
      </c>
      <c r="H44" s="604" t="s">
        <v>7197</v>
      </c>
      <c r="I44" s="598">
        <v>45000</v>
      </c>
      <c r="J44" s="410"/>
      <c r="K44" s="410">
        <f t="shared" si="2"/>
        <v>4503020.67</v>
      </c>
      <c r="N44" s="581"/>
      <c r="O44" s="5"/>
      <c r="P44" s="10"/>
      <c r="Q44" s="410"/>
      <c r="R44" s="507"/>
    </row>
    <row r="45" spans="1:18" x14ac:dyDescent="0.25">
      <c r="A45" s="567">
        <v>45194</v>
      </c>
      <c r="B45" s="568" t="s">
        <v>7436</v>
      </c>
      <c r="C45" s="339">
        <v>27000</v>
      </c>
      <c r="D45" s="340"/>
      <c r="E45" s="340">
        <f t="shared" si="0"/>
        <v>5522764</v>
      </c>
      <c r="G45" s="581">
        <v>45288</v>
      </c>
      <c r="H45" s="11" t="s">
        <v>7567</v>
      </c>
      <c r="I45" s="10">
        <v>28300</v>
      </c>
      <c r="J45" s="410"/>
      <c r="K45" s="410">
        <f t="shared" si="2"/>
        <v>4474720.67</v>
      </c>
      <c r="N45" s="581"/>
      <c r="O45" s="5"/>
      <c r="P45" s="10"/>
      <c r="Q45" s="410"/>
      <c r="R45" s="507"/>
    </row>
    <row r="46" spans="1:18" ht="30" x14ac:dyDescent="0.25">
      <c r="A46" s="567">
        <v>45194</v>
      </c>
      <c r="B46" s="568" t="s">
        <v>7437</v>
      </c>
      <c r="C46" s="339">
        <v>139775</v>
      </c>
      <c r="D46" s="340"/>
      <c r="E46" s="340">
        <f t="shared" si="0"/>
        <v>5382989</v>
      </c>
      <c r="G46" s="581">
        <v>45288</v>
      </c>
      <c r="H46" s="11" t="s">
        <v>7568</v>
      </c>
      <c r="I46" s="10">
        <v>35000</v>
      </c>
      <c r="J46" s="410"/>
      <c r="K46" s="410">
        <f t="shared" si="2"/>
        <v>4439720.67</v>
      </c>
      <c r="N46" s="581"/>
      <c r="O46" s="5"/>
      <c r="P46" s="10"/>
      <c r="Q46" s="410"/>
      <c r="R46" s="507"/>
    </row>
    <row r="47" spans="1:18" ht="30" x14ac:dyDescent="0.25">
      <c r="A47" s="567">
        <v>45194</v>
      </c>
      <c r="B47" s="568" t="s">
        <v>7438</v>
      </c>
      <c r="C47" s="339">
        <v>50000</v>
      </c>
      <c r="D47" s="340"/>
      <c r="E47" s="340">
        <f t="shared" si="0"/>
        <v>5332989</v>
      </c>
      <c r="G47" s="581">
        <v>45289</v>
      </c>
      <c r="H47" s="11" t="s">
        <v>7569</v>
      </c>
      <c r="I47" s="10">
        <v>250000</v>
      </c>
      <c r="J47" s="410"/>
      <c r="K47" s="410">
        <f t="shared" si="2"/>
        <v>4189720.67</v>
      </c>
      <c r="N47" s="581"/>
      <c r="O47" s="5"/>
      <c r="P47" s="10"/>
      <c r="Q47" s="410"/>
      <c r="R47" s="507"/>
    </row>
    <row r="48" spans="1:18" x14ac:dyDescent="0.25">
      <c r="A48" s="567">
        <v>45194</v>
      </c>
      <c r="B48" s="568" t="s">
        <v>7441</v>
      </c>
      <c r="C48" s="339">
        <v>500000</v>
      </c>
      <c r="D48" s="340"/>
      <c r="E48" s="340">
        <f t="shared" si="0"/>
        <v>4832989</v>
      </c>
      <c r="G48" s="581">
        <v>45290</v>
      </c>
      <c r="H48" s="11" t="s">
        <v>7569</v>
      </c>
      <c r="I48" s="10">
        <v>250000</v>
      </c>
      <c r="J48" s="410"/>
      <c r="K48" s="410">
        <f t="shared" si="2"/>
        <v>3939720.67</v>
      </c>
      <c r="N48" s="581"/>
      <c r="O48" s="569"/>
      <c r="P48" s="339"/>
      <c r="Q48" s="340"/>
      <c r="R48" s="507"/>
    </row>
    <row r="49" spans="1:18" ht="31.5" x14ac:dyDescent="0.25">
      <c r="A49" s="567">
        <v>45194</v>
      </c>
      <c r="B49" s="568" t="s">
        <v>7439</v>
      </c>
      <c r="C49" s="339">
        <v>30000</v>
      </c>
      <c r="D49" s="340"/>
      <c r="E49" s="340">
        <f t="shared" si="0"/>
        <v>4802989</v>
      </c>
      <c r="G49" s="581">
        <v>45290</v>
      </c>
      <c r="H49" s="11" t="s">
        <v>7573</v>
      </c>
      <c r="I49" s="10">
        <v>47000</v>
      </c>
      <c r="J49" s="410"/>
      <c r="K49" s="410">
        <f t="shared" si="2"/>
        <v>3892720.67</v>
      </c>
      <c r="N49" s="581"/>
      <c r="O49" s="5"/>
      <c r="P49" s="10"/>
      <c r="Q49" s="340"/>
      <c r="R49" s="507"/>
    </row>
    <row r="50" spans="1:18" x14ac:dyDescent="0.25">
      <c r="A50" s="567">
        <v>45194</v>
      </c>
      <c r="B50" s="568" t="s">
        <v>7400</v>
      </c>
      <c r="C50" s="339">
        <v>340000</v>
      </c>
      <c r="D50" s="340"/>
      <c r="E50" s="340">
        <f t="shared" si="0"/>
        <v>4462989</v>
      </c>
      <c r="G50" s="581">
        <v>45290</v>
      </c>
      <c r="H50" s="11" t="s">
        <v>7576</v>
      </c>
      <c r="I50" s="10">
        <v>250000</v>
      </c>
      <c r="J50" s="340"/>
      <c r="K50" s="410">
        <f t="shared" si="2"/>
        <v>3642720.67</v>
      </c>
      <c r="N50" s="581"/>
      <c r="O50" s="569"/>
      <c r="P50" s="339"/>
      <c r="Q50" s="340"/>
      <c r="R50" s="507"/>
    </row>
    <row r="51" spans="1:18" x14ac:dyDescent="0.25">
      <c r="A51" s="567">
        <v>45194</v>
      </c>
      <c r="B51" s="568" t="s">
        <v>7436</v>
      </c>
      <c r="C51" s="339">
        <v>54400</v>
      </c>
      <c r="D51" s="340"/>
      <c r="E51" s="340">
        <f t="shared" si="0"/>
        <v>4408589</v>
      </c>
      <c r="G51" s="581">
        <v>45293</v>
      </c>
      <c r="H51" s="11" t="s">
        <v>7577</v>
      </c>
      <c r="I51" s="10">
        <v>357400</v>
      </c>
      <c r="J51" s="340"/>
      <c r="K51" s="410">
        <f t="shared" si="2"/>
        <v>3285320.67</v>
      </c>
      <c r="N51" s="581"/>
      <c r="O51" s="569"/>
      <c r="P51" s="339"/>
      <c r="Q51" s="340"/>
      <c r="R51" s="507"/>
    </row>
    <row r="52" spans="1:18" ht="30" x14ac:dyDescent="0.25">
      <c r="A52" s="567">
        <v>45194</v>
      </c>
      <c r="B52" s="568" t="s">
        <v>7442</v>
      </c>
      <c r="C52" s="339">
        <v>25400</v>
      </c>
      <c r="D52" s="340"/>
      <c r="E52" s="340">
        <f t="shared" si="0"/>
        <v>4383189</v>
      </c>
      <c r="G52" s="581">
        <v>45293</v>
      </c>
      <c r="H52" s="11" t="s">
        <v>7541</v>
      </c>
      <c r="I52" s="10">
        <v>267000</v>
      </c>
      <c r="J52" s="340"/>
      <c r="K52" s="410">
        <f t="shared" si="2"/>
        <v>3018320.67</v>
      </c>
      <c r="N52" s="581"/>
      <c r="O52" s="569"/>
      <c r="P52" s="339"/>
      <c r="Q52" s="340"/>
      <c r="R52" s="507"/>
    </row>
    <row r="53" spans="1:18" ht="30" x14ac:dyDescent="0.25">
      <c r="A53" s="567">
        <v>45194</v>
      </c>
      <c r="B53" s="568" t="s">
        <v>7411</v>
      </c>
      <c r="C53" s="339">
        <v>150000</v>
      </c>
      <c r="D53" s="340"/>
      <c r="E53" s="340">
        <f t="shared" si="0"/>
        <v>4233189</v>
      </c>
      <c r="G53" s="581">
        <v>45293</v>
      </c>
      <c r="H53" s="11" t="s">
        <v>7579</v>
      </c>
      <c r="I53" s="339">
        <v>76000</v>
      </c>
      <c r="J53" s="340"/>
      <c r="K53" s="410">
        <f t="shared" si="2"/>
        <v>2942320.67</v>
      </c>
      <c r="N53" s="581"/>
      <c r="O53" s="569"/>
      <c r="P53" s="339"/>
      <c r="Q53" s="340"/>
      <c r="R53" s="507"/>
    </row>
    <row r="54" spans="1:18" s="14" customFormat="1" ht="31.5" x14ac:dyDescent="0.25">
      <c r="A54" s="567">
        <v>45195</v>
      </c>
      <c r="B54" s="568" t="s">
        <v>7379</v>
      </c>
      <c r="C54" s="339">
        <v>1000000</v>
      </c>
      <c r="D54" s="340"/>
      <c r="E54" s="340">
        <f t="shared" si="0"/>
        <v>3233189</v>
      </c>
      <c r="G54" s="581">
        <v>45293</v>
      </c>
      <c r="H54" s="11" t="s">
        <v>7578</v>
      </c>
      <c r="I54" s="339">
        <v>100000</v>
      </c>
      <c r="J54" s="340"/>
      <c r="K54" s="410">
        <f t="shared" si="2"/>
        <v>2842320.67</v>
      </c>
      <c r="N54" s="581"/>
      <c r="O54" s="569"/>
      <c r="P54" s="339"/>
      <c r="Q54" s="340"/>
      <c r="R54" s="507"/>
    </row>
    <row r="55" spans="1:18" x14ac:dyDescent="0.25">
      <c r="A55" s="567">
        <v>45195</v>
      </c>
      <c r="B55" s="568" t="s">
        <v>7441</v>
      </c>
      <c r="C55" s="339">
        <v>800000</v>
      </c>
      <c r="D55" s="340"/>
      <c r="E55" s="340">
        <f t="shared" si="0"/>
        <v>2433189</v>
      </c>
      <c r="G55" s="581">
        <v>45294</v>
      </c>
      <c r="H55" s="11" t="s">
        <v>7582</v>
      </c>
      <c r="I55" s="10">
        <v>250000</v>
      </c>
      <c r="J55" s="340"/>
      <c r="K55" s="410">
        <f t="shared" si="2"/>
        <v>2592320.67</v>
      </c>
      <c r="N55" s="581"/>
      <c r="O55" s="592"/>
      <c r="P55" s="591"/>
      <c r="Q55" s="340"/>
      <c r="R55" s="507"/>
    </row>
    <row r="56" spans="1:18" x14ac:dyDescent="0.25">
      <c r="A56" s="567">
        <v>45195</v>
      </c>
      <c r="B56" s="568" t="s">
        <v>7441</v>
      </c>
      <c r="C56" s="339">
        <v>500000</v>
      </c>
      <c r="D56" s="340"/>
      <c r="E56" s="340">
        <f t="shared" si="0"/>
        <v>1933189</v>
      </c>
      <c r="G56" s="581">
        <v>45294</v>
      </c>
      <c r="H56" s="11" t="s">
        <v>7583</v>
      </c>
      <c r="I56" s="10">
        <v>500000</v>
      </c>
      <c r="J56" s="340"/>
      <c r="K56" s="410">
        <f t="shared" si="2"/>
        <v>2092320.67</v>
      </c>
      <c r="N56" s="581"/>
      <c r="O56" s="593"/>
      <c r="P56" s="339"/>
      <c r="Q56" s="573"/>
      <c r="R56" s="507"/>
    </row>
    <row r="57" spans="1:18" ht="31.5" x14ac:dyDescent="0.25">
      <c r="A57" s="567">
        <v>45197</v>
      </c>
      <c r="B57" s="568" t="s">
        <v>7444</v>
      </c>
      <c r="C57" s="339">
        <v>14000</v>
      </c>
      <c r="D57" s="340"/>
      <c r="E57" s="340">
        <f t="shared" si="0"/>
        <v>1919189</v>
      </c>
      <c r="G57" s="581">
        <v>45295</v>
      </c>
      <c r="H57" s="11" t="s">
        <v>7586</v>
      </c>
      <c r="I57" s="10">
        <v>85000</v>
      </c>
      <c r="J57" s="340"/>
      <c r="K57" s="410">
        <f t="shared" si="2"/>
        <v>2007320.67</v>
      </c>
      <c r="N57" s="581"/>
      <c r="O57" s="593"/>
      <c r="P57" s="339"/>
      <c r="Q57" s="573"/>
      <c r="R57" s="507"/>
    </row>
    <row r="58" spans="1:18" ht="31.5" x14ac:dyDescent="0.25">
      <c r="A58" s="567">
        <v>45197</v>
      </c>
      <c r="B58" s="568" t="s">
        <v>7447</v>
      </c>
      <c r="C58" s="339">
        <v>30000</v>
      </c>
      <c r="D58" s="340"/>
      <c r="E58" s="340">
        <f t="shared" si="0"/>
        <v>1889189</v>
      </c>
      <c r="G58" s="581">
        <v>45295</v>
      </c>
      <c r="H58" s="11" t="s">
        <v>7587</v>
      </c>
      <c r="I58" s="10">
        <v>165988</v>
      </c>
      <c r="J58" s="340"/>
      <c r="K58" s="410">
        <f t="shared" si="2"/>
        <v>1841332.67</v>
      </c>
      <c r="N58" s="581"/>
      <c r="O58" s="592"/>
      <c r="P58" s="591"/>
      <c r="Q58" s="340"/>
      <c r="R58" s="507"/>
    </row>
    <row r="59" spans="1:18" ht="30" x14ac:dyDescent="0.25">
      <c r="A59" s="567">
        <v>45197</v>
      </c>
      <c r="B59" s="568" t="s">
        <v>7445</v>
      </c>
      <c r="C59" s="339">
        <v>80000</v>
      </c>
      <c r="D59" s="340"/>
      <c r="E59" s="340">
        <f t="shared" si="0"/>
        <v>1809189</v>
      </c>
      <c r="G59" s="581">
        <v>45295</v>
      </c>
      <c r="H59" s="11" t="s">
        <v>7588</v>
      </c>
      <c r="I59" s="10">
        <v>60000</v>
      </c>
      <c r="J59" s="340"/>
      <c r="K59" s="410">
        <f t="shared" si="2"/>
        <v>1781332.67</v>
      </c>
      <c r="N59" s="581"/>
      <c r="O59" s="569"/>
      <c r="P59" s="339"/>
      <c r="Q59" s="340"/>
      <c r="R59" s="507"/>
    </row>
    <row r="60" spans="1:18" ht="30" x14ac:dyDescent="0.25">
      <c r="A60" s="567">
        <v>45197</v>
      </c>
      <c r="B60" s="568" t="s">
        <v>7446</v>
      </c>
      <c r="C60" s="339">
        <v>215000</v>
      </c>
      <c r="D60" s="340"/>
      <c r="E60" s="340">
        <f t="shared" si="0"/>
        <v>1594189</v>
      </c>
      <c r="G60" s="581">
        <v>45296</v>
      </c>
      <c r="H60" s="575" t="s">
        <v>7590</v>
      </c>
      <c r="I60" s="591">
        <v>75000</v>
      </c>
      <c r="J60" s="340"/>
      <c r="K60" s="410">
        <f t="shared" si="2"/>
        <v>1706332.67</v>
      </c>
      <c r="N60" s="581"/>
      <c r="O60" s="569"/>
      <c r="P60" s="339"/>
      <c r="Q60" s="340"/>
      <c r="R60" s="507"/>
    </row>
    <row r="61" spans="1:18" x14ac:dyDescent="0.25">
      <c r="A61" s="567">
        <v>45197</v>
      </c>
      <c r="B61" s="568" t="s">
        <v>7423</v>
      </c>
      <c r="C61" s="339">
        <v>100000</v>
      </c>
      <c r="D61" s="340"/>
      <c r="E61" s="340">
        <f t="shared" si="0"/>
        <v>1494189</v>
      </c>
      <c r="G61" s="581">
        <v>45297</v>
      </c>
      <c r="H61" s="568" t="s">
        <v>7591</v>
      </c>
      <c r="I61" s="339">
        <v>50000</v>
      </c>
      <c r="J61" s="340"/>
      <c r="K61" s="410">
        <f t="shared" si="2"/>
        <v>1656332.67</v>
      </c>
      <c r="N61" s="581"/>
      <c r="O61" s="568"/>
      <c r="P61" s="339"/>
      <c r="Q61" s="340"/>
      <c r="R61" s="507"/>
    </row>
    <row r="62" spans="1:18" ht="30" x14ac:dyDescent="0.25">
      <c r="A62" s="567">
        <v>45202</v>
      </c>
      <c r="B62" s="568" t="s">
        <v>7441</v>
      </c>
      <c r="C62" s="339">
        <v>200000</v>
      </c>
      <c r="D62" s="340"/>
      <c r="E62" s="340">
        <f t="shared" si="0"/>
        <v>1294189</v>
      </c>
      <c r="G62" s="581">
        <v>45297</v>
      </c>
      <c r="H62" s="568" t="s">
        <v>7592</v>
      </c>
      <c r="I62" s="339">
        <v>200000</v>
      </c>
      <c r="J62" s="340"/>
      <c r="K62" s="410">
        <f t="shared" si="2"/>
        <v>1456332.67</v>
      </c>
      <c r="N62" s="581"/>
      <c r="O62" s="568"/>
      <c r="P62" s="339"/>
      <c r="Q62" s="340"/>
      <c r="R62" s="507"/>
    </row>
    <row r="63" spans="1:18" ht="30" x14ac:dyDescent="0.25">
      <c r="A63" s="567">
        <v>45202</v>
      </c>
      <c r="B63" s="568" t="s">
        <v>7450</v>
      </c>
      <c r="C63" s="339">
        <v>50000</v>
      </c>
      <c r="D63" s="340"/>
      <c r="E63" s="340">
        <f t="shared" si="0"/>
        <v>1244189</v>
      </c>
      <c r="G63" s="581">
        <v>45300</v>
      </c>
      <c r="H63" s="568" t="s">
        <v>7600</v>
      </c>
      <c r="I63" s="339">
        <v>275000</v>
      </c>
      <c r="J63" s="340"/>
      <c r="K63" s="410">
        <f t="shared" si="2"/>
        <v>1181332.67</v>
      </c>
      <c r="N63" s="581"/>
      <c r="O63" s="568"/>
      <c r="P63" s="339"/>
      <c r="Q63" s="340"/>
      <c r="R63" s="507"/>
    </row>
    <row r="64" spans="1:18" x14ac:dyDescent="0.25">
      <c r="A64" s="567">
        <v>45202</v>
      </c>
      <c r="B64" s="568" t="s">
        <v>7451</v>
      </c>
      <c r="C64" s="339">
        <v>500000</v>
      </c>
      <c r="D64" s="340"/>
      <c r="E64" s="340">
        <f t="shared" si="0"/>
        <v>744189</v>
      </c>
      <c r="G64" s="581">
        <v>45306</v>
      </c>
      <c r="H64" s="11" t="s">
        <v>7602</v>
      </c>
      <c r="I64" s="339"/>
      <c r="J64" s="340">
        <v>4096986</v>
      </c>
      <c r="K64" s="410">
        <f t="shared" si="2"/>
        <v>5278318.67</v>
      </c>
      <c r="N64" s="581"/>
      <c r="O64" s="568"/>
      <c r="P64" s="339"/>
      <c r="Q64" s="340"/>
      <c r="R64" s="507"/>
    </row>
    <row r="65" spans="1:18" ht="30" x14ac:dyDescent="0.25">
      <c r="A65" s="567">
        <v>45202</v>
      </c>
      <c r="B65" s="568" t="s">
        <v>7452</v>
      </c>
      <c r="C65" s="339">
        <v>15000</v>
      </c>
      <c r="D65" s="340"/>
      <c r="E65" s="340">
        <f t="shared" si="0"/>
        <v>729189</v>
      </c>
      <c r="G65" s="581">
        <v>45306</v>
      </c>
      <c r="H65" s="11" t="s">
        <v>7523</v>
      </c>
      <c r="I65" s="339"/>
      <c r="J65" s="340">
        <v>8000000</v>
      </c>
      <c r="K65" s="410">
        <f t="shared" si="2"/>
        <v>13278318.67</v>
      </c>
      <c r="N65" s="581"/>
      <c r="O65" s="568"/>
      <c r="P65" s="339"/>
      <c r="Q65" s="340"/>
      <c r="R65" s="507"/>
    </row>
    <row r="66" spans="1:18" x14ac:dyDescent="0.25">
      <c r="A66" s="567">
        <v>45202</v>
      </c>
      <c r="B66" s="568" t="s">
        <v>7386</v>
      </c>
      <c r="C66" s="339">
        <v>500000</v>
      </c>
      <c r="D66" s="340"/>
      <c r="E66" s="340">
        <f t="shared" si="0"/>
        <v>229189</v>
      </c>
      <c r="G66" s="581">
        <v>45306</v>
      </c>
      <c r="H66" s="604" t="s">
        <v>7197</v>
      </c>
      <c r="I66" s="598">
        <v>80000</v>
      </c>
      <c r="J66" s="340"/>
      <c r="K66" s="410">
        <f t="shared" si="2"/>
        <v>13198318.67</v>
      </c>
      <c r="N66" s="581"/>
      <c r="O66" s="568"/>
      <c r="P66" s="339"/>
      <c r="Q66" s="340"/>
      <c r="R66" s="507"/>
    </row>
    <row r="67" spans="1:18" x14ac:dyDescent="0.25">
      <c r="A67" s="567">
        <v>45203</v>
      </c>
      <c r="B67" s="568" t="s">
        <v>7453</v>
      </c>
      <c r="C67" s="339">
        <v>179200</v>
      </c>
      <c r="D67" s="340"/>
      <c r="E67" s="340">
        <f t="shared" si="0"/>
        <v>49989</v>
      </c>
      <c r="G67" s="581">
        <v>45306</v>
      </c>
      <c r="H67" s="604" t="s">
        <v>7197</v>
      </c>
      <c r="I67" s="598">
        <v>41000</v>
      </c>
      <c r="J67" s="340"/>
      <c r="K67" s="410">
        <f t="shared" si="2"/>
        <v>13157318.67</v>
      </c>
      <c r="N67" s="581"/>
      <c r="O67" s="568"/>
      <c r="P67" s="339"/>
      <c r="Q67" s="340"/>
      <c r="R67" s="507"/>
    </row>
    <row r="68" spans="1:18" ht="30" x14ac:dyDescent="0.25">
      <c r="A68" s="567">
        <v>45203</v>
      </c>
      <c r="B68" s="575" t="s">
        <v>7197</v>
      </c>
      <c r="C68" s="591">
        <v>50000</v>
      </c>
      <c r="D68" s="340"/>
      <c r="E68" s="340">
        <f t="shared" si="0"/>
        <v>-11</v>
      </c>
      <c r="G68" s="581">
        <v>45302</v>
      </c>
      <c r="H68" s="568" t="s">
        <v>7617</v>
      </c>
      <c r="I68" s="339">
        <v>85000</v>
      </c>
      <c r="J68" s="340"/>
      <c r="K68" s="410">
        <f t="shared" si="2"/>
        <v>13072318.67</v>
      </c>
      <c r="N68" s="581"/>
      <c r="O68" s="568"/>
      <c r="P68" s="339"/>
      <c r="Q68" s="340"/>
      <c r="R68" s="507"/>
    </row>
    <row r="69" spans="1:18" x14ac:dyDescent="0.25">
      <c r="A69" s="567">
        <v>45203</v>
      </c>
      <c r="B69" s="574" t="s">
        <v>7391</v>
      </c>
      <c r="C69" s="339"/>
      <c r="D69" s="573">
        <v>3450000</v>
      </c>
      <c r="E69" s="340">
        <f>D69+E68-C69</f>
        <v>3449989</v>
      </c>
      <c r="G69" s="581">
        <v>45302</v>
      </c>
      <c r="H69" s="568" t="s">
        <v>7603</v>
      </c>
      <c r="I69" s="339">
        <v>306300</v>
      </c>
      <c r="J69" s="340"/>
      <c r="K69" s="410">
        <f t="shared" si="2"/>
        <v>12766018.67</v>
      </c>
      <c r="N69" s="581"/>
      <c r="O69" s="568"/>
      <c r="P69" s="339"/>
      <c r="Q69" s="340"/>
      <c r="R69" s="507"/>
    </row>
    <row r="70" spans="1:18" x14ac:dyDescent="0.25">
      <c r="A70" s="567">
        <v>45203</v>
      </c>
      <c r="B70" s="574" t="s">
        <v>7391</v>
      </c>
      <c r="C70" s="339"/>
      <c r="D70" s="573">
        <v>3524056</v>
      </c>
      <c r="E70" s="340">
        <f t="shared" ref="E70:E72" si="3">D70+E69-C70</f>
        <v>6974045</v>
      </c>
      <c r="G70" s="581">
        <v>45304</v>
      </c>
      <c r="H70" s="568" t="s">
        <v>7604</v>
      </c>
      <c r="I70" s="339">
        <v>207180</v>
      </c>
      <c r="J70" s="340"/>
      <c r="K70" s="410">
        <f t="shared" ref="K70:K146" si="4">J70+K69-I70</f>
        <v>12558838.67</v>
      </c>
      <c r="N70" s="581"/>
      <c r="O70" s="568"/>
      <c r="P70" s="339"/>
      <c r="Q70" s="340"/>
      <c r="R70" s="507"/>
    </row>
    <row r="71" spans="1:18" s="14" customFormat="1" x14ac:dyDescent="0.25">
      <c r="A71" s="567">
        <v>45203</v>
      </c>
      <c r="B71" s="592" t="s">
        <v>7197</v>
      </c>
      <c r="C71" s="591">
        <v>69740</v>
      </c>
      <c r="D71" s="340"/>
      <c r="E71" s="340">
        <f t="shared" si="3"/>
        <v>6904305</v>
      </c>
      <c r="G71" s="581">
        <v>45304</v>
      </c>
      <c r="H71" s="568" t="s">
        <v>7555</v>
      </c>
      <c r="I71" s="339">
        <v>125000</v>
      </c>
      <c r="J71" s="340"/>
      <c r="K71" s="410">
        <f t="shared" si="4"/>
        <v>12433838.67</v>
      </c>
      <c r="N71" s="581"/>
      <c r="O71" s="568"/>
      <c r="P71" s="339"/>
      <c r="Q71" s="340"/>
      <c r="R71" s="507"/>
    </row>
    <row r="72" spans="1:18" s="14" customFormat="1" ht="30" x14ac:dyDescent="0.25">
      <c r="A72" s="567">
        <v>45205</v>
      </c>
      <c r="B72" s="568" t="s">
        <v>7456</v>
      </c>
      <c r="C72" s="339">
        <v>1000000</v>
      </c>
      <c r="D72" s="340"/>
      <c r="E72" s="340">
        <f t="shared" si="3"/>
        <v>5904305</v>
      </c>
      <c r="G72" s="581">
        <v>45304</v>
      </c>
      <c r="H72" s="568" t="s">
        <v>7607</v>
      </c>
      <c r="I72" s="340">
        <v>300000</v>
      </c>
      <c r="J72" s="340"/>
      <c r="K72" s="410">
        <f t="shared" si="4"/>
        <v>12133838.67</v>
      </c>
      <c r="N72" s="581"/>
      <c r="O72" s="568"/>
      <c r="P72" s="339"/>
      <c r="Q72" s="340"/>
      <c r="R72" s="507"/>
    </row>
    <row r="73" spans="1:18" s="14" customFormat="1" ht="30" x14ac:dyDescent="0.25">
      <c r="A73" s="567">
        <v>45206</v>
      </c>
      <c r="B73" s="568" t="s">
        <v>7457</v>
      </c>
      <c r="C73" s="339">
        <v>900000</v>
      </c>
      <c r="D73" s="340"/>
      <c r="E73" s="340">
        <f t="shared" ref="E73:E75" si="5">E72+D73-C73</f>
        <v>5004305</v>
      </c>
      <c r="G73" s="581">
        <v>45304</v>
      </c>
      <c r="H73" s="568" t="s">
        <v>7618</v>
      </c>
      <c r="I73" s="340">
        <v>700000</v>
      </c>
      <c r="J73" s="340"/>
      <c r="K73" s="410">
        <f t="shared" si="4"/>
        <v>11433838.67</v>
      </c>
      <c r="N73" s="581"/>
      <c r="O73" s="568"/>
      <c r="P73" s="339"/>
      <c r="Q73" s="340"/>
      <c r="R73" s="507"/>
    </row>
    <row r="74" spans="1:18" s="14" customFormat="1" ht="30" x14ac:dyDescent="0.25">
      <c r="A74" s="567">
        <v>45208</v>
      </c>
      <c r="B74" s="568" t="s">
        <v>7458</v>
      </c>
      <c r="C74" s="339">
        <v>460000</v>
      </c>
      <c r="D74" s="340"/>
      <c r="E74" s="340">
        <f t="shared" si="5"/>
        <v>4544305</v>
      </c>
      <c r="G74" s="581">
        <v>45304</v>
      </c>
      <c r="H74" s="568" t="s">
        <v>7618</v>
      </c>
      <c r="I74" s="340">
        <v>700000</v>
      </c>
      <c r="J74" s="340"/>
      <c r="K74" s="410">
        <f t="shared" si="4"/>
        <v>10733838.67</v>
      </c>
      <c r="N74" s="581"/>
      <c r="O74" s="568"/>
      <c r="P74" s="339"/>
      <c r="Q74" s="340"/>
      <c r="R74" s="507"/>
    </row>
    <row r="75" spans="1:18" s="14" customFormat="1" x14ac:dyDescent="0.25">
      <c r="A75" s="567">
        <v>45209</v>
      </c>
      <c r="B75" s="568" t="s">
        <v>7459</v>
      </c>
      <c r="C75" s="339">
        <v>1000000</v>
      </c>
      <c r="D75" s="340"/>
      <c r="E75" s="340">
        <f t="shared" si="5"/>
        <v>3544305</v>
      </c>
      <c r="G75" s="581">
        <v>45304</v>
      </c>
      <c r="H75" s="568" t="s">
        <v>7619</v>
      </c>
      <c r="I75" s="340">
        <v>400000</v>
      </c>
      <c r="J75" s="340"/>
      <c r="K75" s="410">
        <f t="shared" si="4"/>
        <v>10333838.67</v>
      </c>
      <c r="N75" s="581"/>
      <c r="O75" s="593"/>
      <c r="P75" s="339"/>
      <c r="Q75" s="573"/>
      <c r="R75" s="507"/>
    </row>
    <row r="76" spans="1:18" s="14" customFormat="1" ht="30" x14ac:dyDescent="0.25">
      <c r="A76" s="567">
        <v>45210</v>
      </c>
      <c r="B76" s="568" t="s">
        <v>7460</v>
      </c>
      <c r="C76" s="339">
        <v>222000</v>
      </c>
      <c r="D76" s="340"/>
      <c r="E76" s="340">
        <f t="shared" ref="E76:E128" si="6">E75+D76-C76</f>
        <v>3322305</v>
      </c>
      <c r="G76" s="581">
        <v>45306</v>
      </c>
      <c r="H76" s="568" t="s">
        <v>7606</v>
      </c>
      <c r="I76" s="339">
        <v>25000</v>
      </c>
      <c r="J76" s="340"/>
      <c r="K76" s="410">
        <f t="shared" si="4"/>
        <v>10308838.67</v>
      </c>
      <c r="N76" s="581"/>
      <c r="O76" s="593"/>
      <c r="P76" s="339"/>
      <c r="Q76" s="573"/>
      <c r="R76" s="507"/>
    </row>
    <row r="77" spans="1:18" s="14" customFormat="1" ht="30" x14ac:dyDescent="0.25">
      <c r="A77" s="567">
        <v>45210</v>
      </c>
      <c r="B77" s="568" t="s">
        <v>7461</v>
      </c>
      <c r="C77" s="339">
        <v>300000</v>
      </c>
      <c r="D77" s="340"/>
      <c r="E77" s="340">
        <f t="shared" si="6"/>
        <v>3022305</v>
      </c>
      <c r="G77" s="581">
        <v>45306</v>
      </c>
      <c r="H77" s="568" t="s">
        <v>7606</v>
      </c>
      <c r="I77" s="339">
        <v>25000</v>
      </c>
      <c r="J77" s="340"/>
      <c r="K77" s="410">
        <f t="shared" si="4"/>
        <v>10283838.67</v>
      </c>
      <c r="N77" s="581"/>
      <c r="O77" s="569"/>
      <c r="P77" s="339"/>
      <c r="Q77" s="340"/>
      <c r="R77" s="507"/>
    </row>
    <row r="78" spans="1:18" s="14" customFormat="1" ht="30" x14ac:dyDescent="0.25">
      <c r="A78" s="567">
        <v>45210</v>
      </c>
      <c r="B78" s="568" t="s">
        <v>7462</v>
      </c>
      <c r="C78" s="339">
        <v>204800</v>
      </c>
      <c r="D78" s="340"/>
      <c r="E78" s="340">
        <f t="shared" si="6"/>
        <v>2817505</v>
      </c>
      <c r="G78" s="581">
        <v>45306</v>
      </c>
      <c r="H78" s="568" t="s">
        <v>7606</v>
      </c>
      <c r="I78" s="339">
        <v>25000</v>
      </c>
      <c r="J78" s="340"/>
      <c r="K78" s="410">
        <f t="shared" si="4"/>
        <v>10258838.67</v>
      </c>
      <c r="N78" s="581"/>
      <c r="O78" s="597"/>
      <c r="P78" s="598"/>
      <c r="Q78" s="340"/>
      <c r="R78" s="507"/>
    </row>
    <row r="79" spans="1:18" s="14" customFormat="1" x14ac:dyDescent="0.25">
      <c r="A79" s="567">
        <v>45211</v>
      </c>
      <c r="B79" s="568" t="s">
        <v>7463</v>
      </c>
      <c r="C79" s="339">
        <v>140000</v>
      </c>
      <c r="D79" s="340"/>
      <c r="E79" s="340">
        <f t="shared" si="6"/>
        <v>2677505</v>
      </c>
      <c r="G79" s="581">
        <v>45306</v>
      </c>
      <c r="H79" s="568" t="s">
        <v>7606</v>
      </c>
      <c r="I79" s="339">
        <v>25000</v>
      </c>
      <c r="J79" s="340"/>
      <c r="K79" s="410">
        <f t="shared" si="4"/>
        <v>10233838.67</v>
      </c>
      <c r="N79" s="581"/>
      <c r="O79" s="568"/>
      <c r="P79" s="339"/>
      <c r="Q79" s="340"/>
      <c r="R79" s="507"/>
    </row>
    <row r="80" spans="1:18" s="14" customFormat="1" x14ac:dyDescent="0.25">
      <c r="A80" s="567">
        <v>45212</v>
      </c>
      <c r="B80" s="568" t="s">
        <v>7464</v>
      </c>
      <c r="C80" s="339">
        <v>471000</v>
      </c>
      <c r="D80" s="340"/>
      <c r="E80" s="340">
        <f t="shared" si="6"/>
        <v>2206505</v>
      </c>
      <c r="G80" s="581">
        <v>45306</v>
      </c>
      <c r="H80" s="568" t="s">
        <v>7605</v>
      </c>
      <c r="I80" s="339">
        <v>240000</v>
      </c>
      <c r="J80" s="340"/>
      <c r="K80" s="410">
        <f t="shared" si="4"/>
        <v>9993838.6699999999</v>
      </c>
      <c r="N80" s="581"/>
      <c r="O80" s="569"/>
      <c r="P80" s="339"/>
      <c r="Q80" s="340"/>
      <c r="R80" s="507"/>
    </row>
    <row r="81" spans="1:18" s="14" customFormat="1" x14ac:dyDescent="0.25">
      <c r="A81" s="567">
        <v>45213</v>
      </c>
      <c r="B81" s="568" t="s">
        <v>7465</v>
      </c>
      <c r="C81" s="339">
        <v>200000</v>
      </c>
      <c r="D81" s="340"/>
      <c r="E81" s="340">
        <f t="shared" si="6"/>
        <v>2006505</v>
      </c>
      <c r="G81" s="581">
        <v>45307</v>
      </c>
      <c r="H81" s="568" t="s">
        <v>7609</v>
      </c>
      <c r="I81" s="339">
        <v>100000</v>
      </c>
      <c r="J81" s="340"/>
      <c r="K81" s="410">
        <f t="shared" si="4"/>
        <v>9893838.6699999999</v>
      </c>
      <c r="N81" s="581"/>
      <c r="O81" s="569"/>
      <c r="P81" s="339"/>
      <c r="Q81" s="340"/>
      <c r="R81" s="507"/>
    </row>
    <row r="82" spans="1:18" s="14" customFormat="1" ht="30" x14ac:dyDescent="0.25">
      <c r="A82" s="567">
        <v>45213</v>
      </c>
      <c r="B82" s="568" t="s">
        <v>7466</v>
      </c>
      <c r="C82" s="339">
        <v>400000</v>
      </c>
      <c r="D82" s="340"/>
      <c r="E82" s="340">
        <f t="shared" si="6"/>
        <v>1606505</v>
      </c>
      <c r="G82" s="581">
        <v>45308</v>
      </c>
      <c r="H82" s="568" t="s">
        <v>7608</v>
      </c>
      <c r="I82" s="339">
        <v>520000</v>
      </c>
      <c r="J82" s="340"/>
      <c r="K82" s="410">
        <f t="shared" si="4"/>
        <v>9373838.6699999999</v>
      </c>
      <c r="N82" s="581"/>
      <c r="O82" s="593"/>
      <c r="P82" s="339"/>
      <c r="Q82" s="573"/>
      <c r="R82" s="507"/>
    </row>
    <row r="83" spans="1:18" s="14" customFormat="1" ht="30" x14ac:dyDescent="0.25">
      <c r="A83" s="567">
        <v>45213</v>
      </c>
      <c r="B83" s="568" t="s">
        <v>7466</v>
      </c>
      <c r="C83" s="339">
        <v>300000</v>
      </c>
      <c r="D83" s="340"/>
      <c r="E83" s="340">
        <f t="shared" si="6"/>
        <v>1306505</v>
      </c>
      <c r="G83" s="581">
        <v>45309</v>
      </c>
      <c r="H83" s="568" t="s">
        <v>7612</v>
      </c>
      <c r="I83" s="339">
        <v>75000</v>
      </c>
      <c r="J83" s="340"/>
      <c r="K83" s="410">
        <f t="shared" si="4"/>
        <v>9298838.6699999999</v>
      </c>
      <c r="N83" s="581"/>
      <c r="O83" s="569"/>
      <c r="P83" s="340"/>
      <c r="Q83" s="340"/>
      <c r="R83" s="507"/>
    </row>
    <row r="84" spans="1:18" s="14" customFormat="1" x14ac:dyDescent="0.25">
      <c r="A84" s="567">
        <v>45213</v>
      </c>
      <c r="B84" s="568" t="s">
        <v>7469</v>
      </c>
      <c r="C84" s="339">
        <v>65000</v>
      </c>
      <c r="D84" s="340"/>
      <c r="E84" s="340">
        <f t="shared" si="6"/>
        <v>1241505</v>
      </c>
      <c r="G84" s="581">
        <v>45310</v>
      </c>
      <c r="H84" s="568" t="s">
        <v>7613</v>
      </c>
      <c r="I84" s="339">
        <v>150000</v>
      </c>
      <c r="J84" s="340"/>
      <c r="K84" s="410">
        <f t="shared" si="4"/>
        <v>9148838.6699999999</v>
      </c>
      <c r="N84" s="581"/>
      <c r="O84" s="568"/>
      <c r="P84" s="339"/>
      <c r="Q84" s="340"/>
      <c r="R84" s="507"/>
    </row>
    <row r="85" spans="1:18" s="14" customFormat="1" ht="30" x14ac:dyDescent="0.25">
      <c r="A85" s="567">
        <v>45213</v>
      </c>
      <c r="B85" s="568" t="s">
        <v>7467</v>
      </c>
      <c r="C85" s="339">
        <v>30900</v>
      </c>
      <c r="D85" s="340"/>
      <c r="E85" s="340">
        <f t="shared" si="6"/>
        <v>1210605</v>
      </c>
      <c r="G85" s="581">
        <v>45310</v>
      </c>
      <c r="H85" s="568" t="s">
        <v>7616</v>
      </c>
      <c r="I85" s="339">
        <v>24000</v>
      </c>
      <c r="J85" s="340"/>
      <c r="K85" s="410">
        <f t="shared" si="4"/>
        <v>9124838.6699999999</v>
      </c>
      <c r="N85" s="581"/>
      <c r="O85" s="597"/>
      <c r="P85" s="598"/>
      <c r="Q85" s="340"/>
      <c r="R85" s="507"/>
    </row>
    <row r="86" spans="1:18" s="14" customFormat="1" ht="30" x14ac:dyDescent="0.25">
      <c r="A86" s="567">
        <v>45213</v>
      </c>
      <c r="B86" s="568" t="s">
        <v>7468</v>
      </c>
      <c r="C86" s="339">
        <v>110300</v>
      </c>
      <c r="D86" s="340"/>
      <c r="E86" s="340">
        <f t="shared" si="6"/>
        <v>1100305</v>
      </c>
      <c r="G86" s="581">
        <v>45311</v>
      </c>
      <c r="H86" s="568" t="s">
        <v>7551</v>
      </c>
      <c r="I86" s="339">
        <v>100000</v>
      </c>
      <c r="J86" s="340"/>
      <c r="K86" s="410">
        <f t="shared" si="4"/>
        <v>9024838.6699999999</v>
      </c>
      <c r="N86" s="581"/>
      <c r="O86" s="569"/>
      <c r="P86" s="339"/>
      <c r="Q86" s="340"/>
      <c r="R86" s="507"/>
    </row>
    <row r="87" spans="1:18" s="14" customFormat="1" ht="30" x14ac:dyDescent="0.25">
      <c r="A87" s="567">
        <v>45215</v>
      </c>
      <c r="B87" s="568" t="s">
        <v>7470</v>
      </c>
      <c r="C87" s="339">
        <v>1000000</v>
      </c>
      <c r="D87" s="340"/>
      <c r="E87" s="340">
        <f t="shared" si="6"/>
        <v>100305</v>
      </c>
      <c r="G87" s="581">
        <v>45313</v>
      </c>
      <c r="H87" s="568" t="s">
        <v>7609</v>
      </c>
      <c r="I87" s="339">
        <v>75000</v>
      </c>
      <c r="J87" s="340"/>
      <c r="K87" s="410">
        <f t="shared" si="4"/>
        <v>8949838.6699999999</v>
      </c>
      <c r="N87" s="581"/>
      <c r="O87" s="568"/>
      <c r="P87" s="339"/>
      <c r="Q87" s="340"/>
      <c r="R87" s="507"/>
    </row>
    <row r="88" spans="1:18" s="14" customFormat="1" x14ac:dyDescent="0.25">
      <c r="A88" s="567">
        <v>45216</v>
      </c>
      <c r="B88" s="593" t="s">
        <v>7472</v>
      </c>
      <c r="C88" s="339"/>
      <c r="D88" s="573">
        <v>1380000</v>
      </c>
      <c r="E88" s="340">
        <f t="shared" si="6"/>
        <v>1480305</v>
      </c>
      <c r="G88" s="581">
        <v>45313</v>
      </c>
      <c r="H88" s="568" t="s">
        <v>7632</v>
      </c>
      <c r="I88" s="340">
        <v>207895</v>
      </c>
      <c r="J88" s="340"/>
      <c r="K88" s="410">
        <f t="shared" si="4"/>
        <v>8741943.6699999999</v>
      </c>
      <c r="N88" s="581"/>
      <c r="O88" s="569"/>
      <c r="P88" s="339"/>
      <c r="Q88" s="340"/>
      <c r="R88" s="507"/>
    </row>
    <row r="89" spans="1:18" s="14" customFormat="1" x14ac:dyDescent="0.25">
      <c r="A89" s="567">
        <v>45216</v>
      </c>
      <c r="B89" s="593" t="s">
        <v>7472</v>
      </c>
      <c r="C89" s="339"/>
      <c r="D89" s="573">
        <v>2000000</v>
      </c>
      <c r="E89" s="340">
        <f t="shared" si="6"/>
        <v>3480305</v>
      </c>
      <c r="G89" s="581">
        <v>45313</v>
      </c>
      <c r="H89" s="568" t="s">
        <v>7634</v>
      </c>
      <c r="I89" s="340">
        <v>50000</v>
      </c>
      <c r="J89" s="340"/>
      <c r="K89" s="410">
        <f t="shared" si="4"/>
        <v>8691943.6699999999</v>
      </c>
      <c r="N89" s="581"/>
      <c r="O89" s="569"/>
      <c r="P89" s="339"/>
      <c r="Q89" s="340"/>
      <c r="R89" s="507"/>
    </row>
    <row r="90" spans="1:18" s="14" customFormat="1" ht="30" x14ac:dyDescent="0.25">
      <c r="A90" s="567">
        <v>45216</v>
      </c>
      <c r="B90" s="568" t="s">
        <v>7471</v>
      </c>
      <c r="C90" s="339">
        <v>500000</v>
      </c>
      <c r="D90" s="340"/>
      <c r="E90" s="340">
        <f t="shared" si="6"/>
        <v>2980305</v>
      </c>
      <c r="G90" s="581">
        <v>45314</v>
      </c>
      <c r="H90" s="568" t="s">
        <v>7635</v>
      </c>
      <c r="I90" s="340">
        <v>200000</v>
      </c>
      <c r="J90" s="340"/>
      <c r="K90" s="410">
        <f t="shared" si="4"/>
        <v>8491943.6699999999</v>
      </c>
      <c r="N90" s="581"/>
      <c r="O90" s="569"/>
      <c r="P90" s="340"/>
      <c r="Q90" s="340"/>
      <c r="R90" s="507"/>
    </row>
    <row r="91" spans="1:18" s="14" customFormat="1" ht="30" x14ac:dyDescent="0.25">
      <c r="A91" s="567">
        <v>45216</v>
      </c>
      <c r="B91" s="604" t="s">
        <v>7393</v>
      </c>
      <c r="C91" s="598">
        <v>15560</v>
      </c>
      <c r="D91" s="340"/>
      <c r="E91" s="340">
        <f t="shared" si="6"/>
        <v>2964745</v>
      </c>
      <c r="G91" s="581">
        <v>45314</v>
      </c>
      <c r="H91" s="568" t="s">
        <v>7636</v>
      </c>
      <c r="I91" s="340">
        <v>400000</v>
      </c>
      <c r="J91" s="340"/>
      <c r="K91" s="410">
        <f t="shared" si="4"/>
        <v>8091943.6699999999</v>
      </c>
      <c r="N91" s="581"/>
      <c r="O91" s="569"/>
      <c r="P91" s="339"/>
      <c r="Q91" s="340"/>
      <c r="R91" s="507"/>
    </row>
    <row r="92" spans="1:18" s="14" customFormat="1" x14ac:dyDescent="0.25">
      <c r="A92" s="567">
        <v>45216</v>
      </c>
      <c r="B92" s="568" t="s">
        <v>7473</v>
      </c>
      <c r="C92" s="339">
        <v>1500000</v>
      </c>
      <c r="D92" s="340"/>
      <c r="E92" s="340">
        <f t="shared" si="6"/>
        <v>1464745</v>
      </c>
      <c r="G92" s="581">
        <v>45315</v>
      </c>
      <c r="H92" s="568" t="s">
        <v>7637</v>
      </c>
      <c r="I92" s="340">
        <v>1000000</v>
      </c>
      <c r="J92" s="340"/>
      <c r="K92" s="410">
        <f t="shared" si="4"/>
        <v>7091943.6699999999</v>
      </c>
      <c r="N92" s="581"/>
      <c r="O92" s="569"/>
      <c r="P92" s="339"/>
      <c r="Q92" s="340"/>
      <c r="R92" s="507"/>
    </row>
    <row r="93" spans="1:18" s="14" customFormat="1" ht="30" x14ac:dyDescent="0.25">
      <c r="A93" s="567">
        <v>45216</v>
      </c>
      <c r="B93" s="568" t="s">
        <v>7475</v>
      </c>
      <c r="C93" s="339">
        <v>500000</v>
      </c>
      <c r="D93" s="340"/>
      <c r="E93" s="340">
        <f t="shared" si="6"/>
        <v>964745</v>
      </c>
      <c r="G93" s="581">
        <v>45316</v>
      </c>
      <c r="H93" s="568" t="s">
        <v>7642</v>
      </c>
      <c r="I93" s="339">
        <v>500000</v>
      </c>
      <c r="J93" s="340"/>
      <c r="K93" s="410">
        <f t="shared" si="4"/>
        <v>6591943.6699999999</v>
      </c>
      <c r="N93" s="581"/>
      <c r="O93" s="569"/>
      <c r="P93" s="339"/>
      <c r="Q93" s="340"/>
      <c r="R93" s="507"/>
    </row>
    <row r="94" spans="1:18" s="14" customFormat="1" ht="30" x14ac:dyDescent="0.25">
      <c r="A94" s="567">
        <v>45216</v>
      </c>
      <c r="B94" s="568" t="s">
        <v>7474</v>
      </c>
      <c r="C94" s="339">
        <v>50000</v>
      </c>
      <c r="D94" s="340"/>
      <c r="E94" s="340">
        <f t="shared" si="6"/>
        <v>914745</v>
      </c>
      <c r="G94" s="581">
        <v>45316</v>
      </c>
      <c r="H94" s="568" t="s">
        <v>7640</v>
      </c>
      <c r="I94" s="339">
        <v>310000</v>
      </c>
      <c r="J94" s="340"/>
      <c r="K94" s="410">
        <f t="shared" si="4"/>
        <v>6281943.6699999999</v>
      </c>
      <c r="N94" s="581"/>
      <c r="O94" s="593"/>
      <c r="P94" s="339"/>
      <c r="Q94" s="573"/>
      <c r="R94" s="507"/>
    </row>
    <row r="95" spans="1:18" s="14" customFormat="1" x14ac:dyDescent="0.25">
      <c r="A95" s="567">
        <v>45217</v>
      </c>
      <c r="B95" s="593" t="s">
        <v>7472</v>
      </c>
      <c r="C95" s="339"/>
      <c r="D95" s="573">
        <v>1300000</v>
      </c>
      <c r="E95" s="340">
        <f t="shared" si="6"/>
        <v>2214745</v>
      </c>
      <c r="G95" s="581">
        <v>45316</v>
      </c>
      <c r="H95" s="568" t="s">
        <v>7640</v>
      </c>
      <c r="I95" s="339">
        <v>300000</v>
      </c>
      <c r="J95" s="340"/>
      <c r="K95" s="410">
        <f t="shared" si="4"/>
        <v>5981943.6699999999</v>
      </c>
      <c r="N95" s="581"/>
      <c r="O95" s="568"/>
      <c r="P95" s="339"/>
      <c r="Q95" s="340"/>
      <c r="R95" s="507"/>
    </row>
    <row r="96" spans="1:18" s="14" customFormat="1" ht="30" x14ac:dyDescent="0.25">
      <c r="A96" s="567">
        <v>45218</v>
      </c>
      <c r="B96" s="568" t="s">
        <v>7478</v>
      </c>
      <c r="C96" s="340">
        <v>400000</v>
      </c>
      <c r="D96" s="340"/>
      <c r="E96" s="340">
        <f t="shared" si="6"/>
        <v>1814745</v>
      </c>
      <c r="G96" s="581">
        <v>45316</v>
      </c>
      <c r="H96" s="568" t="s">
        <v>7640</v>
      </c>
      <c r="I96" s="339">
        <v>400000</v>
      </c>
      <c r="J96" s="340"/>
      <c r="K96" s="410">
        <f t="shared" si="4"/>
        <v>5581943.6699999999</v>
      </c>
      <c r="N96" s="581"/>
      <c r="O96" s="569"/>
      <c r="P96" s="339"/>
      <c r="Q96" s="340"/>
      <c r="R96" s="507"/>
    </row>
    <row r="97" spans="1:18" s="14" customFormat="1" ht="30" x14ac:dyDescent="0.25">
      <c r="A97" s="567">
        <v>45219</v>
      </c>
      <c r="B97" s="568" t="s">
        <v>7468</v>
      </c>
      <c r="C97" s="339">
        <v>75900</v>
      </c>
      <c r="D97" s="340"/>
      <c r="E97" s="340">
        <f t="shared" si="6"/>
        <v>1738845</v>
      </c>
      <c r="G97" s="581">
        <v>45316</v>
      </c>
      <c r="H97" s="568" t="s">
        <v>7649</v>
      </c>
      <c r="I97" s="339">
        <v>491000</v>
      </c>
      <c r="J97" s="340"/>
      <c r="K97" s="410">
        <f t="shared" si="4"/>
        <v>5090943.67</v>
      </c>
      <c r="N97" s="581"/>
      <c r="O97" s="593"/>
      <c r="P97" s="339"/>
      <c r="Q97" s="573"/>
      <c r="R97" s="507"/>
    </row>
    <row r="98" spans="1:18" s="14" customFormat="1" x14ac:dyDescent="0.25">
      <c r="A98" s="567">
        <v>45219</v>
      </c>
      <c r="B98" s="604" t="s">
        <v>7393</v>
      </c>
      <c r="C98" s="598">
        <v>13000</v>
      </c>
      <c r="D98" s="340"/>
      <c r="E98" s="340">
        <f t="shared" ref="E98:E99" si="7">E97+D98-C98</f>
        <v>1725845</v>
      </c>
      <c r="G98" s="581">
        <v>45316</v>
      </c>
      <c r="H98" s="568" t="s">
        <v>7698</v>
      </c>
      <c r="I98" s="339">
        <v>480000</v>
      </c>
      <c r="J98" s="340"/>
      <c r="K98" s="410">
        <f t="shared" si="4"/>
        <v>4610943.67</v>
      </c>
      <c r="N98" s="567"/>
      <c r="O98" s="568"/>
      <c r="P98" s="339"/>
      <c r="Q98" s="340"/>
      <c r="R98" s="507"/>
    </row>
    <row r="99" spans="1:18" s="14" customFormat="1" x14ac:dyDescent="0.25">
      <c r="A99" s="567">
        <v>45219</v>
      </c>
      <c r="B99" s="568" t="s">
        <v>7477</v>
      </c>
      <c r="C99" s="339">
        <v>400000</v>
      </c>
      <c r="D99" s="340"/>
      <c r="E99" s="340">
        <f t="shared" si="7"/>
        <v>1325845</v>
      </c>
      <c r="G99" s="581">
        <v>45316</v>
      </c>
      <c r="H99" s="568" t="s">
        <v>7698</v>
      </c>
      <c r="I99" s="339">
        <v>370000</v>
      </c>
      <c r="J99" s="340"/>
      <c r="K99" s="410">
        <f t="shared" si="4"/>
        <v>4240943.67</v>
      </c>
      <c r="N99" s="567"/>
      <c r="O99" s="568"/>
      <c r="P99" s="339"/>
      <c r="Q99" s="340"/>
      <c r="R99" s="507"/>
    </row>
    <row r="100" spans="1:18" ht="30" x14ac:dyDescent="0.25">
      <c r="A100" s="567">
        <v>45220</v>
      </c>
      <c r="B100" s="568" t="s">
        <v>7476</v>
      </c>
      <c r="C100" s="339">
        <v>324000</v>
      </c>
      <c r="D100" s="340"/>
      <c r="E100" s="340">
        <f t="shared" si="6"/>
        <v>1001845</v>
      </c>
      <c r="G100" s="581">
        <v>45317</v>
      </c>
      <c r="H100" s="568" t="s">
        <v>7644</v>
      </c>
      <c r="I100" s="340"/>
      <c r="J100" s="340">
        <v>7831493</v>
      </c>
      <c r="K100" s="410">
        <f t="shared" si="4"/>
        <v>12072436.67</v>
      </c>
      <c r="N100" s="567"/>
      <c r="O100" s="568"/>
      <c r="P100" s="339"/>
      <c r="Q100" s="340"/>
      <c r="R100" s="507"/>
    </row>
    <row r="101" spans="1:18" ht="30" x14ac:dyDescent="0.25">
      <c r="A101" s="567">
        <v>45223</v>
      </c>
      <c r="B101" s="568" t="s">
        <v>7480</v>
      </c>
      <c r="C101" s="339">
        <v>73600</v>
      </c>
      <c r="D101" s="340"/>
      <c r="E101" s="340">
        <f t="shared" si="6"/>
        <v>928245</v>
      </c>
      <c r="G101" s="581">
        <v>45317</v>
      </c>
      <c r="H101" s="604" t="s">
        <v>7197</v>
      </c>
      <c r="I101" s="598">
        <v>78000</v>
      </c>
      <c r="J101" s="340"/>
      <c r="K101" s="410">
        <f t="shared" si="4"/>
        <v>11994436.67</v>
      </c>
      <c r="N101" s="567"/>
      <c r="O101" s="568"/>
      <c r="P101" s="339"/>
      <c r="Q101" s="340"/>
      <c r="R101" s="507"/>
    </row>
    <row r="102" spans="1:18" ht="30" x14ac:dyDescent="0.25">
      <c r="A102" s="567">
        <v>45223</v>
      </c>
      <c r="B102" s="568" t="s">
        <v>7481</v>
      </c>
      <c r="C102" s="339">
        <v>181880</v>
      </c>
      <c r="D102" s="340"/>
      <c r="E102" s="340">
        <f t="shared" si="6"/>
        <v>746365</v>
      </c>
      <c r="G102" s="581">
        <v>45318</v>
      </c>
      <c r="H102" s="568" t="s">
        <v>7647</v>
      </c>
      <c r="I102" s="340">
        <v>48000</v>
      </c>
      <c r="J102" s="340"/>
      <c r="K102" s="410">
        <f t="shared" si="4"/>
        <v>11946436.67</v>
      </c>
      <c r="N102" s="567"/>
      <c r="O102" s="568"/>
      <c r="P102" s="339"/>
      <c r="Q102" s="340"/>
      <c r="R102" s="507"/>
    </row>
    <row r="103" spans="1:18" ht="30" x14ac:dyDescent="0.25">
      <c r="A103" s="567">
        <v>45223</v>
      </c>
      <c r="B103" s="568" t="s">
        <v>7478</v>
      </c>
      <c r="C103" s="340">
        <v>300000</v>
      </c>
      <c r="D103" s="340"/>
      <c r="E103" s="340">
        <f t="shared" si="6"/>
        <v>446365</v>
      </c>
      <c r="G103" s="581">
        <v>45318</v>
      </c>
      <c r="H103" s="568" t="s">
        <v>7612</v>
      </c>
      <c r="I103" s="340">
        <v>50000</v>
      </c>
      <c r="J103" s="340"/>
      <c r="K103" s="410">
        <f t="shared" si="4"/>
        <v>11896436.67</v>
      </c>
      <c r="N103" s="567"/>
      <c r="O103" s="568"/>
      <c r="P103" s="13"/>
      <c r="Q103" s="340"/>
      <c r="R103" s="507"/>
    </row>
    <row r="104" spans="1:18" ht="45" x14ac:dyDescent="0.25">
      <c r="A104" s="567">
        <v>45223</v>
      </c>
      <c r="B104" s="568" t="s">
        <v>7482</v>
      </c>
      <c r="C104" s="339">
        <v>100000</v>
      </c>
      <c r="D104" s="340"/>
      <c r="E104" s="340">
        <f t="shared" si="6"/>
        <v>346365</v>
      </c>
      <c r="G104" s="581">
        <v>45322</v>
      </c>
      <c r="H104" s="568" t="s">
        <v>7650</v>
      </c>
      <c r="I104" s="340">
        <v>25000</v>
      </c>
      <c r="J104" s="340"/>
      <c r="K104" s="410">
        <f t="shared" si="4"/>
        <v>11871436.67</v>
      </c>
      <c r="N104" s="567"/>
      <c r="O104" s="568"/>
      <c r="P104" s="13"/>
      <c r="Q104" s="340"/>
      <c r="R104" s="507"/>
    </row>
    <row r="105" spans="1:18" ht="45" x14ac:dyDescent="0.25">
      <c r="A105" s="567">
        <v>45227</v>
      </c>
      <c r="B105" s="568" t="s">
        <v>7487</v>
      </c>
      <c r="C105" s="339">
        <v>152120</v>
      </c>
      <c r="D105" s="340"/>
      <c r="E105" s="340">
        <f t="shared" si="6"/>
        <v>194245</v>
      </c>
      <c r="G105" s="581">
        <v>45323</v>
      </c>
      <c r="H105" s="622" t="s">
        <v>7654</v>
      </c>
      <c r="I105" s="623">
        <v>500000</v>
      </c>
      <c r="J105" s="340"/>
      <c r="K105" s="410">
        <f t="shared" si="4"/>
        <v>11371436.67</v>
      </c>
      <c r="N105" s="567"/>
      <c r="O105" s="568"/>
      <c r="P105" s="13"/>
      <c r="Q105" s="340"/>
      <c r="R105" s="507"/>
    </row>
    <row r="106" spans="1:18" ht="45" x14ac:dyDescent="0.25">
      <c r="A106" s="567">
        <v>45232</v>
      </c>
      <c r="B106" s="568" t="s">
        <v>7490</v>
      </c>
      <c r="C106" s="339">
        <v>56840</v>
      </c>
      <c r="D106" s="340"/>
      <c r="E106" s="340">
        <f t="shared" si="6"/>
        <v>137405</v>
      </c>
      <c r="G106" s="581">
        <v>45324</v>
      </c>
      <c r="H106" s="568" t="s">
        <v>7650</v>
      </c>
      <c r="I106" s="340">
        <v>25000</v>
      </c>
      <c r="J106" s="340"/>
      <c r="K106" s="410">
        <f t="shared" si="4"/>
        <v>11346436.67</v>
      </c>
      <c r="N106" s="567"/>
      <c r="O106" s="568"/>
      <c r="P106" s="13"/>
      <c r="Q106" s="340"/>
      <c r="R106" s="507"/>
    </row>
    <row r="107" spans="1:18" ht="30" x14ac:dyDescent="0.25">
      <c r="A107" s="567">
        <v>45234</v>
      </c>
      <c r="B107" s="593" t="s">
        <v>7472</v>
      </c>
      <c r="C107" s="339"/>
      <c r="D107" s="573">
        <v>1500000</v>
      </c>
      <c r="E107" s="340">
        <f t="shared" si="6"/>
        <v>1637405</v>
      </c>
      <c r="G107" s="581">
        <v>45325</v>
      </c>
      <c r="H107" s="568" t="s">
        <v>7655</v>
      </c>
      <c r="I107" s="339">
        <v>50000</v>
      </c>
      <c r="J107" s="340"/>
      <c r="K107" s="410">
        <f t="shared" si="4"/>
        <v>11296436.67</v>
      </c>
      <c r="N107" s="567"/>
      <c r="O107" s="568"/>
      <c r="P107" s="13"/>
      <c r="Q107" s="340"/>
      <c r="R107" s="507"/>
    </row>
    <row r="108" spans="1:18" ht="30" x14ac:dyDescent="0.25">
      <c r="A108" s="567">
        <v>45237</v>
      </c>
      <c r="B108" s="328" t="s">
        <v>7492</v>
      </c>
      <c r="C108" s="339">
        <v>1300000</v>
      </c>
      <c r="D108" s="340"/>
      <c r="E108" s="340">
        <f t="shared" si="6"/>
        <v>337405</v>
      </c>
      <c r="G108" s="581">
        <v>45325</v>
      </c>
      <c r="H108" s="568" t="s">
        <v>7656</v>
      </c>
      <c r="I108" s="339">
        <v>50000</v>
      </c>
      <c r="J108" s="340"/>
      <c r="K108" s="410">
        <f t="shared" si="4"/>
        <v>11246436.67</v>
      </c>
      <c r="N108" s="567"/>
      <c r="O108" s="568"/>
      <c r="P108" s="339"/>
      <c r="Q108" s="340"/>
      <c r="R108" s="507"/>
    </row>
    <row r="109" spans="1:18" x14ac:dyDescent="0.25">
      <c r="A109" s="567">
        <v>45237</v>
      </c>
      <c r="B109" s="604" t="s">
        <v>7393</v>
      </c>
      <c r="C109" s="598">
        <v>2000</v>
      </c>
      <c r="D109" s="340"/>
      <c r="E109" s="340">
        <f t="shared" si="6"/>
        <v>335405</v>
      </c>
      <c r="G109" s="581">
        <v>45328</v>
      </c>
      <c r="H109" s="568" t="s">
        <v>7657</v>
      </c>
      <c r="I109" s="339">
        <v>100000</v>
      </c>
      <c r="J109" s="340"/>
      <c r="K109" s="410">
        <f t="shared" si="4"/>
        <v>11146436.67</v>
      </c>
      <c r="N109" s="567"/>
      <c r="O109" s="568"/>
      <c r="P109" s="339"/>
      <c r="Q109" s="340"/>
      <c r="R109" s="507"/>
    </row>
    <row r="110" spans="1:18" ht="30" x14ac:dyDescent="0.25">
      <c r="A110" s="567">
        <v>45237</v>
      </c>
      <c r="B110" s="568" t="s">
        <v>7493</v>
      </c>
      <c r="C110" s="339">
        <v>63920</v>
      </c>
      <c r="D110" s="340"/>
      <c r="E110" s="340">
        <f t="shared" si="6"/>
        <v>271485</v>
      </c>
      <c r="G110" s="581">
        <v>45329</v>
      </c>
      <c r="H110" s="568" t="s">
        <v>7658</v>
      </c>
      <c r="I110" s="13">
        <v>162500</v>
      </c>
      <c r="J110" s="340"/>
      <c r="K110" s="410">
        <f t="shared" si="4"/>
        <v>10983936.67</v>
      </c>
      <c r="N110" s="567"/>
      <c r="O110" s="568"/>
      <c r="P110" s="339"/>
      <c r="Q110" s="340"/>
      <c r="R110" s="507"/>
    </row>
    <row r="111" spans="1:18" ht="30" x14ac:dyDescent="0.25">
      <c r="A111" s="567">
        <v>45237</v>
      </c>
      <c r="B111" s="593" t="s">
        <v>7472</v>
      </c>
      <c r="C111" s="339"/>
      <c r="D111" s="573">
        <v>1600000</v>
      </c>
      <c r="E111" s="340">
        <f t="shared" si="6"/>
        <v>1871485</v>
      </c>
      <c r="G111" s="581">
        <v>45329</v>
      </c>
      <c r="H111" s="568" t="s">
        <v>7659</v>
      </c>
      <c r="I111" s="13">
        <v>153500</v>
      </c>
      <c r="J111" s="340"/>
      <c r="K111" s="410">
        <f t="shared" si="4"/>
        <v>10830436.67</v>
      </c>
      <c r="N111" s="567"/>
      <c r="O111" s="568"/>
      <c r="P111" s="339"/>
      <c r="Q111" s="340"/>
      <c r="R111" s="507"/>
    </row>
    <row r="112" spans="1:18" ht="30" x14ac:dyDescent="0.25">
      <c r="A112" s="567">
        <v>45251</v>
      </c>
      <c r="B112" s="568" t="s">
        <v>7500</v>
      </c>
      <c r="C112" s="339">
        <v>500000</v>
      </c>
      <c r="D112" s="340"/>
      <c r="E112" s="340">
        <f t="shared" si="6"/>
        <v>1371485</v>
      </c>
      <c r="G112" s="581">
        <v>45329</v>
      </c>
      <c r="H112" s="568" t="s">
        <v>7660</v>
      </c>
      <c r="I112" s="339">
        <v>88800</v>
      </c>
      <c r="J112" s="340"/>
      <c r="K112" s="410">
        <f t="shared" si="4"/>
        <v>10741636.67</v>
      </c>
      <c r="N112" s="567"/>
      <c r="O112" s="568"/>
      <c r="P112" s="339"/>
      <c r="Q112" s="340"/>
      <c r="R112" s="507"/>
    </row>
    <row r="113" spans="1:18" ht="30" x14ac:dyDescent="0.25">
      <c r="A113" s="567">
        <v>45253</v>
      </c>
      <c r="B113" s="328" t="s">
        <v>7492</v>
      </c>
      <c r="C113" s="339">
        <v>1000000</v>
      </c>
      <c r="D113" s="340"/>
      <c r="E113" s="340">
        <f t="shared" si="6"/>
        <v>371485</v>
      </c>
      <c r="G113" s="581">
        <v>45329</v>
      </c>
      <c r="H113" s="568" t="s">
        <v>7662</v>
      </c>
      <c r="I113" s="339">
        <v>164000</v>
      </c>
      <c r="J113" s="340"/>
      <c r="K113" s="410">
        <f t="shared" si="4"/>
        <v>10577636.67</v>
      </c>
      <c r="N113" s="567"/>
      <c r="O113" s="568"/>
      <c r="P113" s="339"/>
      <c r="Q113" s="340"/>
      <c r="R113" s="507"/>
    </row>
    <row r="114" spans="1:18" s="14" customFormat="1" ht="30" x14ac:dyDescent="0.25">
      <c r="A114" s="567">
        <v>45253</v>
      </c>
      <c r="B114" s="604" t="s">
        <v>7393</v>
      </c>
      <c r="C114" s="598">
        <v>6000</v>
      </c>
      <c r="D114" s="340"/>
      <c r="E114" s="340">
        <f t="shared" si="6"/>
        <v>365485</v>
      </c>
      <c r="G114" s="581">
        <v>45329</v>
      </c>
      <c r="H114" s="568" t="s">
        <v>7661</v>
      </c>
      <c r="I114" s="339">
        <v>140000</v>
      </c>
      <c r="J114" s="340"/>
      <c r="K114" s="410">
        <f t="shared" si="4"/>
        <v>10437636.67</v>
      </c>
      <c r="N114" s="567"/>
      <c r="O114" s="568"/>
      <c r="P114" s="339"/>
      <c r="Q114" s="340"/>
      <c r="R114" s="507"/>
    </row>
    <row r="115" spans="1:18" s="14" customFormat="1" ht="28.5" customHeight="1" x14ac:dyDescent="0.25">
      <c r="A115" s="567">
        <v>45254</v>
      </c>
      <c r="B115" s="568" t="s">
        <v>7490</v>
      </c>
      <c r="C115" s="339">
        <v>44420</v>
      </c>
      <c r="D115" s="340"/>
      <c r="E115" s="340">
        <f t="shared" si="6"/>
        <v>321065</v>
      </c>
      <c r="G115" s="581">
        <v>45332</v>
      </c>
      <c r="H115" s="568" t="s">
        <v>7666</v>
      </c>
      <c r="I115" s="339">
        <v>85000</v>
      </c>
      <c r="J115" s="340"/>
      <c r="K115" s="410">
        <f t="shared" si="4"/>
        <v>10352636.67</v>
      </c>
      <c r="N115" s="567"/>
      <c r="O115" s="568"/>
      <c r="P115" s="339"/>
      <c r="Q115" s="340"/>
      <c r="R115" s="507"/>
    </row>
    <row r="116" spans="1:18" x14ac:dyDescent="0.25">
      <c r="A116" s="567">
        <v>45258</v>
      </c>
      <c r="B116" s="568" t="s">
        <v>7516</v>
      </c>
      <c r="C116" s="339"/>
      <c r="D116" s="573">
        <v>1000000</v>
      </c>
      <c r="E116" s="340">
        <f t="shared" si="6"/>
        <v>1321065</v>
      </c>
      <c r="G116" s="581">
        <v>45332</v>
      </c>
      <c r="H116" s="568" t="s">
        <v>7665</v>
      </c>
      <c r="I116" s="339">
        <v>500000</v>
      </c>
      <c r="J116" s="340"/>
      <c r="K116" s="410">
        <f t="shared" si="4"/>
        <v>9852636.6699999999</v>
      </c>
      <c r="N116" s="567"/>
      <c r="O116" s="568"/>
      <c r="P116" s="339"/>
      <c r="Q116" s="340"/>
      <c r="R116" s="507"/>
    </row>
    <row r="117" spans="1:18" ht="30" x14ac:dyDescent="0.25">
      <c r="A117" s="567">
        <v>45258</v>
      </c>
      <c r="B117" s="568" t="s">
        <v>7516</v>
      </c>
      <c r="C117" s="339"/>
      <c r="D117" s="573">
        <v>1000000</v>
      </c>
      <c r="E117" s="340">
        <f t="shared" si="6"/>
        <v>2321065</v>
      </c>
      <c r="G117" s="581">
        <v>45334</v>
      </c>
      <c r="H117" s="568" t="s">
        <v>7667</v>
      </c>
      <c r="I117" s="339">
        <v>60000</v>
      </c>
      <c r="J117" s="340"/>
      <c r="K117" s="410">
        <f t="shared" si="4"/>
        <v>9792636.6699999999</v>
      </c>
      <c r="N117" s="567"/>
      <c r="O117" s="568"/>
      <c r="P117" s="339"/>
      <c r="Q117" s="340"/>
      <c r="R117" s="507"/>
    </row>
    <row r="118" spans="1:18" x14ac:dyDescent="0.25">
      <c r="A118" s="567">
        <v>45258</v>
      </c>
      <c r="B118" s="568" t="s">
        <v>7516</v>
      </c>
      <c r="C118" s="339"/>
      <c r="D118" s="573">
        <v>1000000</v>
      </c>
      <c r="E118" s="340">
        <f t="shared" si="6"/>
        <v>3321065</v>
      </c>
      <c r="G118" s="581">
        <v>45334</v>
      </c>
      <c r="H118" s="568" t="s">
        <v>7634</v>
      </c>
      <c r="I118" s="339">
        <v>100000</v>
      </c>
      <c r="J118" s="340"/>
      <c r="K118" s="410">
        <f t="shared" si="4"/>
        <v>9692636.6699999999</v>
      </c>
      <c r="N118" s="567"/>
      <c r="O118" s="568"/>
      <c r="P118" s="339"/>
      <c r="Q118" s="340"/>
      <c r="R118" s="507"/>
    </row>
    <row r="119" spans="1:18" ht="30" x14ac:dyDescent="0.25">
      <c r="A119" s="567">
        <v>45258</v>
      </c>
      <c r="B119" s="568" t="s">
        <v>7516</v>
      </c>
      <c r="C119" s="13"/>
      <c r="D119" s="573">
        <v>1000000</v>
      </c>
      <c r="E119" s="340">
        <f t="shared" si="6"/>
        <v>4321065</v>
      </c>
      <c r="G119" s="581">
        <v>45335</v>
      </c>
      <c r="H119" s="568" t="s">
        <v>7661</v>
      </c>
      <c r="I119" s="339">
        <v>140000</v>
      </c>
      <c r="J119" s="340"/>
      <c r="K119" s="410">
        <f t="shared" si="4"/>
        <v>9552636.6699999999</v>
      </c>
      <c r="N119" s="567"/>
      <c r="O119" s="568"/>
      <c r="P119" s="339"/>
      <c r="Q119" s="340"/>
      <c r="R119" s="507"/>
    </row>
    <row r="120" spans="1:18" ht="30" x14ac:dyDescent="0.25">
      <c r="A120" s="567">
        <v>45258</v>
      </c>
      <c r="B120" s="568" t="s">
        <v>7516</v>
      </c>
      <c r="C120" s="13"/>
      <c r="D120" s="573">
        <v>1204349</v>
      </c>
      <c r="E120" s="340">
        <f t="shared" si="6"/>
        <v>5525414</v>
      </c>
      <c r="G120" s="581">
        <v>45338</v>
      </c>
      <c r="H120" s="568" t="s">
        <v>7673</v>
      </c>
      <c r="I120" s="339">
        <v>50000</v>
      </c>
      <c r="J120" s="340"/>
      <c r="K120" s="410">
        <f t="shared" si="4"/>
        <v>9502636.6699999999</v>
      </c>
      <c r="N120" s="567"/>
      <c r="O120" s="568"/>
      <c r="P120" s="339"/>
      <c r="Q120" s="340"/>
      <c r="R120" s="507"/>
    </row>
    <row r="121" spans="1:18" s="14" customFormat="1" x14ac:dyDescent="0.25">
      <c r="A121" s="567">
        <v>45262</v>
      </c>
      <c r="B121" s="568" t="s">
        <v>7506</v>
      </c>
      <c r="C121" s="13">
        <v>1000000</v>
      </c>
      <c r="D121" s="340"/>
      <c r="E121" s="340">
        <f t="shared" si="6"/>
        <v>4525414</v>
      </c>
      <c r="G121" s="581">
        <v>45339</v>
      </c>
      <c r="H121" s="568" t="s">
        <v>7677</v>
      </c>
      <c r="I121" s="339">
        <v>108600</v>
      </c>
      <c r="J121" s="340"/>
      <c r="K121" s="410">
        <f t="shared" si="4"/>
        <v>9394036.6699999999</v>
      </c>
      <c r="N121" s="567"/>
      <c r="O121" s="568"/>
      <c r="P121" s="339"/>
      <c r="Q121" s="340"/>
      <c r="R121" s="507"/>
    </row>
    <row r="122" spans="1:18" s="14" customFormat="1" x14ac:dyDescent="0.25">
      <c r="A122" s="567">
        <v>45262</v>
      </c>
      <c r="B122" s="604" t="s">
        <v>7547</v>
      </c>
      <c r="C122" s="598">
        <v>52043</v>
      </c>
      <c r="D122" s="340"/>
      <c r="E122" s="340">
        <f t="shared" si="6"/>
        <v>4473371</v>
      </c>
      <c r="G122" s="581">
        <v>45339</v>
      </c>
      <c r="H122" s="568" t="s">
        <v>7682</v>
      </c>
      <c r="I122" s="339">
        <v>250000</v>
      </c>
      <c r="J122" s="340"/>
      <c r="K122" s="410">
        <f t="shared" si="4"/>
        <v>9144036.6699999999</v>
      </c>
      <c r="N122" s="567"/>
      <c r="O122" s="568"/>
      <c r="P122" s="13"/>
      <c r="Q122" s="340"/>
      <c r="R122" s="507"/>
    </row>
    <row r="123" spans="1:18" s="14" customFormat="1" ht="30.75" customHeight="1" x14ac:dyDescent="0.25">
      <c r="A123" s="567">
        <v>45264</v>
      </c>
      <c r="B123" s="568" t="s">
        <v>7507</v>
      </c>
      <c r="C123" s="13">
        <v>600000</v>
      </c>
      <c r="D123" s="340"/>
      <c r="E123" s="340">
        <f t="shared" si="6"/>
        <v>3873371</v>
      </c>
      <c r="G123" s="581">
        <v>45339</v>
      </c>
      <c r="H123" s="568" t="s">
        <v>7678</v>
      </c>
      <c r="I123" s="339">
        <v>200000</v>
      </c>
      <c r="J123" s="340"/>
      <c r="K123" s="410">
        <f t="shared" si="4"/>
        <v>8944036.6699999999</v>
      </c>
      <c r="N123" s="567"/>
      <c r="O123" s="568"/>
      <c r="P123" s="339"/>
      <c r="Q123" s="340"/>
      <c r="R123" s="507"/>
    </row>
    <row r="124" spans="1:18" s="14" customFormat="1" ht="30" x14ac:dyDescent="0.25">
      <c r="A124" s="567">
        <v>45265</v>
      </c>
      <c r="B124" s="568" t="s">
        <v>7508</v>
      </c>
      <c r="C124" s="13">
        <v>132000</v>
      </c>
      <c r="D124" s="340"/>
      <c r="E124" s="340">
        <f t="shared" si="6"/>
        <v>3741371</v>
      </c>
      <c r="G124" s="581">
        <v>45339</v>
      </c>
      <c r="H124" s="568" t="s">
        <v>7678</v>
      </c>
      <c r="I124" s="339">
        <v>104800</v>
      </c>
      <c r="J124" s="340"/>
      <c r="K124" s="410">
        <f t="shared" si="4"/>
        <v>8839236.6699999999</v>
      </c>
      <c r="N124" s="567"/>
      <c r="O124" s="568"/>
      <c r="P124" s="339"/>
      <c r="Q124" s="340"/>
      <c r="R124" s="507"/>
    </row>
    <row r="125" spans="1:18" s="14" customFormat="1" x14ac:dyDescent="0.25">
      <c r="A125" s="567">
        <v>45265</v>
      </c>
      <c r="B125" s="568" t="s">
        <v>7509</v>
      </c>
      <c r="C125" s="339">
        <v>100000</v>
      </c>
      <c r="D125" s="340"/>
      <c r="E125" s="340">
        <f t="shared" si="6"/>
        <v>3641371</v>
      </c>
      <c r="G125" s="581">
        <v>45339</v>
      </c>
      <c r="H125" s="568" t="s">
        <v>7678</v>
      </c>
      <c r="I125" s="339">
        <v>200000</v>
      </c>
      <c r="J125" s="340"/>
      <c r="K125" s="410">
        <f t="shared" si="4"/>
        <v>8639236.6699999999</v>
      </c>
      <c r="N125" s="567"/>
      <c r="O125" s="568"/>
      <c r="P125" s="339"/>
      <c r="Q125" s="340"/>
      <c r="R125" s="507"/>
    </row>
    <row r="126" spans="1:18" s="14" customFormat="1" x14ac:dyDescent="0.25">
      <c r="A126" s="567">
        <v>45265</v>
      </c>
      <c r="B126" s="568" t="s">
        <v>7510</v>
      </c>
      <c r="C126" s="339">
        <v>300000</v>
      </c>
      <c r="D126" s="340"/>
      <c r="E126" s="340">
        <f t="shared" si="6"/>
        <v>3341371</v>
      </c>
      <c r="G126" s="581">
        <v>45339</v>
      </c>
      <c r="H126" s="568" t="s">
        <v>7678</v>
      </c>
      <c r="I126" s="339">
        <v>200000</v>
      </c>
      <c r="J126" s="340"/>
      <c r="K126" s="410">
        <f t="shared" si="4"/>
        <v>8439236.6699999999</v>
      </c>
      <c r="N126" s="567"/>
      <c r="O126" s="568"/>
      <c r="P126" s="339"/>
      <c r="Q126" s="340"/>
      <c r="R126" s="507"/>
    </row>
    <row r="127" spans="1:18" s="14" customFormat="1" ht="30" x14ac:dyDescent="0.25">
      <c r="A127" s="567">
        <v>45265</v>
      </c>
      <c r="B127" s="568" t="s">
        <v>7511</v>
      </c>
      <c r="C127" s="339">
        <v>500000</v>
      </c>
      <c r="D127" s="340"/>
      <c r="E127" s="340">
        <f t="shared" si="6"/>
        <v>2841371</v>
      </c>
      <c r="G127" s="581">
        <v>45339</v>
      </c>
      <c r="H127" s="568" t="s">
        <v>7679</v>
      </c>
      <c r="I127" s="339">
        <v>40000</v>
      </c>
      <c r="J127" s="340"/>
      <c r="K127" s="410">
        <f t="shared" si="4"/>
        <v>8399236.6699999999</v>
      </c>
      <c r="N127" s="567"/>
      <c r="O127" s="568"/>
      <c r="P127" s="13"/>
      <c r="Q127" s="340"/>
      <c r="R127" s="507"/>
    </row>
    <row r="128" spans="1:18" s="14" customFormat="1" ht="30" x14ac:dyDescent="0.25">
      <c r="A128" s="567">
        <v>45268</v>
      </c>
      <c r="B128" s="568" t="s">
        <v>7514</v>
      </c>
      <c r="C128" s="339">
        <v>112700</v>
      </c>
      <c r="D128" s="340"/>
      <c r="E128" s="340">
        <f t="shared" si="6"/>
        <v>2728671</v>
      </c>
      <c r="G128" s="581">
        <v>45339</v>
      </c>
      <c r="H128" s="568" t="s">
        <v>7684</v>
      </c>
      <c r="I128" s="339">
        <v>250000</v>
      </c>
      <c r="J128" s="340"/>
      <c r="K128" s="410">
        <f t="shared" si="4"/>
        <v>8149236.6699999999</v>
      </c>
      <c r="N128" s="567"/>
      <c r="O128" s="568"/>
      <c r="P128" s="13"/>
      <c r="Q128" s="340"/>
      <c r="R128" s="507"/>
    </row>
    <row r="129" spans="1:18" s="14" customFormat="1" ht="30" x14ac:dyDescent="0.25">
      <c r="A129" s="567">
        <v>45268</v>
      </c>
      <c r="B129" s="568" t="s">
        <v>7513</v>
      </c>
      <c r="C129" s="339">
        <v>61500</v>
      </c>
      <c r="D129" s="340"/>
      <c r="E129" s="340">
        <f t="shared" ref="E129:E184" si="8">E128+D129-C129</f>
        <v>2667171</v>
      </c>
      <c r="G129" s="581">
        <v>45341</v>
      </c>
      <c r="H129" s="568" t="s">
        <v>7681</v>
      </c>
      <c r="I129" s="339">
        <v>40000</v>
      </c>
      <c r="J129" s="340"/>
      <c r="K129" s="410">
        <f t="shared" si="4"/>
        <v>8109236.6699999999</v>
      </c>
      <c r="N129" s="567"/>
      <c r="O129" s="568"/>
      <c r="P129" s="13"/>
      <c r="Q129" s="340"/>
      <c r="R129" s="507"/>
    </row>
    <row r="130" spans="1:18" s="14" customFormat="1" ht="30" x14ac:dyDescent="0.25">
      <c r="A130" s="567">
        <v>45268</v>
      </c>
      <c r="B130" s="568" t="s">
        <v>7512</v>
      </c>
      <c r="C130" s="339">
        <v>165000</v>
      </c>
      <c r="D130" s="340"/>
      <c r="E130" s="340">
        <f t="shared" si="8"/>
        <v>2502171</v>
      </c>
      <c r="G130" s="581">
        <v>45341</v>
      </c>
      <c r="H130" s="568" t="s">
        <v>7658</v>
      </c>
      <c r="I130" s="339">
        <v>20180</v>
      </c>
      <c r="J130" s="340"/>
      <c r="K130" s="410">
        <f t="shared" si="4"/>
        <v>8089056.6699999999</v>
      </c>
      <c r="N130" s="567"/>
      <c r="O130" s="568"/>
      <c r="P130" s="13"/>
      <c r="Q130" s="340"/>
      <c r="R130" s="507"/>
    </row>
    <row r="131" spans="1:18" s="14" customFormat="1" ht="30" x14ac:dyDescent="0.25">
      <c r="A131" s="567">
        <v>45269</v>
      </c>
      <c r="B131" s="568" t="s">
        <v>7515</v>
      </c>
      <c r="C131" s="339">
        <v>340000</v>
      </c>
      <c r="D131" s="340"/>
      <c r="E131" s="340">
        <f t="shared" si="8"/>
        <v>2162171</v>
      </c>
      <c r="G131" s="581">
        <v>45341</v>
      </c>
      <c r="H131" s="568" t="s">
        <v>7685</v>
      </c>
      <c r="I131" s="339">
        <v>300000</v>
      </c>
      <c r="J131" s="340"/>
      <c r="K131" s="410">
        <f t="shared" si="4"/>
        <v>7789056.6699999999</v>
      </c>
      <c r="N131" s="567"/>
      <c r="O131" s="568"/>
      <c r="P131" s="13"/>
      <c r="Q131" s="340"/>
      <c r="R131" s="507"/>
    </row>
    <row r="132" spans="1:18" s="14" customFormat="1" x14ac:dyDescent="0.25">
      <c r="A132" s="567">
        <v>45271</v>
      </c>
      <c r="B132" s="568" t="s">
        <v>7520</v>
      </c>
      <c r="C132" s="339">
        <v>59000</v>
      </c>
      <c r="D132" s="340"/>
      <c r="E132" s="340">
        <f t="shared" si="8"/>
        <v>2103171</v>
      </c>
      <c r="G132" s="581">
        <v>45341</v>
      </c>
      <c r="H132" s="568" t="s">
        <v>7541</v>
      </c>
      <c r="I132" s="339">
        <v>628670</v>
      </c>
      <c r="J132" s="340"/>
      <c r="K132" s="410">
        <f t="shared" si="4"/>
        <v>7160386.6699999999</v>
      </c>
      <c r="N132" s="567"/>
      <c r="O132" s="568"/>
      <c r="P132" s="339"/>
      <c r="Q132" s="340"/>
      <c r="R132" s="507"/>
    </row>
    <row r="133" spans="1:18" s="14" customFormat="1" ht="21" customHeight="1" x14ac:dyDescent="0.25">
      <c r="A133" s="567">
        <v>45272</v>
      </c>
      <c r="B133" s="568" t="s">
        <v>7521</v>
      </c>
      <c r="C133" s="339">
        <v>400000</v>
      </c>
      <c r="D133" s="340"/>
      <c r="E133" s="340">
        <f t="shared" si="8"/>
        <v>1703171</v>
      </c>
      <c r="G133" s="581">
        <v>45341</v>
      </c>
      <c r="H133" s="568" t="s">
        <v>7555</v>
      </c>
      <c r="I133" s="339">
        <v>196890</v>
      </c>
      <c r="J133" s="340"/>
      <c r="K133" s="410">
        <f t="shared" si="4"/>
        <v>6963496.6699999999</v>
      </c>
      <c r="N133" s="567"/>
      <c r="O133" s="568"/>
      <c r="P133" s="339"/>
      <c r="Q133" s="340"/>
      <c r="R133" s="507"/>
    </row>
    <row r="134" spans="1:18" s="14" customFormat="1" ht="21" customHeight="1" x14ac:dyDescent="0.25">
      <c r="A134" s="567">
        <v>45273</v>
      </c>
      <c r="B134" s="568" t="s">
        <v>7521</v>
      </c>
      <c r="C134" s="339">
        <v>600000</v>
      </c>
      <c r="D134" s="340"/>
      <c r="E134" s="340">
        <f t="shared" si="8"/>
        <v>1103171</v>
      </c>
      <c r="G134" s="581">
        <v>45341</v>
      </c>
      <c r="H134" s="568" t="s">
        <v>7659</v>
      </c>
      <c r="I134" s="339">
        <v>74950</v>
      </c>
      <c r="J134" s="340"/>
      <c r="K134" s="410">
        <f t="shared" si="4"/>
        <v>6888546.6699999999</v>
      </c>
      <c r="N134" s="567"/>
      <c r="O134" s="568"/>
      <c r="P134" s="339"/>
      <c r="Q134" s="340"/>
      <c r="R134" s="507"/>
    </row>
    <row r="135" spans="1:18" s="14" customFormat="1" x14ac:dyDescent="0.25">
      <c r="A135" s="567">
        <v>45273</v>
      </c>
      <c r="B135" s="568" t="s">
        <v>7522</v>
      </c>
      <c r="C135" s="339">
        <v>200000</v>
      </c>
      <c r="D135" s="340"/>
      <c r="E135" s="340">
        <f t="shared" si="8"/>
        <v>903171</v>
      </c>
      <c r="G135" s="581">
        <v>45341</v>
      </c>
      <c r="H135" s="568" t="s">
        <v>7686</v>
      </c>
      <c r="I135" s="339">
        <v>304620</v>
      </c>
      <c r="J135" s="340"/>
      <c r="K135" s="410">
        <f t="shared" si="4"/>
        <v>6583926.6699999999</v>
      </c>
      <c r="N135" s="567"/>
      <c r="O135" s="568"/>
      <c r="P135" s="339"/>
      <c r="Q135" s="340"/>
      <c r="R135" s="507"/>
    </row>
    <row r="136" spans="1:18" s="14" customFormat="1" x14ac:dyDescent="0.25">
      <c r="A136" s="567">
        <v>45274</v>
      </c>
      <c r="B136" s="568" t="s">
        <v>7526</v>
      </c>
      <c r="C136" s="339">
        <v>155000</v>
      </c>
      <c r="D136" s="340"/>
      <c r="E136" s="340">
        <f t="shared" si="8"/>
        <v>748171</v>
      </c>
      <c r="G136" s="581">
        <v>45342</v>
      </c>
      <c r="H136" s="568" t="s">
        <v>7687</v>
      </c>
      <c r="I136" s="339">
        <v>40000</v>
      </c>
      <c r="J136" s="340"/>
      <c r="K136" s="410">
        <f t="shared" si="4"/>
        <v>6543926.6699999999</v>
      </c>
      <c r="N136" s="567"/>
      <c r="O136" s="568"/>
      <c r="P136" s="339"/>
      <c r="Q136" s="340"/>
      <c r="R136" s="507"/>
    </row>
    <row r="137" spans="1:18" x14ac:dyDescent="0.25">
      <c r="A137" s="567">
        <v>45274</v>
      </c>
      <c r="B137" s="568" t="s">
        <v>7436</v>
      </c>
      <c r="C137" s="339">
        <v>95000</v>
      </c>
      <c r="D137" s="340"/>
      <c r="E137" s="340">
        <f t="shared" si="8"/>
        <v>653171</v>
      </c>
      <c r="G137" s="581">
        <v>45342</v>
      </c>
      <c r="H137" s="568" t="s">
        <v>7688</v>
      </c>
      <c r="I137" s="339">
        <v>149000</v>
      </c>
      <c r="J137" s="340"/>
      <c r="K137" s="410">
        <f t="shared" si="4"/>
        <v>6394926.6699999999</v>
      </c>
      <c r="N137" s="567"/>
      <c r="O137" s="568"/>
      <c r="P137" s="339"/>
      <c r="Q137" s="340"/>
      <c r="R137" s="507"/>
    </row>
    <row r="138" spans="1:18" x14ac:dyDescent="0.25">
      <c r="A138" s="567">
        <v>45275</v>
      </c>
      <c r="B138" s="568" t="s">
        <v>7527</v>
      </c>
      <c r="C138" s="339">
        <v>40000</v>
      </c>
      <c r="D138" s="340"/>
      <c r="E138" s="340">
        <f t="shared" si="8"/>
        <v>613171</v>
      </c>
      <c r="G138" s="581">
        <v>45342</v>
      </c>
      <c r="H138" s="568" t="s">
        <v>7689</v>
      </c>
      <c r="I138" s="339">
        <v>300000</v>
      </c>
      <c r="J138" s="340"/>
      <c r="K138" s="410">
        <f t="shared" si="4"/>
        <v>6094926.6699999999</v>
      </c>
      <c r="N138" s="570"/>
      <c r="O138" s="568"/>
      <c r="P138" s="571"/>
      <c r="Q138" s="572"/>
      <c r="R138" s="507"/>
    </row>
    <row r="139" spans="1:18" x14ac:dyDescent="0.25">
      <c r="A139" s="567">
        <v>45275</v>
      </c>
      <c r="B139" s="568" t="s">
        <v>7510</v>
      </c>
      <c r="C139" s="339">
        <v>300000</v>
      </c>
      <c r="D139" s="340"/>
      <c r="E139" s="340">
        <f t="shared" si="8"/>
        <v>313171</v>
      </c>
      <c r="F139" s="373"/>
      <c r="G139" s="581">
        <v>45343</v>
      </c>
      <c r="H139" s="568" t="s">
        <v>7690</v>
      </c>
      <c r="I139" s="339">
        <v>275000</v>
      </c>
      <c r="J139" s="340"/>
      <c r="K139" s="410">
        <f t="shared" si="4"/>
        <v>5819926.6699999999</v>
      </c>
      <c r="N139" s="570"/>
      <c r="O139" s="568"/>
      <c r="P139" s="571"/>
      <c r="Q139" s="572"/>
      <c r="R139" s="507"/>
    </row>
    <row r="140" spans="1:18" ht="30" x14ac:dyDescent="0.25">
      <c r="A140" s="567">
        <v>45275</v>
      </c>
      <c r="B140" s="568" t="s">
        <v>7528</v>
      </c>
      <c r="C140" s="339">
        <v>143500</v>
      </c>
      <c r="D140" s="340"/>
      <c r="E140" s="340">
        <f t="shared" si="8"/>
        <v>169671</v>
      </c>
      <c r="G140" s="581">
        <v>45343</v>
      </c>
      <c r="H140" s="568" t="s">
        <v>7637</v>
      </c>
      <c r="I140" s="339">
        <v>1000000</v>
      </c>
      <c r="J140" s="340"/>
      <c r="K140" s="410">
        <f t="shared" si="4"/>
        <v>4819926.67</v>
      </c>
      <c r="N140" s="570"/>
      <c r="O140" s="568"/>
      <c r="P140" s="571"/>
      <c r="Q140" s="572"/>
      <c r="R140" s="507"/>
    </row>
    <row r="141" spans="1:18" ht="30" x14ac:dyDescent="0.25">
      <c r="A141" s="567">
        <v>45276</v>
      </c>
      <c r="B141" s="568" t="s">
        <v>7409</v>
      </c>
      <c r="C141" s="339">
        <v>160000</v>
      </c>
      <c r="D141" s="340"/>
      <c r="E141" s="340">
        <f t="shared" si="8"/>
        <v>9671</v>
      </c>
      <c r="F141" s="373"/>
      <c r="G141" s="581">
        <v>45345</v>
      </c>
      <c r="H141" s="568" t="s">
        <v>7692</v>
      </c>
      <c r="I141" s="339">
        <v>195500</v>
      </c>
      <c r="J141" s="340"/>
      <c r="K141" s="410">
        <f t="shared" si="4"/>
        <v>4624426.67</v>
      </c>
      <c r="N141" s="570"/>
      <c r="O141" s="568"/>
      <c r="P141" s="571"/>
      <c r="Q141" s="572"/>
      <c r="R141" s="507"/>
    </row>
    <row r="142" spans="1:18" ht="30" x14ac:dyDescent="0.25">
      <c r="A142" s="567">
        <v>45280</v>
      </c>
      <c r="B142" s="568" t="s">
        <v>7548</v>
      </c>
      <c r="C142" s="339"/>
      <c r="D142" s="340">
        <v>5000000</v>
      </c>
      <c r="E142" s="607">
        <f t="shared" si="8"/>
        <v>5009671</v>
      </c>
      <c r="G142" s="581">
        <v>45345</v>
      </c>
      <c r="H142" s="568" t="s">
        <v>7693</v>
      </c>
      <c r="I142" s="339">
        <v>21600</v>
      </c>
      <c r="J142" s="340"/>
      <c r="K142" s="410">
        <f t="shared" si="4"/>
        <v>4602826.67</v>
      </c>
      <c r="N142" s="570"/>
      <c r="O142" s="569"/>
      <c r="P142" s="339"/>
      <c r="Q142" s="340"/>
      <c r="R142" s="507"/>
    </row>
    <row r="143" spans="1:18" ht="30" x14ac:dyDescent="0.25">
      <c r="A143" s="567">
        <v>45287</v>
      </c>
      <c r="B143" s="328" t="s">
        <v>7565</v>
      </c>
      <c r="C143" s="339">
        <v>250000</v>
      </c>
      <c r="D143" s="340"/>
      <c r="E143" s="340">
        <f t="shared" si="8"/>
        <v>4759671</v>
      </c>
      <c r="F143" s="373"/>
      <c r="G143" s="581">
        <v>45345</v>
      </c>
      <c r="H143" s="568" t="s">
        <v>7691</v>
      </c>
      <c r="I143" s="339">
        <v>78500</v>
      </c>
      <c r="J143" s="340"/>
      <c r="K143" s="410">
        <f t="shared" si="4"/>
        <v>4524326.67</v>
      </c>
      <c r="N143" s="570"/>
      <c r="O143" s="568"/>
      <c r="P143" s="339"/>
      <c r="Q143" s="340"/>
      <c r="R143" s="507"/>
    </row>
    <row r="144" spans="1:18" ht="30" x14ac:dyDescent="0.25">
      <c r="A144" s="567">
        <v>45288</v>
      </c>
      <c r="B144" s="568" t="s">
        <v>7476</v>
      </c>
      <c r="C144" s="339">
        <v>765000</v>
      </c>
      <c r="D144" s="340"/>
      <c r="E144" s="340">
        <f t="shared" si="8"/>
        <v>3994671</v>
      </c>
      <c r="G144" s="581">
        <v>45345</v>
      </c>
      <c r="H144" s="568" t="s">
        <v>7694</v>
      </c>
      <c r="I144" s="339">
        <v>200000</v>
      </c>
      <c r="J144" s="340"/>
      <c r="K144" s="410">
        <f t="shared" si="4"/>
        <v>4324326.67</v>
      </c>
      <c r="N144" s="570"/>
      <c r="O144" s="568"/>
      <c r="P144" s="339"/>
      <c r="Q144" s="340"/>
      <c r="R144" s="507"/>
    </row>
    <row r="145" spans="1:18" ht="24" customHeight="1" x14ac:dyDescent="0.25">
      <c r="A145" s="567">
        <v>45288</v>
      </c>
      <c r="B145" s="568" t="s">
        <v>7570</v>
      </c>
      <c r="C145" s="13">
        <v>1000000</v>
      </c>
      <c r="D145" s="340"/>
      <c r="E145" s="340">
        <f t="shared" si="8"/>
        <v>2994671</v>
      </c>
      <c r="G145" s="581">
        <v>45345</v>
      </c>
      <c r="H145" s="568" t="s">
        <v>7695</v>
      </c>
      <c r="I145" s="339">
        <v>200000</v>
      </c>
      <c r="J145" s="340"/>
      <c r="K145" s="410">
        <f t="shared" si="4"/>
        <v>4124326.67</v>
      </c>
      <c r="N145" s="570"/>
      <c r="O145" s="568"/>
      <c r="P145" s="339"/>
      <c r="Q145" s="340"/>
      <c r="R145" s="507"/>
    </row>
    <row r="146" spans="1:18" ht="30" x14ac:dyDescent="0.25">
      <c r="A146" s="567">
        <v>45295</v>
      </c>
      <c r="B146" s="568" t="s">
        <v>7585</v>
      </c>
      <c r="C146" s="13">
        <v>1000000</v>
      </c>
      <c r="D146" s="340"/>
      <c r="E146" s="340">
        <f t="shared" si="8"/>
        <v>1994671</v>
      </c>
      <c r="G146" s="581">
        <v>45347</v>
      </c>
      <c r="H146" s="568" t="s">
        <v>7697</v>
      </c>
      <c r="I146" s="339">
        <v>16000</v>
      </c>
      <c r="J146" s="340"/>
      <c r="K146" s="410">
        <f t="shared" si="4"/>
        <v>4108326.67</v>
      </c>
      <c r="N146" s="570"/>
      <c r="O146" s="568"/>
      <c r="P146" s="339"/>
      <c r="Q146" s="339"/>
      <c r="R146" s="507"/>
    </row>
    <row r="147" spans="1:18" s="14" customFormat="1" ht="30" x14ac:dyDescent="0.25">
      <c r="A147" s="567">
        <v>45295</v>
      </c>
      <c r="B147" s="568" t="s">
        <v>7476</v>
      </c>
      <c r="C147" s="339">
        <v>750000</v>
      </c>
      <c r="D147" s="340"/>
      <c r="E147" s="340">
        <f t="shared" si="8"/>
        <v>1244671</v>
      </c>
      <c r="G147" s="581">
        <v>45347</v>
      </c>
      <c r="H147" s="568" t="s">
        <v>7701</v>
      </c>
      <c r="I147" s="339">
        <v>100000</v>
      </c>
      <c r="J147" s="340"/>
      <c r="K147" s="410">
        <f t="shared" ref="K147:K301" si="9">J147+K146-I147</f>
        <v>4008326.67</v>
      </c>
      <c r="N147" s="570"/>
      <c r="O147" s="568"/>
      <c r="P147" s="339"/>
      <c r="Q147" s="339"/>
      <c r="R147" s="507"/>
    </row>
    <row r="148" spans="1:18" ht="30" x14ac:dyDescent="0.25">
      <c r="A148" s="567">
        <v>45300</v>
      </c>
      <c r="B148" s="568" t="s">
        <v>7585</v>
      </c>
      <c r="C148" s="13">
        <v>900000</v>
      </c>
      <c r="D148" s="340"/>
      <c r="E148" s="340">
        <f t="shared" si="8"/>
        <v>344671</v>
      </c>
      <c r="G148" s="581">
        <v>45347</v>
      </c>
      <c r="H148" s="568" t="s">
        <v>7699</v>
      </c>
      <c r="I148" s="339">
        <v>33000</v>
      </c>
      <c r="J148" s="340"/>
      <c r="K148" s="410">
        <f t="shared" si="9"/>
        <v>3975326.67</v>
      </c>
      <c r="N148" s="570"/>
      <c r="O148" s="568"/>
      <c r="P148" s="339"/>
      <c r="Q148" s="339"/>
      <c r="R148" s="507"/>
    </row>
    <row r="149" spans="1:18" s="14" customFormat="1" x14ac:dyDescent="0.25">
      <c r="A149" s="567">
        <v>45300</v>
      </c>
      <c r="B149" s="568" t="s">
        <v>7601</v>
      </c>
      <c r="C149" s="339">
        <v>40000</v>
      </c>
      <c r="D149" s="340"/>
      <c r="E149" s="340">
        <f t="shared" si="8"/>
        <v>304671</v>
      </c>
      <c r="G149" s="581">
        <v>45348</v>
      </c>
      <c r="H149" s="568" t="s">
        <v>7551</v>
      </c>
      <c r="I149" s="339">
        <v>50000</v>
      </c>
      <c r="J149" s="340"/>
      <c r="K149" s="410">
        <f t="shared" si="9"/>
        <v>3925326.67</v>
      </c>
      <c r="N149" s="567"/>
      <c r="O149" s="568"/>
      <c r="P149" s="339"/>
      <c r="Q149" s="339"/>
      <c r="R149" s="507"/>
    </row>
    <row r="150" spans="1:18" s="14" customFormat="1" x14ac:dyDescent="0.25">
      <c r="A150" s="567">
        <v>45313</v>
      </c>
      <c r="B150" s="604" t="s">
        <v>7631</v>
      </c>
      <c r="C150" s="598">
        <v>15850</v>
      </c>
      <c r="D150" s="340"/>
      <c r="E150" s="340">
        <f t="shared" si="8"/>
        <v>288821</v>
      </c>
      <c r="G150" s="581">
        <v>45348</v>
      </c>
      <c r="H150" s="568" t="s">
        <v>7704</v>
      </c>
      <c r="I150" s="339">
        <v>146000</v>
      </c>
      <c r="J150" s="340"/>
      <c r="K150" s="410">
        <f t="shared" si="9"/>
        <v>3779326.67</v>
      </c>
      <c r="N150" s="567"/>
      <c r="O150" s="568"/>
      <c r="P150" s="339"/>
      <c r="Q150" s="339"/>
      <c r="R150" s="507">
        <f t="shared" ref="R150:R153" si="10">R149+Q150-P150</f>
        <v>0</v>
      </c>
    </row>
    <row r="151" spans="1:18" s="14" customFormat="1" x14ac:dyDescent="0.25">
      <c r="A151" s="567">
        <v>45313</v>
      </c>
      <c r="B151" s="568" t="s">
        <v>7633</v>
      </c>
      <c r="C151" s="339"/>
      <c r="D151" s="340">
        <v>10000000</v>
      </c>
      <c r="E151" s="340">
        <f t="shared" si="8"/>
        <v>10288821</v>
      </c>
      <c r="G151" s="581">
        <v>45348</v>
      </c>
      <c r="H151" s="568" t="s">
        <v>7702</v>
      </c>
      <c r="I151" s="339">
        <v>135936</v>
      </c>
      <c r="J151" s="339"/>
      <c r="K151" s="410">
        <f t="shared" si="9"/>
        <v>3643390.67</v>
      </c>
      <c r="N151" s="567"/>
      <c r="O151" s="568"/>
      <c r="P151" s="339"/>
      <c r="Q151" s="339"/>
      <c r="R151" s="507">
        <f t="shared" si="10"/>
        <v>0</v>
      </c>
    </row>
    <row r="152" spans="1:18" s="14" customFormat="1" x14ac:dyDescent="0.25">
      <c r="A152" s="567">
        <v>45315</v>
      </c>
      <c r="B152" s="568" t="s">
        <v>7638</v>
      </c>
      <c r="C152" s="339">
        <v>500000</v>
      </c>
      <c r="D152" s="340"/>
      <c r="E152" s="340">
        <f t="shared" si="8"/>
        <v>9788821</v>
      </c>
      <c r="G152" s="581">
        <v>45349</v>
      </c>
      <c r="H152" s="568" t="s">
        <v>7705</v>
      </c>
      <c r="I152" s="339">
        <v>30000</v>
      </c>
      <c r="J152" s="339"/>
      <c r="K152" s="410">
        <f t="shared" si="9"/>
        <v>3613390.67</v>
      </c>
      <c r="N152" s="567"/>
      <c r="O152" s="568"/>
      <c r="P152" s="339"/>
      <c r="Q152" s="339"/>
      <c r="R152" s="507">
        <f t="shared" si="10"/>
        <v>0</v>
      </c>
    </row>
    <row r="153" spans="1:18" s="14" customFormat="1" x14ac:dyDescent="0.25">
      <c r="A153" s="567">
        <v>45315</v>
      </c>
      <c r="B153" s="568" t="s">
        <v>7639</v>
      </c>
      <c r="C153" s="339">
        <v>150000</v>
      </c>
      <c r="D153" s="340"/>
      <c r="E153" s="340">
        <f t="shared" si="8"/>
        <v>9638821</v>
      </c>
      <c r="G153" s="581">
        <v>45349</v>
      </c>
      <c r="H153" s="568" t="s">
        <v>7706</v>
      </c>
      <c r="I153" s="339">
        <v>1333000</v>
      </c>
      <c r="J153" s="339"/>
      <c r="K153" s="410">
        <f t="shared" si="9"/>
        <v>2280390.67</v>
      </c>
      <c r="N153" s="567"/>
      <c r="O153" s="568"/>
      <c r="P153" s="339"/>
      <c r="Q153" s="339"/>
      <c r="R153" s="507">
        <f t="shared" si="10"/>
        <v>0</v>
      </c>
    </row>
    <row r="154" spans="1:18" s="14" customFormat="1" x14ac:dyDescent="0.25">
      <c r="A154" s="567">
        <v>45316</v>
      </c>
      <c r="B154" s="568" t="s">
        <v>7585</v>
      </c>
      <c r="C154" s="13">
        <v>1000000</v>
      </c>
      <c r="D154" s="340"/>
      <c r="E154" s="340">
        <f t="shared" si="8"/>
        <v>8638821</v>
      </c>
      <c r="G154" s="581">
        <v>45350</v>
      </c>
      <c r="H154" s="568" t="s">
        <v>7709</v>
      </c>
      <c r="I154" s="339">
        <v>54400</v>
      </c>
      <c r="J154" s="339"/>
      <c r="K154" s="410">
        <f t="shared" si="9"/>
        <v>2225990.67</v>
      </c>
      <c r="N154" s="569"/>
      <c r="O154" s="568"/>
      <c r="P154" s="339"/>
      <c r="Q154" s="339"/>
      <c r="R154" s="507"/>
    </row>
    <row r="155" spans="1:18" s="14" customFormat="1" ht="30" x14ac:dyDescent="0.25">
      <c r="A155" s="567">
        <v>45316</v>
      </c>
      <c r="B155" s="568" t="s">
        <v>7641</v>
      </c>
      <c r="C155" s="339">
        <v>200000</v>
      </c>
      <c r="D155" s="340"/>
      <c r="E155" s="340">
        <f t="shared" si="8"/>
        <v>8438821</v>
      </c>
      <c r="G155" s="581">
        <v>45350</v>
      </c>
      <c r="H155" s="568" t="s">
        <v>7710</v>
      </c>
      <c r="I155" s="339">
        <v>100000</v>
      </c>
      <c r="J155" s="339"/>
      <c r="K155" s="410">
        <f t="shared" si="9"/>
        <v>2125990.67</v>
      </c>
      <c r="N155" s="569"/>
      <c r="O155" s="568"/>
      <c r="P155" s="339"/>
      <c r="Q155" s="339"/>
      <c r="R155" s="507"/>
    </row>
    <row r="156" spans="1:18" s="14" customFormat="1" x14ac:dyDescent="0.25">
      <c r="A156" s="567">
        <v>45317</v>
      </c>
      <c r="B156" s="568" t="s">
        <v>7646</v>
      </c>
      <c r="C156" s="339">
        <v>500000</v>
      </c>
      <c r="D156" s="340"/>
      <c r="E156" s="340">
        <f t="shared" si="8"/>
        <v>7938821</v>
      </c>
      <c r="G156" s="581">
        <v>45351</v>
      </c>
      <c r="H156" s="568" t="s">
        <v>7657</v>
      </c>
      <c r="I156" s="339">
        <v>100000</v>
      </c>
      <c r="J156" s="339"/>
      <c r="K156" s="410">
        <f t="shared" si="9"/>
        <v>2025990.67</v>
      </c>
      <c r="N156" s="569"/>
      <c r="O156" s="568"/>
      <c r="P156" s="339"/>
      <c r="Q156" s="339"/>
      <c r="R156" s="507"/>
    </row>
    <row r="157" spans="1:18" s="14" customFormat="1" ht="30" x14ac:dyDescent="0.25">
      <c r="A157" s="567">
        <v>45317</v>
      </c>
      <c r="B157" s="568" t="s">
        <v>7645</v>
      </c>
      <c r="C157" s="339">
        <v>500000</v>
      </c>
      <c r="D157" s="340"/>
      <c r="E157" s="340">
        <f t="shared" si="8"/>
        <v>7438821</v>
      </c>
      <c r="G157" s="581">
        <v>45351</v>
      </c>
      <c r="H157" s="568" t="s">
        <v>7673</v>
      </c>
      <c r="I157" s="339">
        <v>70000</v>
      </c>
      <c r="J157" s="339"/>
      <c r="K157" s="410">
        <f t="shared" si="9"/>
        <v>1955990.67</v>
      </c>
      <c r="N157" s="569"/>
      <c r="O157" s="568"/>
      <c r="P157" s="339"/>
      <c r="Q157" s="339"/>
      <c r="R157" s="507"/>
    </row>
    <row r="158" spans="1:18" ht="30" x14ac:dyDescent="0.25">
      <c r="A158" s="567">
        <v>45322</v>
      </c>
      <c r="B158" s="328" t="s">
        <v>7651</v>
      </c>
      <c r="C158" s="571">
        <v>300000</v>
      </c>
      <c r="D158" s="572"/>
      <c r="E158" s="340">
        <f t="shared" si="8"/>
        <v>7138821</v>
      </c>
      <c r="G158" s="581">
        <v>45352</v>
      </c>
      <c r="H158" s="568" t="s">
        <v>7713</v>
      </c>
      <c r="I158" s="339">
        <v>50000</v>
      </c>
      <c r="J158" s="339"/>
      <c r="K158" s="410">
        <f t="shared" si="9"/>
        <v>1905990.67</v>
      </c>
      <c r="N158" s="12"/>
      <c r="O158" s="568"/>
      <c r="P158" s="339"/>
      <c r="Q158" s="339"/>
      <c r="R158" s="507"/>
    </row>
    <row r="159" spans="1:18" ht="30" x14ac:dyDescent="0.25">
      <c r="A159" s="567">
        <v>45322</v>
      </c>
      <c r="B159" s="328" t="s">
        <v>7652</v>
      </c>
      <c r="C159" s="339">
        <v>90000</v>
      </c>
      <c r="D159" s="340"/>
      <c r="E159" s="340">
        <f t="shared" si="8"/>
        <v>7048821</v>
      </c>
      <c r="G159" s="581">
        <v>45355</v>
      </c>
      <c r="H159" s="568" t="s">
        <v>7716</v>
      </c>
      <c r="I159" s="339">
        <v>225000</v>
      </c>
      <c r="J159" s="339"/>
      <c r="K159" s="410">
        <f t="shared" si="9"/>
        <v>1680990.67</v>
      </c>
      <c r="N159" s="12"/>
      <c r="O159" s="568"/>
      <c r="P159" s="339"/>
      <c r="Q159" s="339"/>
      <c r="R159" s="507"/>
    </row>
    <row r="160" spans="1:18" ht="30" x14ac:dyDescent="0.25">
      <c r="A160" s="567">
        <v>45324</v>
      </c>
      <c r="B160" s="328" t="s">
        <v>7653</v>
      </c>
      <c r="C160" s="339">
        <v>2000000</v>
      </c>
      <c r="D160" s="340"/>
      <c r="E160" s="340">
        <f t="shared" si="8"/>
        <v>5048821</v>
      </c>
      <c r="G160" s="581">
        <v>45356</v>
      </c>
      <c r="H160" s="568" t="s">
        <v>7717</v>
      </c>
      <c r="I160" s="339">
        <v>21000</v>
      </c>
      <c r="J160" s="339"/>
      <c r="K160" s="410">
        <f t="shared" si="9"/>
        <v>1659990.67</v>
      </c>
      <c r="N160" s="12"/>
      <c r="O160" s="568"/>
      <c r="P160" s="339"/>
      <c r="Q160" s="339"/>
      <c r="R160" s="507"/>
    </row>
    <row r="161" spans="1:18" ht="30" x14ac:dyDescent="0.25">
      <c r="A161" s="567">
        <v>45328</v>
      </c>
      <c r="B161" s="568" t="s">
        <v>7653</v>
      </c>
      <c r="C161" s="339">
        <v>1500000</v>
      </c>
      <c r="D161" s="340"/>
      <c r="E161" s="340">
        <f t="shared" si="8"/>
        <v>3548821</v>
      </c>
      <c r="G161" s="581">
        <v>45357</v>
      </c>
      <c r="H161" s="568" t="s">
        <v>7717</v>
      </c>
      <c r="I161" s="339">
        <v>9000</v>
      </c>
      <c r="J161" s="339"/>
      <c r="K161" s="410">
        <f t="shared" si="9"/>
        <v>1650990.67</v>
      </c>
      <c r="N161" s="12"/>
      <c r="O161" s="568"/>
      <c r="P161" s="339"/>
      <c r="Q161" s="339"/>
      <c r="R161" s="507"/>
    </row>
    <row r="162" spans="1:18" ht="30" x14ac:dyDescent="0.25">
      <c r="A162" s="567">
        <v>45329</v>
      </c>
      <c r="B162" s="568" t="s">
        <v>7663</v>
      </c>
      <c r="C162" s="339">
        <v>208000</v>
      </c>
      <c r="D162" s="340"/>
      <c r="E162" s="340">
        <f t="shared" si="8"/>
        <v>3340821</v>
      </c>
      <c r="G162" s="581">
        <v>45359</v>
      </c>
      <c r="H162" s="568" t="s">
        <v>7720</v>
      </c>
      <c r="I162" s="339">
        <v>233500</v>
      </c>
      <c r="J162" s="339"/>
      <c r="K162" s="410">
        <f t="shared" si="9"/>
        <v>1417490.67</v>
      </c>
      <c r="N162" s="12"/>
      <c r="O162" s="568"/>
      <c r="P162" s="339"/>
      <c r="Q162" s="339"/>
      <c r="R162" s="507"/>
    </row>
    <row r="163" spans="1:18" ht="30" x14ac:dyDescent="0.25">
      <c r="A163" s="567">
        <v>45329</v>
      </c>
      <c r="B163" s="568" t="s">
        <v>7664</v>
      </c>
      <c r="C163" s="339">
        <v>23680</v>
      </c>
      <c r="D163" s="339"/>
      <c r="E163" s="340">
        <f t="shared" si="8"/>
        <v>3317141</v>
      </c>
      <c r="G163" s="581">
        <v>45359</v>
      </c>
      <c r="H163" s="568" t="s">
        <v>7719</v>
      </c>
      <c r="I163" s="339">
        <v>35600</v>
      </c>
      <c r="J163" s="339"/>
      <c r="K163" s="410">
        <f t="shared" si="9"/>
        <v>1381890.67</v>
      </c>
      <c r="N163" s="12"/>
      <c r="O163" s="568"/>
      <c r="P163" s="339"/>
      <c r="Q163" s="339"/>
      <c r="R163" s="507"/>
    </row>
    <row r="164" spans="1:18" x14ac:dyDescent="0.25">
      <c r="A164" s="567">
        <v>45334</v>
      </c>
      <c r="B164" s="568" t="s">
        <v>7668</v>
      </c>
      <c r="C164" s="339">
        <v>500000</v>
      </c>
      <c r="D164" s="339"/>
      <c r="E164" s="340">
        <f t="shared" si="8"/>
        <v>2817141</v>
      </c>
      <c r="G164" s="581">
        <v>45359</v>
      </c>
      <c r="H164" s="568" t="s">
        <v>7721</v>
      </c>
      <c r="I164" s="339">
        <v>32000</v>
      </c>
      <c r="J164" s="339"/>
      <c r="K164" s="410">
        <f t="shared" si="9"/>
        <v>1349890.67</v>
      </c>
      <c r="N164" s="12"/>
      <c r="O164" s="568"/>
      <c r="P164" s="339"/>
      <c r="Q164" s="339"/>
      <c r="R164" s="507"/>
    </row>
    <row r="165" spans="1:18" x14ac:dyDescent="0.25">
      <c r="A165" s="567">
        <v>45335</v>
      </c>
      <c r="B165" s="568" t="s">
        <v>7664</v>
      </c>
      <c r="C165" s="339">
        <v>10900</v>
      </c>
      <c r="D165" s="339"/>
      <c r="E165" s="340">
        <f t="shared" si="8"/>
        <v>2806241</v>
      </c>
      <c r="G165" s="581">
        <v>45359</v>
      </c>
      <c r="H165" s="568" t="s">
        <v>7722</v>
      </c>
      <c r="I165" s="339">
        <v>12000</v>
      </c>
      <c r="J165" s="339"/>
      <c r="K165" s="410">
        <f t="shared" si="9"/>
        <v>1337890.67</v>
      </c>
      <c r="N165" s="12"/>
      <c r="O165" s="568"/>
      <c r="P165" s="339"/>
      <c r="Q165" s="339"/>
      <c r="R165" s="507"/>
    </row>
    <row r="166" spans="1:18" x14ac:dyDescent="0.25">
      <c r="A166" s="567">
        <v>45336</v>
      </c>
      <c r="B166" s="568" t="s">
        <v>7585</v>
      </c>
      <c r="C166" s="339">
        <v>1000000</v>
      </c>
      <c r="D166" s="339"/>
      <c r="E166" s="340">
        <f t="shared" si="8"/>
        <v>1806241</v>
      </c>
      <c r="G166" s="581">
        <v>45361</v>
      </c>
      <c r="H166" s="568" t="s">
        <v>7551</v>
      </c>
      <c r="I166" s="339">
        <v>40000</v>
      </c>
      <c r="J166" s="339"/>
      <c r="K166" s="410">
        <f t="shared" si="9"/>
        <v>1297890.67</v>
      </c>
      <c r="N166" s="12"/>
      <c r="O166" s="568"/>
      <c r="P166" s="339"/>
      <c r="Q166" s="339"/>
      <c r="R166" s="507"/>
    </row>
    <row r="167" spans="1:18" x14ac:dyDescent="0.25">
      <c r="A167" s="567">
        <v>45336</v>
      </c>
      <c r="B167" s="568" t="s">
        <v>7541</v>
      </c>
      <c r="C167" s="339">
        <v>500000</v>
      </c>
      <c r="D167" s="339"/>
      <c r="E167" s="340">
        <f t="shared" si="8"/>
        <v>1306241</v>
      </c>
      <c r="G167" s="581">
        <v>45362</v>
      </c>
      <c r="H167" s="568" t="s">
        <v>7682</v>
      </c>
      <c r="I167" s="339">
        <v>250000</v>
      </c>
      <c r="J167" s="339"/>
      <c r="K167" s="410">
        <f t="shared" si="9"/>
        <v>1047890.6699999999</v>
      </c>
      <c r="N167" s="12"/>
      <c r="O167" s="568"/>
      <c r="P167" s="339"/>
      <c r="Q167" s="339"/>
      <c r="R167" s="507"/>
    </row>
    <row r="168" spans="1:18" x14ac:dyDescent="0.25">
      <c r="A168" s="567">
        <v>45337</v>
      </c>
      <c r="B168" s="568" t="s">
        <v>7672</v>
      </c>
      <c r="C168" s="339">
        <v>500000</v>
      </c>
      <c r="D168" s="339"/>
      <c r="E168" s="340">
        <f t="shared" si="8"/>
        <v>806241</v>
      </c>
      <c r="G168" s="581">
        <v>45362</v>
      </c>
      <c r="H168" s="568" t="s">
        <v>7725</v>
      </c>
      <c r="I168" s="339">
        <v>125000</v>
      </c>
      <c r="J168" s="339"/>
      <c r="K168" s="410">
        <f t="shared" si="9"/>
        <v>922890.66999999993</v>
      </c>
      <c r="N168" s="12"/>
      <c r="O168" s="568"/>
      <c r="P168" s="339"/>
      <c r="Q168" s="339"/>
      <c r="R168" s="507"/>
    </row>
    <row r="169" spans="1:18" ht="30" x14ac:dyDescent="0.25">
      <c r="A169" s="567">
        <v>45338</v>
      </c>
      <c r="B169" s="568" t="s">
        <v>7674</v>
      </c>
      <c r="C169" s="339">
        <v>50000</v>
      </c>
      <c r="D169" s="339"/>
      <c r="E169" s="340">
        <f t="shared" si="8"/>
        <v>756241</v>
      </c>
      <c r="G169" s="581">
        <v>45362</v>
      </c>
      <c r="H169" s="568" t="s">
        <v>7659</v>
      </c>
      <c r="I169" s="339">
        <v>47000</v>
      </c>
      <c r="J169" s="339"/>
      <c r="K169" s="410">
        <f t="shared" si="9"/>
        <v>875890.66999999993</v>
      </c>
      <c r="N169" s="12"/>
      <c r="O169" s="568"/>
      <c r="P169" s="339"/>
      <c r="Q169" s="339"/>
      <c r="R169" s="507"/>
    </row>
    <row r="170" spans="1:18" ht="30" x14ac:dyDescent="0.25">
      <c r="A170" s="567">
        <v>45339</v>
      </c>
      <c r="B170" s="568" t="s">
        <v>7680</v>
      </c>
      <c r="C170" s="339">
        <v>100000</v>
      </c>
      <c r="D170" s="339"/>
      <c r="E170" s="340">
        <f t="shared" si="8"/>
        <v>656241</v>
      </c>
      <c r="G170" s="581">
        <v>45363</v>
      </c>
      <c r="H170" s="568" t="s">
        <v>7660</v>
      </c>
      <c r="I170" s="339">
        <v>60600</v>
      </c>
      <c r="J170" s="339"/>
      <c r="K170" s="410">
        <f t="shared" si="9"/>
        <v>815290.66999999993</v>
      </c>
      <c r="N170" s="12"/>
      <c r="O170" s="568"/>
      <c r="P170" s="339"/>
      <c r="Q170" s="339"/>
      <c r="R170" s="507"/>
    </row>
    <row r="171" spans="1:18" ht="30" x14ac:dyDescent="0.25">
      <c r="A171" s="567">
        <v>45339</v>
      </c>
      <c r="B171" s="568" t="s">
        <v>7476</v>
      </c>
      <c r="C171" s="339">
        <v>400000</v>
      </c>
      <c r="D171" s="339"/>
      <c r="E171" s="340">
        <f t="shared" si="8"/>
        <v>256241</v>
      </c>
      <c r="G171" s="581">
        <v>45363</v>
      </c>
      <c r="H171" s="568" t="s">
        <v>7719</v>
      </c>
      <c r="I171" s="339">
        <v>9600</v>
      </c>
      <c r="J171" s="339"/>
      <c r="K171" s="410">
        <f t="shared" si="9"/>
        <v>805690.66999999993</v>
      </c>
      <c r="N171" s="12"/>
      <c r="O171" s="568"/>
      <c r="P171" s="339"/>
      <c r="Q171" s="339"/>
      <c r="R171" s="507"/>
    </row>
    <row r="172" spans="1:18" x14ac:dyDescent="0.25">
      <c r="A172" s="567">
        <v>45339</v>
      </c>
      <c r="B172" s="568" t="s">
        <v>7510</v>
      </c>
      <c r="C172" s="339">
        <v>100000</v>
      </c>
      <c r="D172" s="339"/>
      <c r="E172" s="340">
        <f t="shared" si="8"/>
        <v>156241</v>
      </c>
      <c r="G172" s="581">
        <v>45363</v>
      </c>
      <c r="H172" s="568" t="s">
        <v>7604</v>
      </c>
      <c r="I172" s="339">
        <v>39950</v>
      </c>
      <c r="J172" s="339"/>
      <c r="K172" s="410">
        <f t="shared" si="9"/>
        <v>765740.66999999993</v>
      </c>
      <c r="N172" s="12"/>
      <c r="O172" s="568"/>
      <c r="P172" s="339"/>
      <c r="Q172" s="339"/>
      <c r="R172" s="507"/>
    </row>
    <row r="173" spans="1:18" x14ac:dyDescent="0.25">
      <c r="A173" s="567">
        <v>45339</v>
      </c>
      <c r="B173" s="568" t="s">
        <v>7683</v>
      </c>
      <c r="C173" s="339">
        <v>17400</v>
      </c>
      <c r="D173" s="339"/>
      <c r="E173" s="340">
        <f t="shared" si="8"/>
        <v>138841</v>
      </c>
      <c r="G173" s="581">
        <v>45364</v>
      </c>
      <c r="H173" s="328" t="s">
        <v>7726</v>
      </c>
      <c r="I173" s="339"/>
      <c r="J173" s="339">
        <v>5060000</v>
      </c>
      <c r="K173" s="410">
        <f t="shared" si="9"/>
        <v>5825740.6699999999</v>
      </c>
      <c r="N173" s="12"/>
      <c r="O173" s="568"/>
      <c r="P173" s="339"/>
      <c r="Q173" s="339"/>
      <c r="R173" s="507"/>
    </row>
    <row r="174" spans="1:18" x14ac:dyDescent="0.25">
      <c r="A174" s="567">
        <v>45339</v>
      </c>
      <c r="B174" s="604" t="s">
        <v>7631</v>
      </c>
      <c r="C174" s="339">
        <v>76000</v>
      </c>
      <c r="D174" s="339"/>
      <c r="E174" s="340">
        <f t="shared" si="8"/>
        <v>62841</v>
      </c>
      <c r="G174" s="581">
        <v>45364</v>
      </c>
      <c r="H174" s="328" t="s">
        <v>7726</v>
      </c>
      <c r="I174" s="339"/>
      <c r="J174" s="339">
        <v>6010000</v>
      </c>
      <c r="K174" s="410">
        <f t="shared" si="9"/>
        <v>11835740.67</v>
      </c>
      <c r="N174" s="12"/>
      <c r="O174" s="568"/>
      <c r="P174" s="339"/>
      <c r="Q174" s="339"/>
      <c r="R174" s="507"/>
    </row>
    <row r="175" spans="1:18" x14ac:dyDescent="0.25">
      <c r="A175" s="567">
        <v>45343</v>
      </c>
      <c r="B175" s="568" t="s">
        <v>7696</v>
      </c>
      <c r="C175" s="339"/>
      <c r="D175" s="339">
        <v>5000000</v>
      </c>
      <c r="E175" s="340">
        <f t="shared" si="8"/>
        <v>5062841</v>
      </c>
      <c r="G175" s="581">
        <v>45364</v>
      </c>
      <c r="H175" s="604" t="s">
        <v>7197</v>
      </c>
      <c r="I175" s="598">
        <v>110000</v>
      </c>
      <c r="J175" s="339"/>
      <c r="K175" s="410">
        <f t="shared" si="9"/>
        <v>11725740.67</v>
      </c>
      <c r="N175" s="12"/>
      <c r="O175" s="568"/>
      <c r="P175" s="339"/>
      <c r="Q175" s="339"/>
      <c r="R175" s="507"/>
    </row>
    <row r="176" spans="1:18" x14ac:dyDescent="0.25">
      <c r="A176" s="567">
        <v>45346</v>
      </c>
      <c r="B176" s="568" t="s">
        <v>7585</v>
      </c>
      <c r="C176" s="13">
        <v>500000</v>
      </c>
      <c r="D176" s="339"/>
      <c r="E176" s="340">
        <f t="shared" si="8"/>
        <v>4562841</v>
      </c>
      <c r="G176" s="581">
        <v>45364</v>
      </c>
      <c r="H176" s="568" t="s">
        <v>7727</v>
      </c>
      <c r="I176" s="339">
        <v>5060000</v>
      </c>
      <c r="J176" s="339"/>
      <c r="K176" s="410">
        <f t="shared" si="9"/>
        <v>6665740.6699999999</v>
      </c>
      <c r="N176" s="12"/>
      <c r="O176" s="568"/>
      <c r="P176" s="339"/>
      <c r="Q176" s="339"/>
      <c r="R176" s="507"/>
    </row>
    <row r="177" spans="1:18" x14ac:dyDescent="0.25">
      <c r="A177" s="567">
        <v>45346</v>
      </c>
      <c r="B177" s="568" t="s">
        <v>7700</v>
      </c>
      <c r="C177" s="13">
        <v>500000</v>
      </c>
      <c r="D177" s="339"/>
      <c r="E177" s="340">
        <f t="shared" si="8"/>
        <v>4062841</v>
      </c>
      <c r="G177" s="581">
        <v>45364</v>
      </c>
      <c r="H177" s="568" t="s">
        <v>7728</v>
      </c>
      <c r="I177" s="339">
        <v>250000</v>
      </c>
      <c r="J177" s="339"/>
      <c r="K177" s="410">
        <f t="shared" si="9"/>
        <v>6415740.6699999999</v>
      </c>
      <c r="N177" s="12"/>
      <c r="O177" s="568"/>
      <c r="P177" s="339"/>
      <c r="Q177" s="339"/>
      <c r="R177" s="507"/>
    </row>
    <row r="178" spans="1:18" x14ac:dyDescent="0.25">
      <c r="A178" s="567">
        <v>45349</v>
      </c>
      <c r="B178" s="568" t="s">
        <v>7441</v>
      </c>
      <c r="C178" s="339">
        <v>1000000</v>
      </c>
      <c r="D178" s="339"/>
      <c r="E178" s="340">
        <f t="shared" si="8"/>
        <v>3062841</v>
      </c>
      <c r="G178" s="581">
        <v>45364</v>
      </c>
      <c r="H178" s="568" t="s">
        <v>7729</v>
      </c>
      <c r="I178" s="339">
        <v>50000</v>
      </c>
      <c r="J178" s="339"/>
      <c r="K178" s="410">
        <f t="shared" si="9"/>
        <v>6365740.6699999999</v>
      </c>
      <c r="N178" s="12"/>
      <c r="O178" s="568"/>
      <c r="P178" s="339"/>
      <c r="Q178" s="339"/>
      <c r="R178" s="507"/>
    </row>
    <row r="179" spans="1:18" ht="30" x14ac:dyDescent="0.25">
      <c r="A179" s="567">
        <v>45350</v>
      </c>
      <c r="B179" s="568" t="s">
        <v>7510</v>
      </c>
      <c r="C179" s="339">
        <v>300000</v>
      </c>
      <c r="D179" s="339"/>
      <c r="E179" s="340">
        <f t="shared" si="8"/>
        <v>2762841</v>
      </c>
      <c r="G179" s="581">
        <v>45364</v>
      </c>
      <c r="H179" s="568" t="s">
        <v>7730</v>
      </c>
      <c r="I179" s="339">
        <v>25500</v>
      </c>
      <c r="J179" s="339"/>
      <c r="K179" s="410">
        <f t="shared" si="9"/>
        <v>6340240.6699999999</v>
      </c>
      <c r="N179" s="12"/>
      <c r="O179" s="568"/>
      <c r="P179" s="339"/>
      <c r="Q179" s="339"/>
      <c r="R179" s="507"/>
    </row>
    <row r="180" spans="1:18" ht="30" x14ac:dyDescent="0.25">
      <c r="A180" s="567">
        <v>45353</v>
      </c>
      <c r="B180" s="568" t="s">
        <v>7510</v>
      </c>
      <c r="C180" s="339">
        <v>100000</v>
      </c>
      <c r="D180" s="339"/>
      <c r="E180" s="340">
        <f t="shared" si="8"/>
        <v>2662841</v>
      </c>
      <c r="G180" s="581">
        <v>45365</v>
      </c>
      <c r="H180" s="568" t="s">
        <v>7710</v>
      </c>
      <c r="I180" s="339">
        <v>100000</v>
      </c>
      <c r="J180" s="339"/>
      <c r="K180" s="410">
        <f t="shared" si="9"/>
        <v>6240240.6699999999</v>
      </c>
      <c r="N180" s="12"/>
      <c r="O180" s="568"/>
      <c r="P180" s="339"/>
      <c r="Q180" s="339"/>
      <c r="R180" s="507"/>
    </row>
    <row r="181" spans="1:18" ht="30" x14ac:dyDescent="0.25">
      <c r="A181" s="567">
        <v>45355</v>
      </c>
      <c r="B181" s="568" t="s">
        <v>7714</v>
      </c>
      <c r="C181" s="339">
        <v>1000000</v>
      </c>
      <c r="D181" s="339"/>
      <c r="E181" s="340">
        <f t="shared" si="8"/>
        <v>1662841</v>
      </c>
      <c r="G181" s="581">
        <v>45366</v>
      </c>
      <c r="H181" s="568" t="s">
        <v>7733</v>
      </c>
      <c r="I181" s="339">
        <v>250000</v>
      </c>
      <c r="J181" s="339"/>
      <c r="K181" s="410">
        <f t="shared" si="9"/>
        <v>5990240.6699999999</v>
      </c>
      <c r="N181" s="12"/>
      <c r="O181" s="568"/>
      <c r="P181" s="339"/>
      <c r="Q181" s="339"/>
      <c r="R181" s="507"/>
    </row>
    <row r="182" spans="1:18" x14ac:dyDescent="0.25">
      <c r="A182" s="567">
        <v>45355</v>
      </c>
      <c r="B182" s="568" t="s">
        <v>7714</v>
      </c>
      <c r="C182" s="339">
        <v>500000</v>
      </c>
      <c r="D182" s="339"/>
      <c r="E182" s="340">
        <f t="shared" si="8"/>
        <v>1162841</v>
      </c>
      <c r="G182" s="581">
        <v>45367</v>
      </c>
      <c r="H182" s="568" t="s">
        <v>7732</v>
      </c>
      <c r="I182" s="339">
        <v>58470</v>
      </c>
      <c r="J182" s="339"/>
      <c r="K182" s="410">
        <f t="shared" si="9"/>
        <v>5931770.6699999999</v>
      </c>
      <c r="N182" s="12"/>
      <c r="O182" s="568"/>
      <c r="P182" s="339"/>
      <c r="Q182" s="339"/>
      <c r="R182" s="507"/>
    </row>
    <row r="183" spans="1:18" x14ac:dyDescent="0.25">
      <c r="A183" s="567">
        <v>45358</v>
      </c>
      <c r="B183" s="604" t="s">
        <v>7197</v>
      </c>
      <c r="C183" s="339">
        <v>45000</v>
      </c>
      <c r="D183" s="339"/>
      <c r="E183" s="340">
        <f t="shared" si="8"/>
        <v>1117841</v>
      </c>
      <c r="G183" s="581">
        <v>45369</v>
      </c>
      <c r="H183" s="568" t="s">
        <v>7378</v>
      </c>
      <c r="I183" s="339">
        <v>791000</v>
      </c>
      <c r="J183" s="339"/>
      <c r="K183" s="410">
        <f t="shared" si="9"/>
        <v>5140770.67</v>
      </c>
      <c r="N183" s="12"/>
      <c r="O183" s="568"/>
      <c r="P183" s="339"/>
      <c r="Q183" s="339"/>
      <c r="R183" s="507"/>
    </row>
    <row r="184" spans="1:18" x14ac:dyDescent="0.25">
      <c r="A184" s="567">
        <v>45358</v>
      </c>
      <c r="B184" s="568" t="s">
        <v>7510</v>
      </c>
      <c r="C184" s="339">
        <v>1000000</v>
      </c>
      <c r="D184" s="339"/>
      <c r="E184" s="340">
        <f t="shared" si="8"/>
        <v>117841</v>
      </c>
      <c r="G184" s="581">
        <v>45369</v>
      </c>
      <c r="H184" s="568" t="s">
        <v>7735</v>
      </c>
      <c r="I184" s="339">
        <v>10000</v>
      </c>
      <c r="J184" s="339"/>
      <c r="K184" s="410">
        <f t="shared" si="9"/>
        <v>5130770.67</v>
      </c>
      <c r="N184" s="12"/>
      <c r="O184" s="568"/>
      <c r="P184" s="339"/>
      <c r="Q184" s="339"/>
      <c r="R184" s="507"/>
    </row>
    <row r="185" spans="1:18" ht="30" x14ac:dyDescent="0.25">
      <c r="A185" s="567">
        <v>45359</v>
      </c>
      <c r="B185" s="568" t="s">
        <v>7718</v>
      </c>
      <c r="C185" s="339">
        <v>117850</v>
      </c>
      <c r="D185" s="339"/>
      <c r="E185" s="340">
        <v>0</v>
      </c>
      <c r="G185" s="581">
        <v>45369</v>
      </c>
      <c r="H185" s="568" t="s">
        <v>7719</v>
      </c>
      <c r="I185" s="339">
        <v>38000</v>
      </c>
      <c r="J185" s="339"/>
      <c r="K185" s="410">
        <f t="shared" si="9"/>
        <v>5092770.67</v>
      </c>
      <c r="N185" s="12"/>
      <c r="O185" s="568"/>
      <c r="P185" s="339"/>
      <c r="Q185" s="339"/>
      <c r="R185" s="507"/>
    </row>
    <row r="186" spans="1:18" ht="30" x14ac:dyDescent="0.25">
      <c r="A186" s="567">
        <v>45364</v>
      </c>
      <c r="B186" s="328" t="s">
        <v>7726</v>
      </c>
      <c r="C186" s="339"/>
      <c r="D186" s="339">
        <v>10000000</v>
      </c>
      <c r="E186" s="340">
        <f>D186</f>
        <v>10000000</v>
      </c>
      <c r="G186" s="581">
        <v>45370</v>
      </c>
      <c r="H186" s="568" t="s">
        <v>7699</v>
      </c>
      <c r="I186" s="339">
        <v>30000</v>
      </c>
      <c r="J186" s="339"/>
      <c r="K186" s="410">
        <f t="shared" si="9"/>
        <v>5062770.67</v>
      </c>
      <c r="N186" s="12"/>
      <c r="O186" s="568"/>
      <c r="P186" s="339"/>
      <c r="Q186" s="339"/>
      <c r="R186" s="507"/>
    </row>
    <row r="187" spans="1:18" ht="45" x14ac:dyDescent="0.25">
      <c r="A187" s="567">
        <v>45364</v>
      </c>
      <c r="B187" s="604" t="s">
        <v>7197</v>
      </c>
      <c r="C187" s="339">
        <v>100000</v>
      </c>
      <c r="D187" s="339"/>
      <c r="E187" s="340">
        <f>E186-C187+D187</f>
        <v>9900000</v>
      </c>
      <c r="G187" s="581">
        <v>45370</v>
      </c>
      <c r="H187" s="568" t="s">
        <v>7736</v>
      </c>
      <c r="I187" s="339">
        <v>43500</v>
      </c>
      <c r="J187" s="339"/>
      <c r="K187" s="410">
        <f t="shared" si="9"/>
        <v>5019270.67</v>
      </c>
      <c r="N187" s="12"/>
      <c r="O187" s="568"/>
      <c r="P187" s="339"/>
      <c r="Q187" s="339"/>
      <c r="R187" s="507"/>
    </row>
    <row r="188" spans="1:18" ht="30" x14ac:dyDescent="0.25">
      <c r="A188" s="567">
        <v>45367</v>
      </c>
      <c r="B188" s="568" t="s">
        <v>7718</v>
      </c>
      <c r="C188" s="339">
        <v>100000</v>
      </c>
      <c r="D188" s="339"/>
      <c r="E188" s="340">
        <f t="shared" ref="E188:E309" si="11">E187-C188+D188</f>
        <v>9800000</v>
      </c>
      <c r="G188" s="581">
        <v>45371</v>
      </c>
      <c r="H188" s="568" t="s">
        <v>7739</v>
      </c>
      <c r="I188" s="339">
        <v>288000</v>
      </c>
      <c r="J188" s="339"/>
      <c r="K188" s="410">
        <f t="shared" si="9"/>
        <v>4731270.67</v>
      </c>
      <c r="N188" s="12"/>
      <c r="O188" s="568"/>
      <c r="P188" s="339"/>
      <c r="Q188" s="339"/>
      <c r="R188" s="507"/>
    </row>
    <row r="189" spans="1:18" ht="45" x14ac:dyDescent="0.25">
      <c r="A189" s="567">
        <v>45367</v>
      </c>
      <c r="B189" s="328" t="s">
        <v>7734</v>
      </c>
      <c r="C189" s="339">
        <v>1000000</v>
      </c>
      <c r="D189" s="339"/>
      <c r="E189" s="340">
        <f t="shared" si="11"/>
        <v>8800000</v>
      </c>
      <c r="G189" s="581">
        <v>45371</v>
      </c>
      <c r="H189" s="604" t="s">
        <v>7740</v>
      </c>
      <c r="I189" s="598">
        <v>150000</v>
      </c>
      <c r="J189" s="339"/>
      <c r="K189" s="410">
        <f t="shared" si="9"/>
        <v>4581270.67</v>
      </c>
      <c r="N189" s="12"/>
      <c r="O189" s="568"/>
      <c r="P189" s="339"/>
      <c r="Q189" s="339"/>
      <c r="R189" s="507"/>
    </row>
    <row r="190" spans="1:18" ht="30" x14ac:dyDescent="0.25">
      <c r="A190" s="567">
        <v>45369</v>
      </c>
      <c r="B190" s="328" t="s">
        <v>7734</v>
      </c>
      <c r="C190" s="339">
        <v>1000000</v>
      </c>
      <c r="D190" s="339"/>
      <c r="E190" s="340">
        <f t="shared" si="11"/>
        <v>7800000</v>
      </c>
      <c r="G190" s="581">
        <v>45373</v>
      </c>
      <c r="H190" s="568" t="s">
        <v>7741</v>
      </c>
      <c r="I190" s="339">
        <v>60000</v>
      </c>
      <c r="J190" s="339"/>
      <c r="K190" s="410">
        <f t="shared" si="9"/>
        <v>4521270.67</v>
      </c>
      <c r="N190" s="12"/>
      <c r="O190" s="568"/>
      <c r="P190" s="339"/>
      <c r="Q190" s="339"/>
      <c r="R190" s="507"/>
    </row>
    <row r="191" spans="1:18" x14ac:dyDescent="0.25">
      <c r="A191" s="567">
        <v>45369</v>
      </c>
      <c r="B191" s="568" t="s">
        <v>7585</v>
      </c>
      <c r="C191" s="339">
        <v>1000000</v>
      </c>
      <c r="D191" s="339"/>
      <c r="E191" s="340">
        <f t="shared" si="11"/>
        <v>6800000</v>
      </c>
      <c r="G191" s="581">
        <v>45373</v>
      </c>
      <c r="H191" s="568" t="s">
        <v>7745</v>
      </c>
      <c r="I191" s="339">
        <v>20000</v>
      </c>
      <c r="J191" s="339"/>
      <c r="K191" s="410">
        <f t="shared" si="9"/>
        <v>4501270.67</v>
      </c>
      <c r="N191" s="12"/>
      <c r="O191" s="568"/>
      <c r="P191" s="339"/>
      <c r="Q191" s="339"/>
      <c r="R191" s="507"/>
    </row>
    <row r="192" spans="1:18" x14ac:dyDescent="0.25">
      <c r="A192" s="567">
        <v>45370</v>
      </c>
      <c r="B192" s="328" t="s">
        <v>7737</v>
      </c>
      <c r="C192" s="339">
        <v>300000</v>
      </c>
      <c r="D192" s="339"/>
      <c r="E192" s="340">
        <f t="shared" si="11"/>
        <v>6500000</v>
      </c>
      <c r="G192" s="581">
        <v>45376</v>
      </c>
      <c r="H192" s="568" t="s">
        <v>7751</v>
      </c>
      <c r="I192" s="339">
        <v>151240</v>
      </c>
      <c r="J192" s="339"/>
      <c r="K192" s="410">
        <f t="shared" si="9"/>
        <v>4350030.67</v>
      </c>
      <c r="N192" s="12"/>
      <c r="O192" s="568"/>
      <c r="P192" s="339"/>
      <c r="Q192" s="339"/>
      <c r="R192" s="507"/>
    </row>
    <row r="193" spans="1:18" x14ac:dyDescent="0.25">
      <c r="A193" s="567">
        <v>45371</v>
      </c>
      <c r="B193" s="328" t="s">
        <v>7738</v>
      </c>
      <c r="C193" s="339">
        <v>50000</v>
      </c>
      <c r="D193" s="339"/>
      <c r="E193" s="340">
        <f t="shared" si="11"/>
        <v>6450000</v>
      </c>
      <c r="G193" s="581">
        <v>45376</v>
      </c>
      <c r="H193" s="568" t="s">
        <v>7750</v>
      </c>
      <c r="I193" s="339">
        <v>46370</v>
      </c>
      <c r="J193" s="339"/>
      <c r="K193" s="410">
        <f t="shared" si="9"/>
        <v>4303660.67</v>
      </c>
      <c r="N193" s="12"/>
      <c r="O193" s="568"/>
      <c r="P193" s="339"/>
      <c r="Q193" s="339"/>
      <c r="R193" s="507"/>
    </row>
    <row r="194" spans="1:18" x14ac:dyDescent="0.25">
      <c r="A194" s="567">
        <v>45373</v>
      </c>
      <c r="B194" s="328" t="s">
        <v>7742</v>
      </c>
      <c r="C194" s="339">
        <v>500000</v>
      </c>
      <c r="D194" s="339"/>
      <c r="E194" s="340">
        <f t="shared" si="11"/>
        <v>5950000</v>
      </c>
      <c r="G194" s="581">
        <v>45376</v>
      </c>
      <c r="H194" s="568" t="s">
        <v>7749</v>
      </c>
      <c r="I194" s="339">
        <v>368853</v>
      </c>
      <c r="J194" s="339"/>
      <c r="K194" s="410">
        <f t="shared" si="9"/>
        <v>3934807.67</v>
      </c>
      <c r="N194" s="12"/>
      <c r="O194" s="568"/>
      <c r="P194" s="339"/>
      <c r="Q194" s="339"/>
      <c r="R194" s="507"/>
    </row>
    <row r="195" spans="1:18" x14ac:dyDescent="0.25">
      <c r="A195" s="567">
        <v>45377</v>
      </c>
      <c r="B195" s="328" t="s">
        <v>7743</v>
      </c>
      <c r="C195" s="339">
        <v>500000</v>
      </c>
      <c r="D195" s="339"/>
      <c r="E195" s="340">
        <f t="shared" si="11"/>
        <v>5450000</v>
      </c>
      <c r="G195" s="581">
        <v>45376</v>
      </c>
      <c r="H195" s="568" t="s">
        <v>7748</v>
      </c>
      <c r="I195" s="339">
        <v>100000</v>
      </c>
      <c r="J195" s="339"/>
      <c r="K195" s="410">
        <f t="shared" si="9"/>
        <v>3834807.67</v>
      </c>
      <c r="N195" s="12"/>
      <c r="O195" s="568"/>
      <c r="P195" s="339"/>
      <c r="Q195" s="339"/>
      <c r="R195" s="507"/>
    </row>
    <row r="196" spans="1:18" x14ac:dyDescent="0.25">
      <c r="A196" s="567">
        <v>45380</v>
      </c>
      <c r="B196" s="328" t="s">
        <v>7744</v>
      </c>
      <c r="C196" s="339">
        <v>500000</v>
      </c>
      <c r="D196" s="339"/>
      <c r="E196" s="340">
        <f t="shared" si="11"/>
        <v>4950000</v>
      </c>
      <c r="G196" s="581">
        <v>45377</v>
      </c>
      <c r="H196" s="568" t="s">
        <v>7747</v>
      </c>
      <c r="I196" s="643">
        <v>300000</v>
      </c>
      <c r="J196" s="339"/>
      <c r="K196" s="410">
        <f t="shared" si="9"/>
        <v>3534807.67</v>
      </c>
      <c r="N196" s="12"/>
      <c r="O196" s="568"/>
      <c r="P196" s="339"/>
      <c r="Q196" s="339"/>
      <c r="R196" s="507"/>
    </row>
    <row r="197" spans="1:18" x14ac:dyDescent="0.25">
      <c r="A197" s="567">
        <v>45384</v>
      </c>
      <c r="B197" s="328" t="s">
        <v>7743</v>
      </c>
      <c r="C197" s="339">
        <v>950000</v>
      </c>
      <c r="D197" s="339"/>
      <c r="E197" s="340">
        <f t="shared" si="11"/>
        <v>4000000</v>
      </c>
      <c r="G197" s="581">
        <v>45377</v>
      </c>
      <c r="H197" s="568" t="s">
        <v>7746</v>
      </c>
      <c r="I197" s="339">
        <v>150000</v>
      </c>
      <c r="J197" s="339"/>
      <c r="K197" s="410">
        <f t="shared" si="9"/>
        <v>3384807.67</v>
      </c>
      <c r="N197" s="12"/>
      <c r="O197" s="568"/>
      <c r="P197" s="339"/>
      <c r="Q197" s="339"/>
      <c r="R197" s="507"/>
    </row>
    <row r="198" spans="1:18" x14ac:dyDescent="0.25">
      <c r="A198" s="567">
        <v>45385</v>
      </c>
      <c r="B198" s="328" t="s">
        <v>7743</v>
      </c>
      <c r="C198" s="339">
        <v>800000</v>
      </c>
      <c r="D198" s="339"/>
      <c r="E198" s="340">
        <f t="shared" si="11"/>
        <v>3200000</v>
      </c>
      <c r="G198" s="581">
        <v>45380</v>
      </c>
      <c r="H198" s="568" t="s">
        <v>7745</v>
      </c>
      <c r="I198" s="339">
        <v>18000</v>
      </c>
      <c r="J198" s="339"/>
      <c r="K198" s="410">
        <f t="shared" si="9"/>
        <v>3366807.67</v>
      </c>
      <c r="N198" s="12"/>
      <c r="O198" s="568"/>
      <c r="P198" s="339"/>
      <c r="Q198" s="339"/>
      <c r="R198" s="507"/>
    </row>
    <row r="199" spans="1:18" x14ac:dyDescent="0.25">
      <c r="A199" s="567">
        <v>45386</v>
      </c>
      <c r="B199" s="328" t="s">
        <v>7769</v>
      </c>
      <c r="C199" s="339"/>
      <c r="D199" s="339">
        <v>500000</v>
      </c>
      <c r="E199" s="340">
        <f t="shared" si="11"/>
        <v>3700000</v>
      </c>
      <c r="G199" s="581">
        <v>45380</v>
      </c>
      <c r="H199" s="568" t="s">
        <v>7745</v>
      </c>
      <c r="I199" s="339">
        <v>18000</v>
      </c>
      <c r="J199" s="339"/>
      <c r="K199" s="410">
        <f t="shared" si="9"/>
        <v>3348807.67</v>
      </c>
      <c r="N199" s="12"/>
      <c r="O199" s="568"/>
      <c r="P199" s="339"/>
      <c r="Q199" s="339"/>
      <c r="R199" s="507"/>
    </row>
    <row r="200" spans="1:18" ht="30" x14ac:dyDescent="0.25">
      <c r="A200" s="567">
        <v>45386</v>
      </c>
      <c r="B200" s="328" t="s">
        <v>7633</v>
      </c>
      <c r="C200" s="339"/>
      <c r="D200" s="339">
        <v>1310000</v>
      </c>
      <c r="E200" s="340">
        <f t="shared" si="11"/>
        <v>5010000</v>
      </c>
      <c r="G200" s="581">
        <v>45380</v>
      </c>
      <c r="H200" s="568" t="s">
        <v>7754</v>
      </c>
      <c r="I200" s="339">
        <v>1000000</v>
      </c>
      <c r="J200" s="339"/>
      <c r="K200" s="410">
        <f t="shared" si="9"/>
        <v>2348807.67</v>
      </c>
      <c r="N200" s="12"/>
      <c r="O200" s="568"/>
      <c r="P200" s="339"/>
      <c r="Q200" s="339"/>
      <c r="R200" s="507"/>
    </row>
    <row r="201" spans="1:18" x14ac:dyDescent="0.25">
      <c r="A201" s="567">
        <v>45386</v>
      </c>
      <c r="B201" s="604" t="s">
        <v>7197</v>
      </c>
      <c r="C201" s="339">
        <v>5000</v>
      </c>
      <c r="D201" s="339"/>
      <c r="E201" s="340">
        <f t="shared" si="11"/>
        <v>5005000</v>
      </c>
      <c r="G201" s="581">
        <v>45381</v>
      </c>
      <c r="H201" s="568" t="s">
        <v>7755</v>
      </c>
      <c r="I201" s="339">
        <v>15886</v>
      </c>
      <c r="J201" s="339"/>
      <c r="K201" s="410">
        <f t="shared" si="9"/>
        <v>2332921.67</v>
      </c>
      <c r="N201" s="12"/>
      <c r="O201" s="568"/>
      <c r="P201" s="339"/>
      <c r="Q201" s="339"/>
      <c r="R201" s="507"/>
    </row>
    <row r="202" spans="1:18" x14ac:dyDescent="0.25">
      <c r="A202" s="567">
        <v>45386</v>
      </c>
      <c r="B202" s="604" t="s">
        <v>7197</v>
      </c>
      <c r="C202" s="339">
        <v>13100</v>
      </c>
      <c r="D202" s="339"/>
      <c r="E202" s="340">
        <f t="shared" si="11"/>
        <v>4991900</v>
      </c>
      <c r="G202" s="581">
        <v>45383</v>
      </c>
      <c r="H202" s="568" t="s">
        <v>7756</v>
      </c>
      <c r="I202" s="339">
        <v>223000</v>
      </c>
      <c r="J202" s="339"/>
      <c r="K202" s="410">
        <f t="shared" si="9"/>
        <v>2109921.67</v>
      </c>
      <c r="N202" s="12"/>
      <c r="O202" s="568"/>
      <c r="P202" s="339"/>
      <c r="Q202" s="339"/>
      <c r="R202" s="507"/>
    </row>
    <row r="203" spans="1:18" x14ac:dyDescent="0.25">
      <c r="A203" s="567">
        <v>45386</v>
      </c>
      <c r="B203" s="568" t="s">
        <v>7476</v>
      </c>
      <c r="C203" s="339">
        <v>700000</v>
      </c>
      <c r="D203" s="339"/>
      <c r="E203" s="340">
        <f t="shared" si="11"/>
        <v>4291900</v>
      </c>
      <c r="G203" s="581">
        <v>45383</v>
      </c>
      <c r="H203" s="568" t="s">
        <v>7757</v>
      </c>
      <c r="I203" s="339">
        <v>100000</v>
      </c>
      <c r="J203" s="339"/>
      <c r="K203" s="410">
        <f t="shared" si="9"/>
        <v>2009921.67</v>
      </c>
      <c r="N203" s="12"/>
      <c r="O203" s="568"/>
      <c r="P203" s="339"/>
      <c r="Q203" s="339"/>
      <c r="R203" s="507"/>
    </row>
    <row r="204" spans="1:18" x14ac:dyDescent="0.25">
      <c r="A204" s="567">
        <v>45388</v>
      </c>
      <c r="B204" s="568" t="s">
        <v>7771</v>
      </c>
      <c r="C204" s="339">
        <v>200000</v>
      </c>
      <c r="D204" s="339"/>
      <c r="E204" s="340">
        <f t="shared" si="11"/>
        <v>4091900</v>
      </c>
      <c r="G204" s="581">
        <v>45384</v>
      </c>
      <c r="H204" s="568" t="s">
        <v>7758</v>
      </c>
      <c r="I204" s="339">
        <v>50000</v>
      </c>
      <c r="J204" s="339"/>
      <c r="K204" s="410">
        <f t="shared" si="9"/>
        <v>1959921.67</v>
      </c>
      <c r="N204" s="12"/>
      <c r="O204" s="568"/>
      <c r="P204" s="339"/>
      <c r="Q204" s="339"/>
      <c r="R204" s="507"/>
    </row>
    <row r="205" spans="1:18" ht="30" x14ac:dyDescent="0.25">
      <c r="A205" s="567">
        <v>45402</v>
      </c>
      <c r="B205" s="328" t="s">
        <v>7779</v>
      </c>
      <c r="C205" s="339"/>
      <c r="D205" s="339">
        <v>2700000</v>
      </c>
      <c r="E205" s="340">
        <f t="shared" si="11"/>
        <v>6791900</v>
      </c>
      <c r="G205" s="581">
        <v>45384</v>
      </c>
      <c r="H205" s="568" t="s">
        <v>7759</v>
      </c>
      <c r="I205" s="339">
        <v>50000</v>
      </c>
      <c r="J205" s="339"/>
      <c r="K205" s="410">
        <f t="shared" si="9"/>
        <v>1909921.67</v>
      </c>
      <c r="N205" s="12"/>
      <c r="O205" s="568"/>
      <c r="P205" s="339"/>
      <c r="Q205" s="339"/>
      <c r="R205" s="507"/>
    </row>
    <row r="206" spans="1:18" ht="30" x14ac:dyDescent="0.25">
      <c r="A206" s="567">
        <v>45402</v>
      </c>
      <c r="B206" s="604" t="s">
        <v>7197</v>
      </c>
      <c r="C206" s="339">
        <v>27000</v>
      </c>
      <c r="D206" s="339"/>
      <c r="E206" s="340">
        <f t="shared" si="11"/>
        <v>6764900</v>
      </c>
      <c r="G206" s="581">
        <v>45385</v>
      </c>
      <c r="H206" s="568" t="s">
        <v>7762</v>
      </c>
      <c r="I206" s="339">
        <v>250000</v>
      </c>
      <c r="J206" s="339"/>
      <c r="K206" s="410">
        <f t="shared" si="9"/>
        <v>1659921.67</v>
      </c>
      <c r="N206" s="12"/>
      <c r="O206" s="568"/>
      <c r="P206" s="339"/>
      <c r="Q206" s="339"/>
      <c r="R206" s="507"/>
    </row>
    <row r="207" spans="1:18" x14ac:dyDescent="0.25">
      <c r="A207" s="567">
        <v>45404</v>
      </c>
      <c r="B207" s="568" t="s">
        <v>7718</v>
      </c>
      <c r="C207" s="339">
        <v>300000</v>
      </c>
      <c r="D207" s="339"/>
      <c r="E207" s="340">
        <f t="shared" si="11"/>
        <v>6464900</v>
      </c>
      <c r="G207" s="581">
        <v>45386</v>
      </c>
      <c r="H207" s="568" t="s">
        <v>7763</v>
      </c>
      <c r="I207" s="339">
        <v>300000</v>
      </c>
      <c r="J207" s="339"/>
      <c r="K207" s="410">
        <f t="shared" si="9"/>
        <v>1359921.67</v>
      </c>
      <c r="N207" s="12"/>
      <c r="O207" s="568"/>
      <c r="P207" s="339"/>
      <c r="Q207" s="339"/>
      <c r="R207" s="507"/>
    </row>
    <row r="208" spans="1:18" ht="30" x14ac:dyDescent="0.25">
      <c r="A208" s="567">
        <v>45404</v>
      </c>
      <c r="B208" s="568" t="s">
        <v>7783</v>
      </c>
      <c r="C208" s="339">
        <v>300000</v>
      </c>
      <c r="D208" s="339"/>
      <c r="E208" s="340">
        <f t="shared" si="11"/>
        <v>6164900</v>
      </c>
      <c r="G208" s="581">
        <v>45386</v>
      </c>
      <c r="H208" s="568" t="s">
        <v>7765</v>
      </c>
      <c r="I208" s="339">
        <v>75000</v>
      </c>
      <c r="J208" s="339"/>
      <c r="K208" s="410">
        <f t="shared" si="9"/>
        <v>1284921.67</v>
      </c>
      <c r="N208" s="12"/>
      <c r="O208" s="568"/>
      <c r="P208" s="339"/>
      <c r="Q208" s="339"/>
      <c r="R208" s="507"/>
    </row>
    <row r="209" spans="1:18" x14ac:dyDescent="0.25">
      <c r="A209" s="567">
        <v>45404</v>
      </c>
      <c r="B209" s="568" t="s">
        <v>7794</v>
      </c>
      <c r="C209" s="339">
        <v>13600</v>
      </c>
      <c r="D209" s="339"/>
      <c r="E209" s="340">
        <f t="shared" si="11"/>
        <v>6151300</v>
      </c>
      <c r="G209" s="581">
        <v>45386</v>
      </c>
      <c r="H209" s="568" t="s">
        <v>7729</v>
      </c>
      <c r="I209" s="339">
        <v>11000</v>
      </c>
      <c r="J209" s="339"/>
      <c r="K209" s="410">
        <f t="shared" si="9"/>
        <v>1273921.67</v>
      </c>
      <c r="N209" s="12"/>
      <c r="O209" s="568"/>
      <c r="P209" s="339"/>
      <c r="Q209" s="339"/>
      <c r="R209" s="507"/>
    </row>
    <row r="210" spans="1:18" x14ac:dyDescent="0.25">
      <c r="A210" s="567">
        <v>45404</v>
      </c>
      <c r="B210" s="568" t="s">
        <v>7794</v>
      </c>
      <c r="C210" s="339">
        <v>3600</v>
      </c>
      <c r="D210" s="339"/>
      <c r="E210" s="340">
        <f t="shared" si="11"/>
        <v>6147700</v>
      </c>
      <c r="G210" s="581">
        <v>45386</v>
      </c>
      <c r="H210" s="568" t="s">
        <v>7764</v>
      </c>
      <c r="I210" s="339">
        <v>75970</v>
      </c>
      <c r="J210" s="339"/>
      <c r="K210" s="410">
        <f t="shared" si="9"/>
        <v>1197951.67</v>
      </c>
      <c r="N210" s="12"/>
      <c r="O210" s="568"/>
      <c r="P210" s="339"/>
      <c r="Q210" s="339"/>
      <c r="R210" s="507"/>
    </row>
    <row r="211" spans="1:18" x14ac:dyDescent="0.25">
      <c r="A211" s="567">
        <v>45409</v>
      </c>
      <c r="B211" s="568" t="s">
        <v>7743</v>
      </c>
      <c r="C211" s="339">
        <v>500000</v>
      </c>
      <c r="D211" s="339"/>
      <c r="E211" s="340">
        <f t="shared" si="11"/>
        <v>5647700</v>
      </c>
      <c r="G211" s="581">
        <v>45386</v>
      </c>
      <c r="H211" s="568" t="s">
        <v>7766</v>
      </c>
      <c r="I211" s="339">
        <v>220000</v>
      </c>
      <c r="J211" s="339"/>
      <c r="K211" s="410">
        <f t="shared" si="9"/>
        <v>977951.66999999993</v>
      </c>
      <c r="N211" s="12"/>
      <c r="O211" s="568"/>
      <c r="P211" s="339"/>
      <c r="Q211" s="339"/>
      <c r="R211" s="507"/>
    </row>
    <row r="212" spans="1:18" x14ac:dyDescent="0.25">
      <c r="A212" s="567">
        <v>45416</v>
      </c>
      <c r="B212" s="568" t="s">
        <v>7814</v>
      </c>
      <c r="C212" s="339">
        <v>500000</v>
      </c>
      <c r="D212" s="339"/>
      <c r="E212" s="340">
        <f t="shared" si="11"/>
        <v>5147700</v>
      </c>
      <c r="G212" s="581">
        <v>45386</v>
      </c>
      <c r="H212" s="568" t="s">
        <v>7767</v>
      </c>
      <c r="I212" s="339">
        <v>75000</v>
      </c>
      <c r="J212" s="339"/>
      <c r="K212" s="410">
        <f t="shared" si="9"/>
        <v>902951.66999999993</v>
      </c>
      <c r="N212" s="12"/>
      <c r="O212" s="568"/>
      <c r="P212" s="339"/>
      <c r="Q212" s="339"/>
      <c r="R212" s="507"/>
    </row>
    <row r="213" spans="1:18" x14ac:dyDescent="0.25">
      <c r="A213" s="567">
        <v>45418</v>
      </c>
      <c r="B213" s="568" t="s">
        <v>7651</v>
      </c>
      <c r="C213" s="339">
        <v>300000</v>
      </c>
      <c r="D213" s="339"/>
      <c r="E213" s="340">
        <f t="shared" si="11"/>
        <v>4847700</v>
      </c>
      <c r="G213" s="581">
        <v>45386</v>
      </c>
      <c r="H213" s="568" t="s">
        <v>7768</v>
      </c>
      <c r="I213" s="339">
        <v>57260</v>
      </c>
      <c r="J213" s="339"/>
      <c r="K213" s="410">
        <f t="shared" si="9"/>
        <v>845691.66999999993</v>
      </c>
      <c r="N213" s="12"/>
      <c r="O213" s="568"/>
      <c r="P213" s="339"/>
      <c r="Q213" s="339"/>
      <c r="R213" s="507"/>
    </row>
    <row r="214" spans="1:18" x14ac:dyDescent="0.25">
      <c r="A214" s="567">
        <v>45418</v>
      </c>
      <c r="B214" s="568" t="s">
        <v>7802</v>
      </c>
      <c r="C214" s="339">
        <v>50000</v>
      </c>
      <c r="D214" s="339"/>
      <c r="E214" s="340">
        <f t="shared" si="11"/>
        <v>4797700</v>
      </c>
      <c r="G214" s="581">
        <v>45386</v>
      </c>
      <c r="H214" s="568" t="s">
        <v>7770</v>
      </c>
      <c r="I214" s="339"/>
      <c r="J214" s="339">
        <v>2778135</v>
      </c>
      <c r="K214" s="410">
        <f t="shared" si="9"/>
        <v>3623826.67</v>
      </c>
      <c r="N214" s="12"/>
      <c r="O214" s="568"/>
      <c r="P214" s="339"/>
      <c r="Q214" s="339"/>
      <c r="R214" s="507"/>
    </row>
    <row r="215" spans="1:18" x14ac:dyDescent="0.25">
      <c r="A215" s="567">
        <v>45420</v>
      </c>
      <c r="B215" s="568" t="s">
        <v>7812</v>
      </c>
      <c r="C215" s="339"/>
      <c r="D215" s="339">
        <v>8254400</v>
      </c>
      <c r="E215" s="340">
        <f t="shared" si="11"/>
        <v>13052100</v>
      </c>
      <c r="G215" s="581">
        <v>45386</v>
      </c>
      <c r="H215" s="604" t="s">
        <v>7197</v>
      </c>
      <c r="I215" s="598">
        <v>28000</v>
      </c>
      <c r="J215" s="339"/>
      <c r="K215" s="410">
        <f t="shared" si="9"/>
        <v>3595826.67</v>
      </c>
      <c r="N215" s="12"/>
      <c r="O215" s="568"/>
      <c r="P215" s="339"/>
      <c r="Q215" s="339"/>
      <c r="R215" s="507"/>
    </row>
    <row r="216" spans="1:18" ht="30" x14ac:dyDescent="0.25">
      <c r="A216" s="567">
        <v>45422</v>
      </c>
      <c r="B216" s="568" t="s">
        <v>7816</v>
      </c>
      <c r="C216" s="339">
        <v>170000</v>
      </c>
      <c r="D216" s="339"/>
      <c r="E216" s="340">
        <f t="shared" si="11"/>
        <v>12882100</v>
      </c>
      <c r="G216" s="581">
        <v>45388</v>
      </c>
      <c r="H216" s="568" t="s">
        <v>7772</v>
      </c>
      <c r="I216" s="339">
        <v>45000</v>
      </c>
      <c r="J216" s="339"/>
      <c r="K216" s="410">
        <f t="shared" si="9"/>
        <v>3550826.67</v>
      </c>
      <c r="N216" s="12"/>
      <c r="O216" s="568"/>
      <c r="P216" s="339"/>
      <c r="Q216" s="339"/>
      <c r="R216" s="507"/>
    </row>
    <row r="217" spans="1:18" x14ac:dyDescent="0.25">
      <c r="A217" s="567">
        <v>45422</v>
      </c>
      <c r="B217" s="568" t="s">
        <v>7815</v>
      </c>
      <c r="C217" s="339">
        <v>100000</v>
      </c>
      <c r="D217" s="339"/>
      <c r="E217" s="340">
        <f t="shared" si="11"/>
        <v>12782100</v>
      </c>
      <c r="G217" s="581">
        <v>45388</v>
      </c>
      <c r="H217" s="568" t="s">
        <v>7773</v>
      </c>
      <c r="I217" s="339">
        <v>250000</v>
      </c>
      <c r="J217" s="339"/>
      <c r="K217" s="410">
        <f t="shared" si="9"/>
        <v>3300826.67</v>
      </c>
      <c r="N217" s="12"/>
      <c r="O217" s="568"/>
      <c r="P217" s="339"/>
      <c r="Q217" s="339"/>
      <c r="R217" s="507"/>
    </row>
    <row r="218" spans="1:18" x14ac:dyDescent="0.25">
      <c r="A218" s="567">
        <v>45423</v>
      </c>
      <c r="B218" s="568" t="s">
        <v>7834</v>
      </c>
      <c r="C218" s="339">
        <v>100000</v>
      </c>
      <c r="D218" s="339"/>
      <c r="E218" s="340">
        <f t="shared" si="11"/>
        <v>12682100</v>
      </c>
      <c r="G218" s="581">
        <v>45389</v>
      </c>
      <c r="H218" s="568" t="s">
        <v>7773</v>
      </c>
      <c r="I218" s="339">
        <v>250000</v>
      </c>
      <c r="J218" s="339"/>
      <c r="K218" s="410">
        <f t="shared" si="9"/>
        <v>3050826.67</v>
      </c>
      <c r="N218" s="12"/>
      <c r="O218" s="568"/>
      <c r="P218" s="339"/>
      <c r="Q218" s="339"/>
      <c r="R218" s="507"/>
    </row>
    <row r="219" spans="1:18" x14ac:dyDescent="0.25">
      <c r="A219" s="567">
        <v>45425</v>
      </c>
      <c r="B219" s="568" t="s">
        <v>7819</v>
      </c>
      <c r="C219" s="339">
        <v>51350</v>
      </c>
      <c r="D219" s="339"/>
      <c r="E219" s="340">
        <f t="shared" si="11"/>
        <v>12630750</v>
      </c>
      <c r="G219" s="581">
        <v>45390</v>
      </c>
      <c r="H219" s="568" t="s">
        <v>7774</v>
      </c>
      <c r="I219" s="339">
        <v>500000</v>
      </c>
      <c r="J219" s="339"/>
      <c r="K219" s="410">
        <f t="shared" si="9"/>
        <v>2550826.67</v>
      </c>
      <c r="N219" s="12"/>
      <c r="O219" s="568"/>
      <c r="P219" s="339"/>
      <c r="Q219" s="339"/>
      <c r="R219" s="507"/>
    </row>
    <row r="220" spans="1:18" x14ac:dyDescent="0.25">
      <c r="A220" s="567">
        <v>45426</v>
      </c>
      <c r="B220" s="568" t="s">
        <v>7802</v>
      </c>
      <c r="C220" s="339">
        <v>50000</v>
      </c>
      <c r="D220" s="339"/>
      <c r="E220" s="340">
        <f t="shared" si="11"/>
        <v>12580750</v>
      </c>
      <c r="G220" s="581">
        <v>45391</v>
      </c>
      <c r="H220" s="568" t="s">
        <v>7775</v>
      </c>
      <c r="I220" s="339">
        <v>50000</v>
      </c>
      <c r="J220" s="339"/>
      <c r="K220" s="410">
        <f t="shared" si="9"/>
        <v>2500826.67</v>
      </c>
      <c r="N220" s="12"/>
      <c r="O220" s="568"/>
      <c r="P220" s="339"/>
      <c r="Q220" s="339"/>
      <c r="R220" s="507"/>
    </row>
    <row r="221" spans="1:18" ht="30" x14ac:dyDescent="0.25">
      <c r="A221" s="567">
        <v>45427</v>
      </c>
      <c r="B221" s="568" t="s">
        <v>7820</v>
      </c>
      <c r="C221" s="339">
        <v>26300</v>
      </c>
      <c r="D221" s="339"/>
      <c r="E221" s="340">
        <f t="shared" si="11"/>
        <v>12554450</v>
      </c>
      <c r="G221" s="581">
        <v>45398</v>
      </c>
      <c r="H221" s="568" t="s">
        <v>7776</v>
      </c>
      <c r="I221" s="339">
        <v>400000</v>
      </c>
      <c r="J221" s="339"/>
      <c r="K221" s="410">
        <f t="shared" si="9"/>
        <v>2100826.67</v>
      </c>
      <c r="N221" s="12"/>
      <c r="O221" s="568"/>
      <c r="P221" s="339"/>
      <c r="Q221" s="339"/>
      <c r="R221" s="507"/>
    </row>
    <row r="222" spans="1:18" ht="30" x14ac:dyDescent="0.25">
      <c r="A222" s="567">
        <v>45427</v>
      </c>
      <c r="B222" s="568" t="s">
        <v>7821</v>
      </c>
      <c r="C222" s="339">
        <v>60000</v>
      </c>
      <c r="D222" s="339"/>
      <c r="E222" s="340">
        <f t="shared" si="11"/>
        <v>12494450</v>
      </c>
      <c r="G222" s="581">
        <v>45400</v>
      </c>
      <c r="H222" s="568" t="s">
        <v>7681</v>
      </c>
      <c r="I222" s="339">
        <v>40000</v>
      </c>
      <c r="J222" s="339"/>
      <c r="K222" s="410">
        <f t="shared" si="9"/>
        <v>2060826.67</v>
      </c>
      <c r="N222" s="12"/>
      <c r="O222" s="568"/>
      <c r="P222" s="339"/>
      <c r="Q222" s="339"/>
      <c r="R222" s="507"/>
    </row>
    <row r="223" spans="1:18" x14ac:dyDescent="0.25">
      <c r="A223" s="567">
        <v>45427</v>
      </c>
      <c r="B223" s="568" t="s">
        <v>7743</v>
      </c>
      <c r="C223" s="339">
        <v>500000</v>
      </c>
      <c r="D223" s="339"/>
      <c r="E223" s="340">
        <f t="shared" si="11"/>
        <v>11994450</v>
      </c>
      <c r="G223" s="581">
        <v>45400</v>
      </c>
      <c r="H223" s="568" t="s">
        <v>7777</v>
      </c>
      <c r="I223" s="339">
        <v>40000</v>
      </c>
      <c r="J223" s="339"/>
      <c r="K223" s="410">
        <f t="shared" si="9"/>
        <v>2020826.67</v>
      </c>
      <c r="N223" s="12"/>
      <c r="O223" s="568"/>
      <c r="P223" s="339"/>
      <c r="Q223" s="339"/>
      <c r="R223" s="507"/>
    </row>
    <row r="224" spans="1:18" s="14" customFormat="1" ht="30" x14ac:dyDescent="0.25">
      <c r="A224" s="567">
        <v>45427</v>
      </c>
      <c r="B224" s="568" t="s">
        <v>7822</v>
      </c>
      <c r="C224" s="339">
        <v>600000</v>
      </c>
      <c r="D224" s="339"/>
      <c r="E224" s="340">
        <f t="shared" si="11"/>
        <v>11394450</v>
      </c>
      <c r="G224" s="581">
        <v>45402</v>
      </c>
      <c r="H224" s="568" t="s">
        <v>7778</v>
      </c>
      <c r="I224" s="339">
        <v>500000</v>
      </c>
      <c r="J224" s="339"/>
      <c r="K224" s="410">
        <f t="shared" si="9"/>
        <v>1520826.67</v>
      </c>
      <c r="N224" s="569"/>
      <c r="O224" s="568"/>
      <c r="P224" s="339"/>
      <c r="Q224" s="339"/>
      <c r="R224" s="507"/>
    </row>
    <row r="225" spans="1:18" s="14" customFormat="1" ht="30" x14ac:dyDescent="0.25">
      <c r="A225" s="567">
        <v>45429</v>
      </c>
      <c r="B225" s="568" t="s">
        <v>7823</v>
      </c>
      <c r="C225" s="339">
        <v>15000</v>
      </c>
      <c r="D225" s="339"/>
      <c r="E225" s="340">
        <f t="shared" si="11"/>
        <v>11379450</v>
      </c>
      <c r="G225" s="581">
        <v>45403</v>
      </c>
      <c r="H225" s="568" t="s">
        <v>7778</v>
      </c>
      <c r="I225" s="339">
        <v>289650</v>
      </c>
      <c r="J225" s="339"/>
      <c r="K225" s="410">
        <f t="shared" si="9"/>
        <v>1231176.67</v>
      </c>
      <c r="N225" s="569"/>
      <c r="O225" s="568"/>
      <c r="P225" s="339"/>
      <c r="Q225" s="339"/>
      <c r="R225" s="507"/>
    </row>
    <row r="226" spans="1:18" s="14" customFormat="1" ht="30" x14ac:dyDescent="0.25">
      <c r="A226" s="567">
        <v>45429</v>
      </c>
      <c r="B226" s="568" t="s">
        <v>7824</v>
      </c>
      <c r="C226" s="339">
        <v>120000</v>
      </c>
      <c r="D226" s="339"/>
      <c r="E226" s="340">
        <f t="shared" si="11"/>
        <v>11259450</v>
      </c>
      <c r="G226" s="581">
        <v>45403</v>
      </c>
      <c r="H226" s="328" t="s">
        <v>7781</v>
      </c>
      <c r="I226" s="339">
        <v>55000</v>
      </c>
      <c r="J226" s="339"/>
      <c r="K226" s="410">
        <f t="shared" si="9"/>
        <v>1176176.67</v>
      </c>
      <c r="N226" s="569"/>
      <c r="O226" s="568"/>
      <c r="P226" s="339"/>
      <c r="Q226" s="339"/>
      <c r="R226" s="507"/>
    </row>
    <row r="227" spans="1:18" s="14" customFormat="1" x14ac:dyDescent="0.25">
      <c r="A227" s="567">
        <v>45430</v>
      </c>
      <c r="B227" s="568" t="s">
        <v>7802</v>
      </c>
      <c r="C227" s="339">
        <v>100000</v>
      </c>
      <c r="D227" s="339"/>
      <c r="E227" s="340">
        <f t="shared" si="11"/>
        <v>11159450</v>
      </c>
      <c r="G227" s="581">
        <v>45404</v>
      </c>
      <c r="H227" s="328" t="s">
        <v>7763</v>
      </c>
      <c r="I227" s="339">
        <v>300000</v>
      </c>
      <c r="J227" s="339"/>
      <c r="K227" s="410">
        <f t="shared" si="9"/>
        <v>876176.66999999993</v>
      </c>
      <c r="N227" s="569"/>
      <c r="O227" s="568"/>
      <c r="P227" s="339"/>
      <c r="Q227" s="339"/>
      <c r="R227" s="507"/>
    </row>
    <row r="228" spans="1:18" s="14" customFormat="1" ht="30" x14ac:dyDescent="0.25">
      <c r="A228" s="567">
        <v>45432</v>
      </c>
      <c r="B228" s="568" t="s">
        <v>7828</v>
      </c>
      <c r="C228" s="339">
        <v>275000</v>
      </c>
      <c r="D228" s="339"/>
      <c r="E228" s="340">
        <f t="shared" si="11"/>
        <v>10884450</v>
      </c>
      <c r="G228" s="581">
        <v>45404</v>
      </c>
      <c r="H228" s="328" t="s">
        <v>7780</v>
      </c>
      <c r="I228" s="339">
        <v>48970</v>
      </c>
      <c r="J228" s="339"/>
      <c r="K228" s="410">
        <f t="shared" si="9"/>
        <v>827206.66999999993</v>
      </c>
      <c r="N228" s="569"/>
      <c r="O228" s="568"/>
      <c r="P228" s="339"/>
      <c r="Q228" s="339"/>
      <c r="R228" s="507"/>
    </row>
    <row r="229" spans="1:18" s="14" customFormat="1" ht="30" x14ac:dyDescent="0.25">
      <c r="A229" s="567">
        <v>45432</v>
      </c>
      <c r="B229" s="568" t="s">
        <v>7829</v>
      </c>
      <c r="C229" s="339">
        <v>96000</v>
      </c>
      <c r="D229" s="339"/>
      <c r="E229" s="340">
        <f t="shared" si="11"/>
        <v>10788450</v>
      </c>
      <c r="G229" s="581">
        <v>45404</v>
      </c>
      <c r="H229" s="328" t="s">
        <v>7782</v>
      </c>
      <c r="I229" s="339">
        <v>222500</v>
      </c>
      <c r="J229" s="339"/>
      <c r="K229" s="410">
        <f t="shared" si="9"/>
        <v>604706.66999999993</v>
      </c>
      <c r="N229" s="569"/>
      <c r="O229" s="568"/>
      <c r="P229" s="339"/>
      <c r="Q229" s="339"/>
      <c r="R229" s="507"/>
    </row>
    <row r="230" spans="1:18" s="14" customFormat="1" ht="30" x14ac:dyDescent="0.25">
      <c r="A230" s="567">
        <v>45434</v>
      </c>
      <c r="B230" s="568" t="s">
        <v>7820</v>
      </c>
      <c r="C230" s="340">
        <v>39450</v>
      </c>
      <c r="D230" s="339"/>
      <c r="E230" s="340">
        <f t="shared" si="11"/>
        <v>10749000</v>
      </c>
      <c r="G230" s="581">
        <v>45405</v>
      </c>
      <c r="H230" s="328" t="s">
        <v>7784</v>
      </c>
      <c r="I230" s="339">
        <v>2000</v>
      </c>
      <c r="J230" s="339"/>
      <c r="K230" s="410">
        <f t="shared" si="9"/>
        <v>602706.66999999993</v>
      </c>
      <c r="N230" s="569"/>
      <c r="O230" s="568"/>
      <c r="P230" s="339"/>
      <c r="Q230" s="339"/>
      <c r="R230" s="507"/>
    </row>
    <row r="231" spans="1:18" s="14" customFormat="1" ht="30" x14ac:dyDescent="0.25">
      <c r="A231" s="567">
        <v>45434</v>
      </c>
      <c r="B231" s="568" t="s">
        <v>7832</v>
      </c>
      <c r="C231" s="340">
        <v>50000</v>
      </c>
      <c r="D231" s="339"/>
      <c r="E231" s="340">
        <f t="shared" si="11"/>
        <v>10699000</v>
      </c>
      <c r="G231" s="581">
        <v>45405</v>
      </c>
      <c r="H231" s="328" t="s">
        <v>7785</v>
      </c>
      <c r="I231" s="339">
        <v>40000</v>
      </c>
      <c r="J231" s="339"/>
      <c r="K231" s="410">
        <f t="shared" si="9"/>
        <v>562706.66999999993</v>
      </c>
      <c r="N231" s="569"/>
      <c r="O231" s="568"/>
      <c r="P231" s="339"/>
      <c r="Q231" s="339"/>
      <c r="R231" s="507"/>
    </row>
    <row r="232" spans="1:18" s="14" customFormat="1" ht="30" x14ac:dyDescent="0.25">
      <c r="A232" s="567">
        <v>45434</v>
      </c>
      <c r="B232" s="568" t="s">
        <v>7833</v>
      </c>
      <c r="C232" s="340">
        <v>1000000</v>
      </c>
      <c r="D232" s="339"/>
      <c r="E232" s="340">
        <f t="shared" si="11"/>
        <v>9699000</v>
      </c>
      <c r="G232" s="581">
        <v>45405</v>
      </c>
      <c r="H232" s="568" t="s">
        <v>7786</v>
      </c>
      <c r="I232" s="339">
        <v>15000</v>
      </c>
      <c r="J232" s="339"/>
      <c r="K232" s="410">
        <f t="shared" si="9"/>
        <v>547706.66999999993</v>
      </c>
      <c r="N232" s="569"/>
      <c r="O232" s="568"/>
      <c r="P232" s="339"/>
      <c r="Q232" s="339"/>
      <c r="R232" s="507"/>
    </row>
    <row r="233" spans="1:18" s="14" customFormat="1" x14ac:dyDescent="0.25">
      <c r="A233" s="567">
        <v>45434</v>
      </c>
      <c r="B233" s="568" t="s">
        <v>7835</v>
      </c>
      <c r="C233" s="340">
        <v>15200</v>
      </c>
      <c r="D233" s="339"/>
      <c r="E233" s="340">
        <f t="shared" si="11"/>
        <v>9683800</v>
      </c>
      <c r="G233" s="581">
        <v>45406</v>
      </c>
      <c r="H233" s="568" t="s">
        <v>7523</v>
      </c>
      <c r="I233" s="339"/>
      <c r="J233" s="339">
        <v>10000000</v>
      </c>
      <c r="K233" s="410">
        <f t="shared" si="9"/>
        <v>10547706.67</v>
      </c>
      <c r="N233" s="569"/>
      <c r="O233" s="568"/>
      <c r="P233" s="339"/>
      <c r="Q233" s="339"/>
      <c r="R233" s="507"/>
    </row>
    <row r="234" spans="1:18" s="14" customFormat="1" ht="30" x14ac:dyDescent="0.25">
      <c r="A234" s="567">
        <v>45434</v>
      </c>
      <c r="B234" s="568" t="s">
        <v>7833</v>
      </c>
      <c r="C234" s="340">
        <v>400000</v>
      </c>
      <c r="D234" s="339"/>
      <c r="E234" s="340">
        <f t="shared" si="11"/>
        <v>9283800</v>
      </c>
      <c r="G234" s="581">
        <v>45407</v>
      </c>
      <c r="H234" s="568" t="s">
        <v>7787</v>
      </c>
      <c r="I234" s="339">
        <v>156000</v>
      </c>
      <c r="J234" s="339"/>
      <c r="K234" s="410">
        <f t="shared" si="9"/>
        <v>10391706.67</v>
      </c>
      <c r="N234" s="569"/>
      <c r="O234" s="568"/>
      <c r="P234" s="339"/>
      <c r="Q234" s="339"/>
      <c r="R234" s="507"/>
    </row>
    <row r="235" spans="1:18" s="14" customFormat="1" x14ac:dyDescent="0.25">
      <c r="A235" s="567">
        <v>45434</v>
      </c>
      <c r="B235" s="604" t="s">
        <v>7197</v>
      </c>
      <c r="C235" s="339">
        <v>82544</v>
      </c>
      <c r="D235" s="339"/>
      <c r="E235" s="340">
        <f t="shared" si="11"/>
        <v>9201256</v>
      </c>
      <c r="G235" s="581">
        <v>45408</v>
      </c>
      <c r="H235" s="328" t="s">
        <v>7788</v>
      </c>
      <c r="I235" s="339">
        <v>80000</v>
      </c>
      <c r="J235" s="339"/>
      <c r="K235" s="410">
        <f t="shared" si="9"/>
        <v>10311706.67</v>
      </c>
      <c r="N235" s="569"/>
      <c r="O235" s="568"/>
      <c r="P235" s="339"/>
      <c r="Q235" s="339"/>
      <c r="R235" s="507"/>
    </row>
    <row r="236" spans="1:18" s="14" customFormat="1" ht="30" x14ac:dyDescent="0.25">
      <c r="A236" s="567">
        <v>45437</v>
      </c>
      <c r="B236" s="568" t="s">
        <v>7802</v>
      </c>
      <c r="C236" s="339">
        <v>50000</v>
      </c>
      <c r="D236" s="339"/>
      <c r="E236" s="340">
        <f t="shared" si="11"/>
        <v>9151256</v>
      </c>
      <c r="G236" s="581">
        <v>45408</v>
      </c>
      <c r="H236" s="328" t="s">
        <v>7789</v>
      </c>
      <c r="I236" s="339">
        <v>51000</v>
      </c>
      <c r="J236" s="339"/>
      <c r="K236" s="410">
        <f t="shared" si="9"/>
        <v>10260706.67</v>
      </c>
      <c r="N236" s="569"/>
      <c r="O236" s="568"/>
      <c r="P236" s="339"/>
      <c r="Q236" s="339"/>
      <c r="R236" s="507"/>
    </row>
    <row r="237" spans="1:18" s="14" customFormat="1" x14ac:dyDescent="0.25">
      <c r="A237" s="567">
        <v>45441</v>
      </c>
      <c r="B237" s="568" t="s">
        <v>7814</v>
      </c>
      <c r="C237" s="339">
        <v>500000</v>
      </c>
      <c r="D237" s="339"/>
      <c r="E237" s="340">
        <f t="shared" si="11"/>
        <v>8651256</v>
      </c>
      <c r="G237" s="644">
        <v>45409</v>
      </c>
      <c r="H237" s="645" t="s">
        <v>7727</v>
      </c>
      <c r="I237" s="646">
        <v>5000000</v>
      </c>
      <c r="J237" s="339"/>
      <c r="K237" s="410">
        <f t="shared" si="9"/>
        <v>5260706.67</v>
      </c>
      <c r="N237" s="569"/>
      <c r="O237" s="568"/>
      <c r="P237" s="339"/>
      <c r="Q237" s="339"/>
      <c r="R237" s="507"/>
    </row>
    <row r="238" spans="1:18" s="14" customFormat="1" ht="30" x14ac:dyDescent="0.25">
      <c r="A238" s="567">
        <v>45441</v>
      </c>
      <c r="B238" s="568" t="s">
        <v>7846</v>
      </c>
      <c r="C238" s="339">
        <v>370000</v>
      </c>
      <c r="D238" s="339"/>
      <c r="E238" s="340">
        <f t="shared" si="11"/>
        <v>8281256</v>
      </c>
      <c r="G238" s="581">
        <v>45409</v>
      </c>
      <c r="H238" s="328" t="s">
        <v>7790</v>
      </c>
      <c r="I238" s="339">
        <v>1000000</v>
      </c>
      <c r="J238" s="339"/>
      <c r="K238" s="410">
        <f t="shared" si="9"/>
        <v>4260706.67</v>
      </c>
      <c r="N238" s="569"/>
      <c r="O238" s="568"/>
      <c r="P238" s="339"/>
      <c r="Q238" s="339"/>
      <c r="R238" s="507"/>
    </row>
    <row r="239" spans="1:18" s="14" customFormat="1" x14ac:dyDescent="0.25">
      <c r="A239" s="567">
        <v>45442</v>
      </c>
      <c r="B239" s="568" t="s">
        <v>7847</v>
      </c>
      <c r="C239" s="339">
        <v>100000</v>
      </c>
      <c r="D239" s="339"/>
      <c r="E239" s="340">
        <f t="shared" si="11"/>
        <v>8181256</v>
      </c>
      <c r="G239" s="581">
        <v>45412</v>
      </c>
      <c r="H239" s="328" t="s">
        <v>7792</v>
      </c>
      <c r="I239" s="339">
        <v>300000</v>
      </c>
      <c r="J239" s="339"/>
      <c r="K239" s="410">
        <f t="shared" si="9"/>
        <v>3960706.67</v>
      </c>
      <c r="N239" s="569"/>
      <c r="O239" s="568"/>
      <c r="P239" s="339"/>
      <c r="Q239" s="339"/>
      <c r="R239" s="507"/>
    </row>
    <row r="240" spans="1:18" s="14" customFormat="1" ht="30" x14ac:dyDescent="0.25">
      <c r="A240" s="567">
        <v>45442</v>
      </c>
      <c r="B240" s="568" t="s">
        <v>7849</v>
      </c>
      <c r="C240" s="339">
        <v>309000</v>
      </c>
      <c r="D240" s="339"/>
      <c r="E240" s="340">
        <f t="shared" si="11"/>
        <v>7872256</v>
      </c>
      <c r="G240" s="581">
        <v>45412</v>
      </c>
      <c r="H240" s="328" t="s">
        <v>7793</v>
      </c>
      <c r="I240" s="339">
        <v>26000</v>
      </c>
      <c r="J240" s="339"/>
      <c r="K240" s="410">
        <f t="shared" si="9"/>
        <v>3934706.67</v>
      </c>
      <c r="N240" s="569"/>
      <c r="O240" s="568"/>
      <c r="P240" s="339"/>
      <c r="Q240" s="339"/>
      <c r="R240" s="507"/>
    </row>
    <row r="241" spans="1:18" s="14" customFormat="1" x14ac:dyDescent="0.25">
      <c r="A241" s="567">
        <v>45442</v>
      </c>
      <c r="B241" s="568" t="s">
        <v>7850</v>
      </c>
      <c r="C241" s="339"/>
      <c r="D241" s="339">
        <v>7214580</v>
      </c>
      <c r="E241" s="340">
        <f t="shared" si="11"/>
        <v>15086836</v>
      </c>
      <c r="G241" s="581">
        <v>45414</v>
      </c>
      <c r="H241" s="328" t="s">
        <v>7773</v>
      </c>
      <c r="I241" s="339">
        <v>250000</v>
      </c>
      <c r="J241" s="339"/>
      <c r="K241" s="410">
        <f t="shared" si="9"/>
        <v>3684706.67</v>
      </c>
      <c r="N241" s="569"/>
      <c r="O241" s="568"/>
      <c r="P241" s="339"/>
      <c r="Q241" s="339"/>
      <c r="R241" s="507"/>
    </row>
    <row r="242" spans="1:18" s="14" customFormat="1" ht="30" x14ac:dyDescent="0.25">
      <c r="A242" s="567">
        <v>45443</v>
      </c>
      <c r="B242" s="568" t="s">
        <v>7852</v>
      </c>
      <c r="C242" s="339">
        <v>150000</v>
      </c>
      <c r="D242" s="339"/>
      <c r="E242" s="340">
        <f t="shared" si="11"/>
        <v>14936836</v>
      </c>
      <c r="G242" s="581">
        <v>45414</v>
      </c>
      <c r="H242" s="328" t="s">
        <v>7795</v>
      </c>
      <c r="I242" s="339">
        <v>500000</v>
      </c>
      <c r="J242" s="339"/>
      <c r="K242" s="410">
        <f t="shared" si="9"/>
        <v>3184706.67</v>
      </c>
      <c r="N242" s="569"/>
      <c r="O242" s="568"/>
      <c r="P242" s="339"/>
      <c r="Q242" s="339"/>
      <c r="R242" s="507"/>
    </row>
    <row r="243" spans="1:18" s="14" customFormat="1" x14ac:dyDescent="0.25">
      <c r="A243" s="567">
        <v>45444</v>
      </c>
      <c r="B243" s="568" t="s">
        <v>7802</v>
      </c>
      <c r="C243" s="339">
        <v>100000</v>
      </c>
      <c r="D243" s="339"/>
      <c r="E243" s="340">
        <f t="shared" si="11"/>
        <v>14836836</v>
      </c>
      <c r="G243" s="581">
        <v>45414</v>
      </c>
      <c r="H243" s="328" t="s">
        <v>7796</v>
      </c>
      <c r="I243" s="339">
        <v>76000</v>
      </c>
      <c r="J243" s="339"/>
      <c r="K243" s="410">
        <f t="shared" si="9"/>
        <v>3108706.67</v>
      </c>
      <c r="N243" s="569"/>
      <c r="O243" s="568"/>
      <c r="P243" s="339"/>
      <c r="Q243" s="339"/>
      <c r="R243" s="507"/>
    </row>
    <row r="244" spans="1:18" s="14" customFormat="1" ht="30" x14ac:dyDescent="0.25">
      <c r="A244" s="567">
        <v>45444</v>
      </c>
      <c r="B244" s="568" t="s">
        <v>7832</v>
      </c>
      <c r="C244" s="339">
        <v>50000</v>
      </c>
      <c r="D244" s="339"/>
      <c r="E244" s="340">
        <f t="shared" si="11"/>
        <v>14786836</v>
      </c>
      <c r="G244" s="581">
        <v>45415</v>
      </c>
      <c r="H244" s="328" t="s">
        <v>7797</v>
      </c>
      <c r="I244" s="339">
        <v>20400</v>
      </c>
      <c r="J244" s="339"/>
      <c r="K244" s="410">
        <f t="shared" si="9"/>
        <v>3088306.67</v>
      </c>
      <c r="N244" s="569"/>
      <c r="O244" s="568"/>
      <c r="P244" s="339"/>
      <c r="Q244" s="339"/>
      <c r="R244" s="507"/>
    </row>
    <row r="245" spans="1:18" s="14" customFormat="1" ht="30" x14ac:dyDescent="0.25">
      <c r="A245" s="567">
        <v>45444</v>
      </c>
      <c r="B245" s="568" t="s">
        <v>7743</v>
      </c>
      <c r="C245" s="339">
        <v>900000</v>
      </c>
      <c r="D245" s="339"/>
      <c r="E245" s="340">
        <f t="shared" si="11"/>
        <v>13886836</v>
      </c>
      <c r="G245" s="581">
        <v>45415</v>
      </c>
      <c r="H245" s="328" t="s">
        <v>7695</v>
      </c>
      <c r="I245" s="339">
        <v>200000</v>
      </c>
      <c r="J245" s="339"/>
      <c r="K245" s="410">
        <f t="shared" si="9"/>
        <v>2888306.67</v>
      </c>
      <c r="N245" s="569"/>
      <c r="O245" s="568"/>
      <c r="P245" s="339"/>
      <c r="Q245" s="339"/>
      <c r="R245" s="507"/>
    </row>
    <row r="246" spans="1:18" s="14" customFormat="1" x14ac:dyDescent="0.25">
      <c r="A246" s="567">
        <v>45447</v>
      </c>
      <c r="B246" s="568" t="s">
        <v>7854</v>
      </c>
      <c r="C246" s="339">
        <v>500000</v>
      </c>
      <c r="D246" s="339"/>
      <c r="E246" s="340">
        <f t="shared" si="11"/>
        <v>13386836</v>
      </c>
      <c r="G246" s="581">
        <v>45418</v>
      </c>
      <c r="H246" s="328" t="s">
        <v>7800</v>
      </c>
      <c r="I246" s="339">
        <v>200000</v>
      </c>
      <c r="J246" s="339"/>
      <c r="K246" s="410">
        <f t="shared" si="9"/>
        <v>2688306.67</v>
      </c>
      <c r="N246" s="569"/>
      <c r="O246" s="568"/>
      <c r="P246" s="339"/>
      <c r="Q246" s="339"/>
      <c r="R246" s="507"/>
    </row>
    <row r="247" spans="1:18" s="14" customFormat="1" x14ac:dyDescent="0.25">
      <c r="A247" s="567">
        <v>45447</v>
      </c>
      <c r="B247" s="568" t="s">
        <v>7743</v>
      </c>
      <c r="C247" s="339">
        <v>700000</v>
      </c>
      <c r="D247" s="339"/>
      <c r="E247" s="340">
        <f t="shared" si="11"/>
        <v>12686836</v>
      </c>
      <c r="G247" s="581">
        <v>45418</v>
      </c>
      <c r="H247" s="328" t="s">
        <v>7801</v>
      </c>
      <c r="I247" s="339">
        <v>27500</v>
      </c>
      <c r="J247" s="339"/>
      <c r="K247" s="410">
        <f t="shared" si="9"/>
        <v>2660806.67</v>
      </c>
      <c r="N247" s="569"/>
      <c r="O247" s="568"/>
      <c r="P247" s="339"/>
      <c r="Q247" s="339"/>
      <c r="R247" s="507"/>
    </row>
    <row r="248" spans="1:18" s="14" customFormat="1" x14ac:dyDescent="0.25">
      <c r="A248" s="567">
        <v>45449</v>
      </c>
      <c r="B248" s="568" t="s">
        <v>7743</v>
      </c>
      <c r="C248" s="339">
        <v>500000</v>
      </c>
      <c r="D248" s="339"/>
      <c r="E248" s="340">
        <f t="shared" si="11"/>
        <v>12186836</v>
      </c>
      <c r="G248" s="581">
        <v>45418</v>
      </c>
      <c r="H248" s="328" t="s">
        <v>7801</v>
      </c>
      <c r="I248" s="339">
        <v>7000</v>
      </c>
      <c r="J248" s="339"/>
      <c r="K248" s="410">
        <f t="shared" si="9"/>
        <v>2653806.67</v>
      </c>
      <c r="N248" s="569"/>
      <c r="O248" s="568"/>
      <c r="P248" s="339"/>
      <c r="Q248" s="339"/>
      <c r="R248" s="507"/>
    </row>
    <row r="249" spans="1:18" s="14" customFormat="1" x14ac:dyDescent="0.25">
      <c r="A249" s="567">
        <v>45449</v>
      </c>
      <c r="B249" s="568" t="s">
        <v>7743</v>
      </c>
      <c r="C249" s="339">
        <v>400000</v>
      </c>
      <c r="D249" s="339"/>
      <c r="E249" s="340">
        <f t="shared" si="11"/>
        <v>11786836</v>
      </c>
      <c r="G249" s="581">
        <v>45418</v>
      </c>
      <c r="H249" s="328" t="s">
        <v>7725</v>
      </c>
      <c r="I249" s="339">
        <v>100000</v>
      </c>
      <c r="J249" s="339"/>
      <c r="K249" s="410">
        <f t="shared" si="9"/>
        <v>2553806.67</v>
      </c>
      <c r="N249" s="569"/>
      <c r="O249" s="568"/>
      <c r="P249" s="339"/>
      <c r="Q249" s="339"/>
      <c r="R249" s="507"/>
    </row>
    <row r="250" spans="1:18" s="14" customFormat="1" x14ac:dyDescent="0.25">
      <c r="A250" s="567">
        <v>45453</v>
      </c>
      <c r="B250" s="568" t="s">
        <v>7859</v>
      </c>
      <c r="C250" s="339">
        <v>500000</v>
      </c>
      <c r="D250" s="339"/>
      <c r="E250" s="340">
        <f t="shared" si="11"/>
        <v>11286836</v>
      </c>
      <c r="G250" s="581">
        <v>45419</v>
      </c>
      <c r="H250" s="328" t="s">
        <v>7803</v>
      </c>
      <c r="I250" s="339">
        <v>130000</v>
      </c>
      <c r="J250" s="339"/>
      <c r="K250" s="410">
        <f t="shared" si="9"/>
        <v>2423806.67</v>
      </c>
      <c r="N250" s="569"/>
      <c r="O250" s="568"/>
      <c r="P250" s="339"/>
      <c r="Q250" s="339"/>
      <c r="R250" s="507"/>
    </row>
    <row r="251" spans="1:18" s="14" customFormat="1" x14ac:dyDescent="0.25">
      <c r="A251" s="567">
        <v>45454</v>
      </c>
      <c r="B251" s="568" t="s">
        <v>7860</v>
      </c>
      <c r="C251" s="339">
        <v>200000</v>
      </c>
      <c r="D251" s="339"/>
      <c r="E251" s="340">
        <f t="shared" si="11"/>
        <v>11086836</v>
      </c>
      <c r="G251" s="581">
        <v>45419</v>
      </c>
      <c r="H251" s="328" t="s">
        <v>7804</v>
      </c>
      <c r="I251" s="339">
        <v>250000</v>
      </c>
      <c r="J251" s="339"/>
      <c r="K251" s="410">
        <f t="shared" si="9"/>
        <v>2173806.67</v>
      </c>
      <c r="N251" s="569"/>
      <c r="O251" s="568"/>
      <c r="P251" s="339"/>
      <c r="Q251" s="339"/>
      <c r="R251" s="507"/>
    </row>
    <row r="252" spans="1:18" s="14" customFormat="1" x14ac:dyDescent="0.25">
      <c r="A252" s="567">
        <v>45454</v>
      </c>
      <c r="B252" s="568" t="s">
        <v>7860</v>
      </c>
      <c r="C252" s="339">
        <v>200000</v>
      </c>
      <c r="D252" s="339"/>
      <c r="E252" s="340">
        <f t="shared" si="11"/>
        <v>10886836</v>
      </c>
      <c r="G252" s="581">
        <v>45419</v>
      </c>
      <c r="H252" s="328" t="s">
        <v>7805</v>
      </c>
      <c r="I252" s="339">
        <v>65000</v>
      </c>
      <c r="J252" s="339"/>
      <c r="K252" s="410">
        <f t="shared" si="9"/>
        <v>2108806.67</v>
      </c>
      <c r="N252" s="569"/>
      <c r="O252" s="568"/>
      <c r="P252" s="339"/>
      <c r="Q252" s="339"/>
      <c r="R252" s="507"/>
    </row>
    <row r="253" spans="1:18" s="14" customFormat="1" ht="30" x14ac:dyDescent="0.25">
      <c r="A253" s="567">
        <v>45454</v>
      </c>
      <c r="B253" s="568" t="s">
        <v>7861</v>
      </c>
      <c r="C253" s="339">
        <v>200000</v>
      </c>
      <c r="D253" s="339"/>
      <c r="E253" s="340">
        <f t="shared" si="11"/>
        <v>10686836</v>
      </c>
      <c r="G253" s="581">
        <v>45419</v>
      </c>
      <c r="H253" s="328" t="s">
        <v>7806</v>
      </c>
      <c r="I253" s="339">
        <v>45000</v>
      </c>
      <c r="J253" s="339"/>
      <c r="K253" s="410">
        <f t="shared" si="9"/>
        <v>2063806.67</v>
      </c>
      <c r="N253" s="569"/>
      <c r="O253" s="568"/>
      <c r="P253" s="339"/>
      <c r="Q253" s="339"/>
      <c r="R253" s="507"/>
    </row>
    <row r="254" spans="1:18" s="14" customFormat="1" ht="45" x14ac:dyDescent="0.25">
      <c r="A254" s="567">
        <v>45454</v>
      </c>
      <c r="B254" s="568" t="s">
        <v>7862</v>
      </c>
      <c r="C254" s="339">
        <v>100000</v>
      </c>
      <c r="D254" s="339"/>
      <c r="E254" s="340">
        <f t="shared" si="11"/>
        <v>10586836</v>
      </c>
      <c r="G254" s="581">
        <v>45419</v>
      </c>
      <c r="H254" s="328" t="s">
        <v>7807</v>
      </c>
      <c r="I254" s="339">
        <v>50000</v>
      </c>
      <c r="J254" s="339"/>
      <c r="K254" s="410">
        <f t="shared" si="9"/>
        <v>2013806.67</v>
      </c>
      <c r="N254" s="569"/>
      <c r="O254" s="568"/>
      <c r="P254" s="339"/>
      <c r="Q254" s="339"/>
      <c r="R254" s="507"/>
    </row>
    <row r="255" spans="1:18" s="14" customFormat="1" ht="30" x14ac:dyDescent="0.25">
      <c r="A255" s="567">
        <v>45454</v>
      </c>
      <c r="B255" s="568" t="s">
        <v>7863</v>
      </c>
      <c r="C255" s="339">
        <v>193760</v>
      </c>
      <c r="D255" s="339"/>
      <c r="E255" s="340">
        <f t="shared" si="11"/>
        <v>10393076</v>
      </c>
      <c r="G255" s="581">
        <v>45419</v>
      </c>
      <c r="H255" s="604" t="s">
        <v>7197</v>
      </c>
      <c r="I255" s="598">
        <v>100000</v>
      </c>
      <c r="J255" s="339"/>
      <c r="K255" s="410">
        <f t="shared" si="9"/>
        <v>1913806.67</v>
      </c>
      <c r="N255" s="569"/>
      <c r="O255" s="568"/>
      <c r="P255" s="339"/>
      <c r="Q255" s="339"/>
      <c r="R255" s="507"/>
    </row>
    <row r="256" spans="1:18" s="14" customFormat="1" ht="30" x14ac:dyDescent="0.25">
      <c r="A256" s="567">
        <v>45454</v>
      </c>
      <c r="B256" s="568" t="s">
        <v>7864</v>
      </c>
      <c r="C256" s="339">
        <v>300000</v>
      </c>
      <c r="D256" s="339"/>
      <c r="E256" s="340">
        <f t="shared" si="11"/>
        <v>10093076</v>
      </c>
      <c r="G256" s="581">
        <v>45420</v>
      </c>
      <c r="H256" s="328" t="s">
        <v>7785</v>
      </c>
      <c r="I256" s="339">
        <v>40000</v>
      </c>
      <c r="J256" s="339"/>
      <c r="K256" s="410">
        <f t="shared" si="9"/>
        <v>1873806.67</v>
      </c>
      <c r="N256" s="569"/>
      <c r="O256" s="568"/>
      <c r="P256" s="339"/>
      <c r="Q256" s="339"/>
      <c r="R256" s="507"/>
    </row>
    <row r="257" spans="1:18" s="14" customFormat="1" ht="30" x14ac:dyDescent="0.25">
      <c r="A257" s="567">
        <v>45455</v>
      </c>
      <c r="B257" s="568" t="s">
        <v>7864</v>
      </c>
      <c r="C257" s="339">
        <v>200000</v>
      </c>
      <c r="D257" s="339"/>
      <c r="E257" s="340">
        <f t="shared" si="11"/>
        <v>9893076</v>
      </c>
      <c r="G257" s="581">
        <v>45420</v>
      </c>
      <c r="H257" s="328" t="s">
        <v>7810</v>
      </c>
      <c r="I257" s="339">
        <v>50000</v>
      </c>
      <c r="J257" s="339"/>
      <c r="K257" s="410">
        <f t="shared" si="9"/>
        <v>1823806.67</v>
      </c>
      <c r="N257" s="569"/>
      <c r="O257" s="568"/>
      <c r="P257" s="339"/>
      <c r="Q257" s="339"/>
      <c r="R257" s="507"/>
    </row>
    <row r="258" spans="1:18" s="14" customFormat="1" ht="30" x14ac:dyDescent="0.25">
      <c r="A258" s="567">
        <v>45456</v>
      </c>
      <c r="B258" s="568" t="s">
        <v>7436</v>
      </c>
      <c r="C258" s="339">
        <v>54400</v>
      </c>
      <c r="D258" s="339"/>
      <c r="E258" s="340">
        <f t="shared" si="11"/>
        <v>9838676</v>
      </c>
      <c r="G258" s="581">
        <v>45420</v>
      </c>
      <c r="H258" s="328" t="s">
        <v>7811</v>
      </c>
      <c r="I258" s="339">
        <v>400000</v>
      </c>
      <c r="J258" s="339"/>
      <c r="K258" s="410">
        <f t="shared" si="9"/>
        <v>1423806.67</v>
      </c>
      <c r="N258" s="569"/>
      <c r="O258" s="568"/>
      <c r="P258" s="339"/>
      <c r="Q258" s="339"/>
      <c r="R258" s="507"/>
    </row>
    <row r="259" spans="1:18" s="14" customFormat="1" ht="30" x14ac:dyDescent="0.25">
      <c r="A259" s="567">
        <v>45456</v>
      </c>
      <c r="B259" s="568" t="s">
        <v>7866</v>
      </c>
      <c r="C259" s="339">
        <v>500000</v>
      </c>
      <c r="D259" s="339"/>
      <c r="E259" s="340">
        <f t="shared" si="11"/>
        <v>9338676</v>
      </c>
      <c r="G259" s="581">
        <v>45420</v>
      </c>
      <c r="H259" s="328" t="s">
        <v>7795</v>
      </c>
      <c r="I259" s="339">
        <v>750000</v>
      </c>
      <c r="J259" s="339"/>
      <c r="K259" s="410">
        <f t="shared" si="9"/>
        <v>673806.66999999993</v>
      </c>
      <c r="N259" s="569"/>
      <c r="O259" s="568"/>
      <c r="P259" s="339"/>
      <c r="Q259" s="339"/>
      <c r="R259" s="507"/>
    </row>
    <row r="260" spans="1:18" s="14" customFormat="1" x14ac:dyDescent="0.25">
      <c r="A260" s="567">
        <v>45456</v>
      </c>
      <c r="B260" s="568" t="s">
        <v>7409</v>
      </c>
      <c r="C260" s="339">
        <v>185000</v>
      </c>
      <c r="D260" s="339"/>
      <c r="E260" s="340">
        <f t="shared" si="11"/>
        <v>9153676</v>
      </c>
      <c r="G260" s="581">
        <v>45421</v>
      </c>
      <c r="H260" s="328" t="s">
        <v>7813</v>
      </c>
      <c r="I260" s="339">
        <v>530000</v>
      </c>
      <c r="J260" s="339"/>
      <c r="K260" s="410">
        <f t="shared" si="9"/>
        <v>143806.66999999993</v>
      </c>
      <c r="N260" s="569"/>
      <c r="O260" s="568"/>
      <c r="P260" s="339"/>
      <c r="Q260" s="339"/>
      <c r="R260" s="507"/>
    </row>
    <row r="261" spans="1:18" s="14" customFormat="1" ht="30" x14ac:dyDescent="0.25">
      <c r="A261" s="567">
        <v>45457</v>
      </c>
      <c r="B261" s="568" t="s">
        <v>7867</v>
      </c>
      <c r="C261" s="339">
        <v>40000</v>
      </c>
      <c r="D261" s="339"/>
      <c r="E261" s="340">
        <f t="shared" si="11"/>
        <v>9113676</v>
      </c>
      <c r="G261" s="581">
        <v>45423</v>
      </c>
      <c r="H261" s="328" t="s">
        <v>7818</v>
      </c>
      <c r="I261" s="339">
        <v>57000</v>
      </c>
      <c r="J261" s="339"/>
      <c r="K261" s="410">
        <f t="shared" si="9"/>
        <v>86806.669999999925</v>
      </c>
      <c r="N261" s="569"/>
      <c r="O261" s="568"/>
      <c r="P261" s="339"/>
      <c r="Q261" s="339"/>
      <c r="R261" s="507"/>
    </row>
    <row r="262" spans="1:18" s="14" customFormat="1" ht="30" x14ac:dyDescent="0.25">
      <c r="A262" s="567">
        <v>45457</v>
      </c>
      <c r="B262" s="568" t="s">
        <v>7868</v>
      </c>
      <c r="C262" s="339">
        <v>215140</v>
      </c>
      <c r="D262" s="339"/>
      <c r="E262" s="340">
        <f t="shared" si="11"/>
        <v>8898536</v>
      </c>
      <c r="G262" s="581">
        <v>45423</v>
      </c>
      <c r="H262" s="328" t="s">
        <v>7817</v>
      </c>
      <c r="I262" s="339">
        <v>84800</v>
      </c>
      <c r="J262" s="339"/>
      <c r="K262" s="410">
        <f t="shared" si="9"/>
        <v>2006.6699999999255</v>
      </c>
      <c r="N262" s="569"/>
      <c r="O262" s="568"/>
      <c r="P262" s="339"/>
      <c r="Q262" s="339"/>
      <c r="R262" s="507"/>
    </row>
    <row r="263" spans="1:18" s="14" customFormat="1" x14ac:dyDescent="0.25">
      <c r="A263" s="567">
        <v>45457</v>
      </c>
      <c r="B263" s="568" t="s">
        <v>7869</v>
      </c>
      <c r="C263" s="339">
        <v>30000</v>
      </c>
      <c r="D263" s="339"/>
      <c r="E263" s="340">
        <f t="shared" si="11"/>
        <v>8868536</v>
      </c>
      <c r="G263" s="581">
        <v>45432</v>
      </c>
      <c r="H263" s="568" t="s">
        <v>7825</v>
      </c>
      <c r="I263" s="339"/>
      <c r="J263" s="339">
        <v>750000</v>
      </c>
      <c r="K263" s="410">
        <f t="shared" si="9"/>
        <v>752006.66999999993</v>
      </c>
      <c r="N263" s="569"/>
      <c r="O263" s="568"/>
      <c r="P263" s="339"/>
      <c r="Q263" s="339"/>
      <c r="R263" s="507"/>
    </row>
    <row r="264" spans="1:18" s="14" customFormat="1" x14ac:dyDescent="0.25">
      <c r="A264" s="567">
        <v>45464</v>
      </c>
      <c r="B264" s="568" t="s">
        <v>7871</v>
      </c>
      <c r="C264" s="339">
        <v>200000</v>
      </c>
      <c r="D264" s="339"/>
      <c r="E264" s="340">
        <f t="shared" si="11"/>
        <v>8668536</v>
      </c>
      <c r="G264" s="581">
        <v>45432</v>
      </c>
      <c r="H264" s="328" t="s">
        <v>7826</v>
      </c>
      <c r="I264" s="339">
        <v>174000</v>
      </c>
      <c r="J264" s="339"/>
      <c r="K264" s="410">
        <f t="shared" si="9"/>
        <v>578006.66999999993</v>
      </c>
      <c r="N264" s="569"/>
      <c r="O264" s="568"/>
      <c r="P264" s="339"/>
      <c r="Q264" s="339"/>
      <c r="R264" s="507"/>
    </row>
    <row r="265" spans="1:18" s="14" customFormat="1" x14ac:dyDescent="0.25">
      <c r="A265" s="567">
        <v>45465</v>
      </c>
      <c r="B265" s="568" t="s">
        <v>7871</v>
      </c>
      <c r="C265" s="339">
        <v>100000</v>
      </c>
      <c r="D265" s="339"/>
      <c r="E265" s="340">
        <f t="shared" si="11"/>
        <v>8568536</v>
      </c>
      <c r="G265" s="581">
        <v>45432</v>
      </c>
      <c r="H265" s="328" t="s">
        <v>7555</v>
      </c>
      <c r="I265" s="339">
        <v>30960</v>
      </c>
      <c r="J265" s="339"/>
      <c r="K265" s="410">
        <f t="shared" si="9"/>
        <v>547046.66999999993</v>
      </c>
      <c r="N265" s="569"/>
      <c r="O265" s="568"/>
      <c r="P265" s="339"/>
      <c r="Q265" s="339"/>
      <c r="R265" s="507"/>
    </row>
    <row r="266" spans="1:18" s="14" customFormat="1" ht="30" x14ac:dyDescent="0.25">
      <c r="A266" s="567">
        <v>45467</v>
      </c>
      <c r="B266" s="568" t="s">
        <v>7872</v>
      </c>
      <c r="C266" s="339">
        <v>210000</v>
      </c>
      <c r="D266" s="339"/>
      <c r="E266" s="340">
        <f t="shared" si="11"/>
        <v>8358536</v>
      </c>
      <c r="G266" s="581">
        <v>45433</v>
      </c>
      <c r="H266" s="328" t="s">
        <v>7827</v>
      </c>
      <c r="I266" s="339">
        <v>151275</v>
      </c>
      <c r="J266" s="339"/>
      <c r="K266" s="410">
        <f t="shared" si="9"/>
        <v>395771.66999999993</v>
      </c>
      <c r="N266" s="569"/>
      <c r="O266" s="568"/>
      <c r="P266" s="339"/>
      <c r="Q266" s="339"/>
      <c r="R266" s="507"/>
    </row>
    <row r="267" spans="1:18" s="14" customFormat="1" x14ac:dyDescent="0.25">
      <c r="A267" s="567">
        <v>45467</v>
      </c>
      <c r="B267" s="568" t="s">
        <v>7873</v>
      </c>
      <c r="C267" s="339">
        <v>474000</v>
      </c>
      <c r="D267" s="339"/>
      <c r="E267" s="340">
        <f t="shared" si="11"/>
        <v>7884536</v>
      </c>
      <c r="G267" s="581">
        <v>45434</v>
      </c>
      <c r="H267" s="328" t="s">
        <v>7763</v>
      </c>
      <c r="I267" s="340">
        <v>350000</v>
      </c>
      <c r="J267" s="339"/>
      <c r="K267" s="410">
        <f t="shared" si="9"/>
        <v>45771.669999999925</v>
      </c>
      <c r="N267" s="569"/>
      <c r="O267" s="568"/>
      <c r="P267" s="339"/>
      <c r="Q267" s="339"/>
      <c r="R267" s="507"/>
    </row>
    <row r="268" spans="1:18" s="14" customFormat="1" x14ac:dyDescent="0.25">
      <c r="A268" s="567">
        <v>45467</v>
      </c>
      <c r="B268" s="568" t="s">
        <v>7874</v>
      </c>
      <c r="C268" s="339">
        <v>100000</v>
      </c>
      <c r="D268" s="339"/>
      <c r="E268" s="340">
        <f t="shared" si="11"/>
        <v>7784536</v>
      </c>
      <c r="G268" s="581">
        <v>45435</v>
      </c>
      <c r="H268" s="328" t="s">
        <v>7763</v>
      </c>
      <c r="I268" s="340">
        <v>100000</v>
      </c>
      <c r="J268" s="339"/>
      <c r="K268" s="410">
        <f t="shared" si="9"/>
        <v>-54228.330000000075</v>
      </c>
      <c r="N268" s="569"/>
      <c r="O268" s="568"/>
      <c r="P268" s="339"/>
      <c r="Q268" s="339"/>
      <c r="R268" s="507"/>
    </row>
    <row r="269" spans="1:18" s="14" customFormat="1" ht="30" x14ac:dyDescent="0.25">
      <c r="A269" s="567">
        <v>45468</v>
      </c>
      <c r="B269" s="568" t="s">
        <v>7875</v>
      </c>
      <c r="C269" s="339">
        <v>70000</v>
      </c>
      <c r="D269" s="339"/>
      <c r="E269" s="340">
        <f t="shared" si="11"/>
        <v>7714536</v>
      </c>
      <c r="G269" s="581">
        <v>45435</v>
      </c>
      <c r="H269" s="328" t="s">
        <v>7795</v>
      </c>
      <c r="I269" s="340">
        <v>20000</v>
      </c>
      <c r="J269" s="339"/>
      <c r="K269" s="410">
        <f t="shared" si="9"/>
        <v>-74228.330000000075</v>
      </c>
      <c r="N269" s="569"/>
      <c r="O269" s="568"/>
      <c r="P269" s="339"/>
      <c r="Q269" s="339"/>
      <c r="R269" s="507"/>
    </row>
    <row r="270" spans="1:18" s="14" customFormat="1" x14ac:dyDescent="0.25">
      <c r="A270" s="567">
        <v>45468</v>
      </c>
      <c r="B270" s="568" t="s">
        <v>7874</v>
      </c>
      <c r="C270" s="339">
        <v>30000</v>
      </c>
      <c r="D270" s="339"/>
      <c r="E270" s="340">
        <f t="shared" si="11"/>
        <v>7684536</v>
      </c>
      <c r="G270" s="581">
        <v>45435</v>
      </c>
      <c r="H270" s="328" t="s">
        <v>7841</v>
      </c>
      <c r="I270" s="339"/>
      <c r="J270" s="339">
        <v>670318</v>
      </c>
      <c r="K270" s="410">
        <f t="shared" si="9"/>
        <v>596089.66999999993</v>
      </c>
      <c r="N270" s="569"/>
      <c r="O270" s="568"/>
      <c r="P270" s="339"/>
      <c r="Q270" s="339"/>
      <c r="R270" s="507"/>
    </row>
    <row r="271" spans="1:18" s="14" customFormat="1" ht="30" x14ac:dyDescent="0.25">
      <c r="A271" s="567">
        <v>45468</v>
      </c>
      <c r="B271" s="568" t="s">
        <v>7876</v>
      </c>
      <c r="C271" s="339">
        <v>187340</v>
      </c>
      <c r="D271" s="339"/>
      <c r="E271" s="340">
        <f t="shared" si="11"/>
        <v>7497196</v>
      </c>
      <c r="G271" s="581">
        <v>45435</v>
      </c>
      <c r="H271" s="568" t="s">
        <v>7639</v>
      </c>
      <c r="I271" s="339">
        <v>23000</v>
      </c>
      <c r="J271" s="339"/>
      <c r="K271" s="410">
        <f t="shared" si="9"/>
        <v>573089.66999999993</v>
      </c>
      <c r="N271" s="569"/>
      <c r="O271" s="568"/>
      <c r="P271" s="339"/>
      <c r="Q271" s="339"/>
      <c r="R271" s="507"/>
    </row>
    <row r="272" spans="1:18" s="14" customFormat="1" x14ac:dyDescent="0.25">
      <c r="A272" s="567">
        <v>45469</v>
      </c>
      <c r="B272" s="568" t="s">
        <v>7879</v>
      </c>
      <c r="C272" s="339">
        <v>60000</v>
      </c>
      <c r="D272" s="339"/>
      <c r="E272" s="340">
        <f t="shared" si="11"/>
        <v>7437196</v>
      </c>
      <c r="G272" s="581">
        <v>45435</v>
      </c>
      <c r="H272" s="604" t="s">
        <v>7197</v>
      </c>
      <c r="I272" s="598">
        <v>6700</v>
      </c>
      <c r="J272" s="339"/>
      <c r="K272" s="410">
        <f t="shared" si="9"/>
        <v>566389.66999999993</v>
      </c>
      <c r="N272" s="569"/>
      <c r="O272" s="568"/>
      <c r="P272" s="339"/>
      <c r="Q272" s="339"/>
      <c r="R272" s="507"/>
    </row>
    <row r="273" spans="1:18" s="14" customFormat="1" ht="30" x14ac:dyDescent="0.25">
      <c r="A273" s="567">
        <v>45469</v>
      </c>
      <c r="B273" s="568" t="s">
        <v>7880</v>
      </c>
      <c r="C273" s="339">
        <v>44000</v>
      </c>
      <c r="D273" s="339"/>
      <c r="E273" s="340">
        <f t="shared" si="11"/>
        <v>7393196</v>
      </c>
      <c r="G273" s="581">
        <v>45437</v>
      </c>
      <c r="H273" s="568" t="s">
        <v>7840</v>
      </c>
      <c r="I273" s="339">
        <v>57000</v>
      </c>
      <c r="J273" s="339"/>
      <c r="K273" s="410">
        <f t="shared" si="9"/>
        <v>509389.66999999993</v>
      </c>
      <c r="N273" s="569"/>
      <c r="O273" s="568"/>
      <c r="P273" s="339"/>
      <c r="Q273" s="339"/>
      <c r="R273" s="507"/>
    </row>
    <row r="274" spans="1:18" s="14" customFormat="1" ht="30" x14ac:dyDescent="0.25">
      <c r="A274" s="567">
        <v>45469</v>
      </c>
      <c r="B274" s="568" t="s">
        <v>7476</v>
      </c>
      <c r="C274" s="339">
        <v>500000</v>
      </c>
      <c r="D274" s="339"/>
      <c r="E274" s="340">
        <f t="shared" si="11"/>
        <v>6893196</v>
      </c>
      <c r="G274" s="581">
        <v>45441</v>
      </c>
      <c r="H274" s="328" t="s">
        <v>7845</v>
      </c>
      <c r="I274" s="339">
        <v>50000</v>
      </c>
      <c r="J274" s="339"/>
      <c r="K274" s="410">
        <f t="shared" si="9"/>
        <v>459389.66999999993</v>
      </c>
      <c r="N274" s="569"/>
      <c r="O274" s="568"/>
      <c r="P274" s="339"/>
      <c r="Q274" s="339"/>
      <c r="R274" s="507"/>
    </row>
    <row r="275" spans="1:18" s="14" customFormat="1" ht="30" x14ac:dyDescent="0.25">
      <c r="A275" s="567">
        <v>45469</v>
      </c>
      <c r="B275" s="568" t="s">
        <v>7881</v>
      </c>
      <c r="C275" s="339"/>
      <c r="D275" s="339">
        <v>2497821</v>
      </c>
      <c r="E275" s="340">
        <f t="shared" si="11"/>
        <v>9391017</v>
      </c>
      <c r="G275" s="581">
        <v>45442</v>
      </c>
      <c r="H275" s="328" t="s">
        <v>7719</v>
      </c>
      <c r="I275" s="339">
        <v>18960</v>
      </c>
      <c r="J275" s="339"/>
      <c r="K275" s="410">
        <f t="shared" si="9"/>
        <v>440429.66999999993</v>
      </c>
      <c r="N275" s="569"/>
      <c r="O275" s="568"/>
      <c r="P275" s="339"/>
      <c r="Q275" s="339"/>
      <c r="R275" s="507"/>
    </row>
    <row r="276" spans="1:18" s="14" customFormat="1" ht="30" x14ac:dyDescent="0.25">
      <c r="A276" s="567">
        <v>45470</v>
      </c>
      <c r="B276" s="568" t="s">
        <v>7874</v>
      </c>
      <c r="C276" s="339">
        <v>30000</v>
      </c>
      <c r="D276" s="339"/>
      <c r="E276" s="340">
        <f t="shared" si="11"/>
        <v>9361017</v>
      </c>
      <c r="G276" s="581">
        <v>45442</v>
      </c>
      <c r="H276" s="328" t="s">
        <v>7848</v>
      </c>
      <c r="I276" s="339">
        <v>10000</v>
      </c>
      <c r="J276" s="339"/>
      <c r="K276" s="410">
        <f t="shared" si="9"/>
        <v>430429.66999999993</v>
      </c>
      <c r="N276" s="569"/>
      <c r="O276" s="568"/>
      <c r="P276" s="339"/>
      <c r="Q276" s="339"/>
      <c r="R276" s="507"/>
    </row>
    <row r="277" spans="1:18" s="14" customFormat="1" x14ac:dyDescent="0.25">
      <c r="A277" s="567">
        <v>45471</v>
      </c>
      <c r="B277" s="568" t="s">
        <v>7859</v>
      </c>
      <c r="C277" s="339">
        <v>500000</v>
      </c>
      <c r="D277" s="339"/>
      <c r="E277" s="340">
        <f t="shared" si="11"/>
        <v>8861017</v>
      </c>
      <c r="G277" s="581">
        <v>45445</v>
      </c>
      <c r="H277" s="328" t="s">
        <v>7853</v>
      </c>
      <c r="I277" s="339">
        <v>40000</v>
      </c>
      <c r="J277" s="339"/>
      <c r="K277" s="410">
        <f t="shared" si="9"/>
        <v>390429.66999999993</v>
      </c>
      <c r="N277" s="569"/>
      <c r="O277" s="568"/>
      <c r="P277" s="339"/>
      <c r="Q277" s="339"/>
      <c r="R277" s="507"/>
    </row>
    <row r="278" spans="1:18" s="14" customFormat="1" ht="30" x14ac:dyDescent="0.25">
      <c r="A278" s="567">
        <v>45471</v>
      </c>
      <c r="B278" s="568" t="s">
        <v>7883</v>
      </c>
      <c r="C278" s="339">
        <v>175760</v>
      </c>
      <c r="D278" s="339"/>
      <c r="E278" s="340">
        <f t="shared" si="11"/>
        <v>8685257</v>
      </c>
      <c r="G278" s="581">
        <v>45447</v>
      </c>
      <c r="H278" s="328" t="s">
        <v>7855</v>
      </c>
      <c r="I278" s="339">
        <v>132500</v>
      </c>
      <c r="J278" s="339"/>
      <c r="K278" s="410">
        <f t="shared" si="9"/>
        <v>257929.66999999993</v>
      </c>
      <c r="N278" s="569"/>
      <c r="O278" s="568"/>
      <c r="P278" s="339"/>
      <c r="Q278" s="339"/>
      <c r="R278" s="507"/>
    </row>
    <row r="279" spans="1:18" s="14" customFormat="1" ht="30" x14ac:dyDescent="0.25">
      <c r="A279" s="567">
        <v>45471</v>
      </c>
      <c r="B279" s="568" t="s">
        <v>7885</v>
      </c>
      <c r="C279" s="339">
        <v>22500</v>
      </c>
      <c r="D279" s="339"/>
      <c r="E279" s="340">
        <f t="shared" si="11"/>
        <v>8662757</v>
      </c>
      <c r="G279" s="581">
        <v>45451</v>
      </c>
      <c r="H279" s="328" t="s">
        <v>7857</v>
      </c>
      <c r="I279" s="339">
        <v>83000</v>
      </c>
      <c r="J279" s="339"/>
      <c r="K279" s="410">
        <f t="shared" si="9"/>
        <v>174929.66999999993</v>
      </c>
      <c r="N279" s="569"/>
      <c r="O279" s="568"/>
      <c r="P279" s="339"/>
      <c r="Q279" s="339"/>
      <c r="R279" s="507"/>
    </row>
    <row r="280" spans="1:18" s="14" customFormat="1" ht="30" x14ac:dyDescent="0.25">
      <c r="A280" s="567">
        <v>45471</v>
      </c>
      <c r="B280" s="568" t="s">
        <v>7868</v>
      </c>
      <c r="C280" s="339">
        <v>83500</v>
      </c>
      <c r="D280" s="339"/>
      <c r="E280" s="340">
        <f t="shared" si="11"/>
        <v>8579257</v>
      </c>
      <c r="G280" s="581">
        <v>45453</v>
      </c>
      <c r="H280" s="328" t="s">
        <v>7719</v>
      </c>
      <c r="I280" s="339">
        <v>10200</v>
      </c>
      <c r="J280" s="339"/>
      <c r="K280" s="410">
        <f t="shared" si="9"/>
        <v>164729.66999999993</v>
      </c>
      <c r="N280" s="569"/>
      <c r="O280" s="568"/>
      <c r="P280" s="339"/>
      <c r="Q280" s="339"/>
      <c r="R280" s="507"/>
    </row>
    <row r="281" spans="1:18" s="14" customFormat="1" ht="47.25" x14ac:dyDescent="0.25">
      <c r="A281" s="567">
        <v>45471</v>
      </c>
      <c r="B281" s="568" t="s">
        <v>7734</v>
      </c>
      <c r="C281" s="339">
        <v>500000</v>
      </c>
      <c r="D281" s="339"/>
      <c r="E281" s="340">
        <f t="shared" si="11"/>
        <v>8079257</v>
      </c>
      <c r="G281" s="581">
        <v>45453</v>
      </c>
      <c r="H281" s="582" t="s">
        <v>7858</v>
      </c>
      <c r="I281" s="339">
        <v>40000</v>
      </c>
      <c r="J281" s="339"/>
      <c r="K281" s="410">
        <f t="shared" si="9"/>
        <v>124729.66999999993</v>
      </c>
      <c r="N281" s="569"/>
      <c r="O281" s="568"/>
      <c r="P281" s="339"/>
      <c r="Q281" s="339"/>
      <c r="R281" s="507"/>
    </row>
    <row r="282" spans="1:18" s="14" customFormat="1" x14ac:dyDescent="0.25">
      <c r="A282" s="567">
        <v>45472</v>
      </c>
      <c r="B282" s="568" t="s">
        <v>7874</v>
      </c>
      <c r="C282" s="339">
        <v>25000</v>
      </c>
      <c r="D282" s="339"/>
      <c r="E282" s="340">
        <f t="shared" si="11"/>
        <v>8054257</v>
      </c>
      <c r="G282" s="581">
        <v>45455</v>
      </c>
      <c r="H282" s="328" t="s">
        <v>7865</v>
      </c>
      <c r="I282" s="339">
        <v>80000</v>
      </c>
      <c r="J282" s="339"/>
      <c r="K282" s="410">
        <f t="shared" si="9"/>
        <v>44729.669999999925</v>
      </c>
      <c r="N282" s="569"/>
      <c r="O282" s="568"/>
      <c r="P282" s="339"/>
      <c r="Q282" s="339"/>
      <c r="R282" s="507"/>
    </row>
    <row r="283" spans="1:18" s="14" customFormat="1" x14ac:dyDescent="0.25">
      <c r="A283" s="567">
        <v>45472</v>
      </c>
      <c r="B283" s="568" t="s">
        <v>7886</v>
      </c>
      <c r="C283" s="339">
        <v>300000</v>
      </c>
      <c r="D283" s="339"/>
      <c r="E283" s="340">
        <f t="shared" si="11"/>
        <v>7754257</v>
      </c>
      <c r="G283" s="581">
        <v>45469</v>
      </c>
      <c r="H283" s="328" t="s">
        <v>7882</v>
      </c>
      <c r="I283" s="339"/>
      <c r="J283" s="651">
        <v>6619389</v>
      </c>
      <c r="K283" s="410">
        <f t="shared" si="9"/>
        <v>6664118.6699999999</v>
      </c>
      <c r="N283" s="569"/>
      <c r="O283" s="568"/>
      <c r="P283" s="339"/>
      <c r="Q283" s="339"/>
      <c r="R283" s="507"/>
    </row>
    <row r="284" spans="1:18" s="14" customFormat="1" ht="30" x14ac:dyDescent="0.25">
      <c r="A284" s="567">
        <v>45472</v>
      </c>
      <c r="B284" s="568" t="s">
        <v>7472</v>
      </c>
      <c r="C284" s="339"/>
      <c r="D284" s="339">
        <v>10400000</v>
      </c>
      <c r="E284" s="340">
        <f t="shared" si="11"/>
        <v>18154257</v>
      </c>
      <c r="G284" s="581">
        <v>45471</v>
      </c>
      <c r="H284" s="328" t="s">
        <v>7884</v>
      </c>
      <c r="I284" s="339">
        <v>100000</v>
      </c>
      <c r="J284" s="339"/>
      <c r="K284" s="410">
        <f t="shared" si="9"/>
        <v>6564118.6699999999</v>
      </c>
      <c r="N284" s="569"/>
      <c r="O284" s="568"/>
      <c r="P284" s="339"/>
      <c r="Q284" s="339"/>
      <c r="R284" s="507"/>
    </row>
    <row r="285" spans="1:18" s="14" customFormat="1" x14ac:dyDescent="0.25">
      <c r="A285" s="567">
        <v>45474</v>
      </c>
      <c r="B285" s="568" t="s">
        <v>7860</v>
      </c>
      <c r="C285" s="339">
        <v>443500</v>
      </c>
      <c r="D285" s="339"/>
      <c r="E285" s="340">
        <f t="shared" si="11"/>
        <v>17710757</v>
      </c>
      <c r="G285" s="581">
        <v>45471</v>
      </c>
      <c r="H285" s="604" t="s">
        <v>7197</v>
      </c>
      <c r="I285" s="598">
        <v>66000</v>
      </c>
      <c r="J285" s="339"/>
      <c r="K285" s="410">
        <f t="shared" si="9"/>
        <v>6498118.6699999999</v>
      </c>
      <c r="N285" s="569"/>
      <c r="O285" s="568"/>
      <c r="P285" s="339"/>
      <c r="Q285" s="339"/>
      <c r="R285" s="507"/>
    </row>
    <row r="286" spans="1:18" s="14" customFormat="1" ht="30" x14ac:dyDescent="0.25">
      <c r="A286" s="567">
        <v>45474</v>
      </c>
      <c r="B286" s="568" t="s">
        <v>7894</v>
      </c>
      <c r="C286" s="339">
        <v>400000</v>
      </c>
      <c r="D286" s="339"/>
      <c r="E286" s="340">
        <f t="shared" si="11"/>
        <v>17310757</v>
      </c>
      <c r="G286" s="581">
        <v>45472</v>
      </c>
      <c r="H286" s="328" t="s">
        <v>7891</v>
      </c>
      <c r="I286" s="339">
        <v>50000</v>
      </c>
      <c r="J286" s="339"/>
      <c r="K286" s="410">
        <f t="shared" si="9"/>
        <v>6448118.6699999999</v>
      </c>
      <c r="L286" s="371"/>
      <c r="N286" s="569"/>
      <c r="O286" s="568"/>
      <c r="P286" s="339"/>
      <c r="Q286" s="339"/>
      <c r="R286" s="507"/>
    </row>
    <row r="287" spans="1:18" s="14" customFormat="1" x14ac:dyDescent="0.25">
      <c r="A287" s="567">
        <v>45474</v>
      </c>
      <c r="B287" s="568" t="s">
        <v>7895</v>
      </c>
      <c r="C287" s="339">
        <v>450000</v>
      </c>
      <c r="D287" s="339"/>
      <c r="E287" s="340">
        <f t="shared" si="11"/>
        <v>16860757</v>
      </c>
      <c r="G287" s="581">
        <v>45472</v>
      </c>
      <c r="H287" s="328" t="s">
        <v>7523</v>
      </c>
      <c r="I287" s="339"/>
      <c r="J287" s="339">
        <v>1421846</v>
      </c>
      <c r="K287" s="410">
        <f t="shared" si="9"/>
        <v>7869964.6699999999</v>
      </c>
      <c r="L287" s="371"/>
      <c r="N287" s="569"/>
      <c r="O287" s="568"/>
      <c r="P287" s="339"/>
      <c r="Q287" s="339"/>
      <c r="R287" s="507"/>
    </row>
    <row r="288" spans="1:18" s="14" customFormat="1" x14ac:dyDescent="0.25">
      <c r="A288" s="567">
        <v>45475</v>
      </c>
      <c r="B288" s="568" t="s">
        <v>7899</v>
      </c>
      <c r="C288" s="339">
        <v>500000</v>
      </c>
      <c r="D288" s="339"/>
      <c r="E288" s="340">
        <f t="shared" si="11"/>
        <v>16360757</v>
      </c>
      <c r="G288" s="581">
        <v>45472</v>
      </c>
      <c r="H288" s="604" t="s">
        <v>7197</v>
      </c>
      <c r="I288" s="598">
        <v>14000</v>
      </c>
      <c r="J288" s="339"/>
      <c r="K288" s="410">
        <f t="shared" si="9"/>
        <v>7855964.6699999999</v>
      </c>
      <c r="N288" s="569"/>
      <c r="O288" s="568"/>
      <c r="P288" s="339"/>
      <c r="Q288" s="339"/>
      <c r="R288" s="507"/>
    </row>
    <row r="289" spans="1:18" s="14" customFormat="1" ht="30" x14ac:dyDescent="0.25">
      <c r="A289" s="567">
        <v>45475</v>
      </c>
      <c r="B289" s="568" t="s">
        <v>7900</v>
      </c>
      <c r="C289" s="339">
        <v>350000</v>
      </c>
      <c r="D289" s="339"/>
      <c r="E289" s="340">
        <f t="shared" si="11"/>
        <v>16010757</v>
      </c>
      <c r="G289" s="581">
        <v>45472</v>
      </c>
      <c r="H289" s="328" t="s">
        <v>7892</v>
      </c>
      <c r="I289" s="339">
        <v>40000</v>
      </c>
      <c r="J289" s="339"/>
      <c r="K289" s="410">
        <f t="shared" si="9"/>
        <v>7815964.6699999999</v>
      </c>
      <c r="N289" s="569"/>
      <c r="O289" s="568"/>
      <c r="P289" s="339"/>
      <c r="Q289" s="339"/>
      <c r="R289" s="507"/>
    </row>
    <row r="290" spans="1:18" s="14" customFormat="1" ht="30" x14ac:dyDescent="0.25">
      <c r="A290" s="567">
        <v>45475</v>
      </c>
      <c r="B290" s="568" t="s">
        <v>7510</v>
      </c>
      <c r="C290" s="339">
        <v>800000</v>
      </c>
      <c r="D290" s="339"/>
      <c r="E290" s="340">
        <f t="shared" si="11"/>
        <v>15210757</v>
      </c>
      <c r="G290" s="581">
        <v>45472</v>
      </c>
      <c r="H290" s="328" t="s">
        <v>7893</v>
      </c>
      <c r="I290" s="339">
        <v>10000</v>
      </c>
      <c r="J290" s="339"/>
      <c r="K290" s="410">
        <f t="shared" si="9"/>
        <v>7805964.6699999999</v>
      </c>
      <c r="N290" s="569"/>
      <c r="O290" s="568"/>
      <c r="P290" s="339"/>
      <c r="Q290" s="339"/>
      <c r="R290" s="507"/>
    </row>
    <row r="291" spans="1:18" s="14" customFormat="1" ht="30" x14ac:dyDescent="0.25">
      <c r="A291" s="567">
        <v>45475</v>
      </c>
      <c r="B291" s="568" t="s">
        <v>7904</v>
      </c>
      <c r="C291" s="339">
        <v>4500</v>
      </c>
      <c r="D291" s="339"/>
      <c r="E291" s="340">
        <f t="shared" si="11"/>
        <v>15206257</v>
      </c>
      <c r="G291" s="581">
        <v>45474</v>
      </c>
      <c r="H291" s="328" t="s">
        <v>7914</v>
      </c>
      <c r="I291" s="339">
        <v>100000</v>
      </c>
      <c r="J291" s="339"/>
      <c r="K291" s="410">
        <f t="shared" si="9"/>
        <v>7705964.6699999999</v>
      </c>
      <c r="N291" s="569"/>
      <c r="O291" s="568"/>
      <c r="P291" s="339"/>
      <c r="Q291" s="339"/>
      <c r="R291" s="507"/>
    </row>
    <row r="292" spans="1:18" s="14" customFormat="1" ht="30" x14ac:dyDescent="0.25">
      <c r="A292" s="567">
        <v>45477</v>
      </c>
      <c r="B292" s="568" t="s">
        <v>7875</v>
      </c>
      <c r="C292" s="339">
        <v>75750</v>
      </c>
      <c r="D292" s="339"/>
      <c r="E292" s="340">
        <f t="shared" si="11"/>
        <v>15130507</v>
      </c>
      <c r="G292" s="581">
        <v>45474</v>
      </c>
      <c r="H292" s="328" t="s">
        <v>7727</v>
      </c>
      <c r="I292" s="339">
        <v>1300000</v>
      </c>
      <c r="J292" s="339"/>
      <c r="K292" s="410">
        <f t="shared" si="9"/>
        <v>6405964.6699999999</v>
      </c>
      <c r="N292" s="569"/>
      <c r="O292" s="568"/>
      <c r="P292" s="339"/>
      <c r="Q292" s="339"/>
      <c r="R292" s="507"/>
    </row>
    <row r="293" spans="1:18" s="14" customFormat="1" ht="30" x14ac:dyDescent="0.25">
      <c r="A293" s="567">
        <v>45477</v>
      </c>
      <c r="B293" s="568" t="s">
        <v>7510</v>
      </c>
      <c r="C293" s="339">
        <v>1000000</v>
      </c>
      <c r="D293" s="339"/>
      <c r="E293" s="340">
        <f t="shared" si="11"/>
        <v>14130507</v>
      </c>
      <c r="G293" s="581">
        <v>45474</v>
      </c>
      <c r="H293" s="328" t="s">
        <v>7913</v>
      </c>
      <c r="I293" s="339">
        <v>1500000</v>
      </c>
      <c r="J293" s="339"/>
      <c r="K293" s="410">
        <f t="shared" si="9"/>
        <v>4905964.67</v>
      </c>
      <c r="N293" s="569"/>
      <c r="O293" s="568"/>
      <c r="P293" s="339"/>
      <c r="Q293" s="339"/>
      <c r="R293" s="507"/>
    </row>
    <row r="294" spans="1:18" s="14" customFormat="1" x14ac:dyDescent="0.25">
      <c r="A294" s="567">
        <v>45478</v>
      </c>
      <c r="B294" s="568" t="s">
        <v>7874</v>
      </c>
      <c r="C294" s="339">
        <v>50000</v>
      </c>
      <c r="D294" s="339"/>
      <c r="E294" s="340">
        <f t="shared" si="11"/>
        <v>14080507</v>
      </c>
      <c r="G294" s="581">
        <v>45475</v>
      </c>
      <c r="H294" s="328" t="s">
        <v>7901</v>
      </c>
      <c r="I294" s="339">
        <v>25000</v>
      </c>
      <c r="J294" s="339"/>
      <c r="K294" s="410">
        <f t="shared" si="9"/>
        <v>4880964.67</v>
      </c>
      <c r="N294" s="569"/>
      <c r="O294" s="568"/>
      <c r="P294" s="339"/>
      <c r="Q294" s="339"/>
      <c r="R294" s="507"/>
    </row>
    <row r="295" spans="1:18" s="14" customFormat="1" x14ac:dyDescent="0.25">
      <c r="A295" s="567">
        <v>45478</v>
      </c>
      <c r="B295" s="568" t="s">
        <v>7379</v>
      </c>
      <c r="C295" s="339">
        <v>1175000</v>
      </c>
      <c r="D295" s="339"/>
      <c r="E295" s="340">
        <f t="shared" si="11"/>
        <v>12905507</v>
      </c>
      <c r="G295" s="581">
        <v>45475</v>
      </c>
      <c r="H295" s="328" t="s">
        <v>7902</v>
      </c>
      <c r="I295" s="339">
        <v>30000</v>
      </c>
      <c r="J295" s="339"/>
      <c r="K295" s="410">
        <f t="shared" si="9"/>
        <v>4850964.67</v>
      </c>
      <c r="N295" s="569"/>
      <c r="O295" s="568"/>
      <c r="P295" s="339"/>
      <c r="Q295" s="339"/>
      <c r="R295" s="507"/>
    </row>
    <row r="296" spans="1:18" s="14" customFormat="1" x14ac:dyDescent="0.25">
      <c r="A296" s="567">
        <v>45481</v>
      </c>
      <c r="B296" s="568" t="s">
        <v>7874</v>
      </c>
      <c r="C296" s="339">
        <v>45000</v>
      </c>
      <c r="D296" s="339"/>
      <c r="E296" s="340">
        <f t="shared" si="11"/>
        <v>12860507</v>
      </c>
      <c r="G296" s="581">
        <v>45476</v>
      </c>
      <c r="H296" s="328" t="s">
        <v>7903</v>
      </c>
      <c r="I296" s="339">
        <v>150000</v>
      </c>
      <c r="J296" s="339"/>
      <c r="K296" s="410">
        <f t="shared" si="9"/>
        <v>4700964.67</v>
      </c>
      <c r="N296" s="569"/>
      <c r="O296" s="568"/>
      <c r="P296" s="339"/>
      <c r="Q296" s="339"/>
      <c r="R296" s="507"/>
    </row>
    <row r="297" spans="1:18" s="14" customFormat="1" ht="30" x14ac:dyDescent="0.25">
      <c r="A297" s="567">
        <v>45481</v>
      </c>
      <c r="B297" s="568" t="s">
        <v>7918</v>
      </c>
      <c r="C297" s="339">
        <v>105000</v>
      </c>
      <c r="D297" s="339"/>
      <c r="E297" s="340">
        <f t="shared" si="11"/>
        <v>12755507</v>
      </c>
      <c r="G297" s="581">
        <v>45476</v>
      </c>
      <c r="H297" s="328" t="s">
        <v>7905</v>
      </c>
      <c r="I297" s="339">
        <v>98000</v>
      </c>
      <c r="J297" s="339"/>
      <c r="K297" s="410">
        <f t="shared" si="9"/>
        <v>4602964.67</v>
      </c>
      <c r="N297" s="569"/>
      <c r="O297" s="568"/>
      <c r="P297" s="339"/>
      <c r="Q297" s="339"/>
      <c r="R297" s="507"/>
    </row>
    <row r="298" spans="1:18" s="14" customFormat="1" ht="30" x14ac:dyDescent="0.25">
      <c r="A298" s="567">
        <v>45482</v>
      </c>
      <c r="B298" s="568" t="s">
        <v>7920</v>
      </c>
      <c r="C298" s="339">
        <v>98400</v>
      </c>
      <c r="D298" s="339"/>
      <c r="E298" s="340">
        <f t="shared" si="11"/>
        <v>12657107</v>
      </c>
      <c r="G298" s="581">
        <v>45476</v>
      </c>
      <c r="H298" s="328" t="s">
        <v>7906</v>
      </c>
      <c r="I298" s="339">
        <v>105000</v>
      </c>
      <c r="J298" s="339"/>
      <c r="K298" s="410">
        <f t="shared" si="9"/>
        <v>4497964.67</v>
      </c>
      <c r="N298" s="569"/>
      <c r="O298" s="568"/>
      <c r="P298" s="339"/>
      <c r="Q298" s="339"/>
      <c r="R298" s="507"/>
    </row>
    <row r="299" spans="1:18" s="14" customFormat="1" ht="30" x14ac:dyDescent="0.25">
      <c r="A299" s="567">
        <v>45483</v>
      </c>
      <c r="B299" s="568" t="s">
        <v>7874</v>
      </c>
      <c r="C299" s="339">
        <v>100000</v>
      </c>
      <c r="D299" s="339"/>
      <c r="E299" s="340">
        <f t="shared" si="11"/>
        <v>12557107</v>
      </c>
      <c r="G299" s="581">
        <v>45477</v>
      </c>
      <c r="H299" s="328" t="s">
        <v>7907</v>
      </c>
      <c r="I299" s="339">
        <v>500000</v>
      </c>
      <c r="J299" s="339"/>
      <c r="K299" s="410">
        <f t="shared" si="9"/>
        <v>3997964.67</v>
      </c>
      <c r="N299" s="569"/>
      <c r="O299" s="568"/>
      <c r="P299" s="339"/>
      <c r="Q299" s="339"/>
      <c r="R299" s="507"/>
    </row>
    <row r="300" spans="1:18" s="14" customFormat="1" ht="30" x14ac:dyDescent="0.25">
      <c r="A300" s="567">
        <v>45483</v>
      </c>
      <c r="B300" s="568" t="s">
        <v>7922</v>
      </c>
      <c r="C300" s="339">
        <v>34140</v>
      </c>
      <c r="D300" s="339"/>
      <c r="E300" s="340">
        <f t="shared" si="11"/>
        <v>12522967</v>
      </c>
      <c r="G300" s="581">
        <v>45477</v>
      </c>
      <c r="H300" s="328" t="s">
        <v>7908</v>
      </c>
      <c r="I300" s="339">
        <v>200000</v>
      </c>
      <c r="J300" s="339"/>
      <c r="K300" s="410">
        <f t="shared" si="9"/>
        <v>3797964.67</v>
      </c>
      <c r="N300" s="569"/>
      <c r="O300" s="568"/>
      <c r="P300" s="339"/>
      <c r="Q300" s="339"/>
      <c r="R300" s="507"/>
    </row>
    <row r="301" spans="1:18" s="14" customFormat="1" ht="30" x14ac:dyDescent="0.25">
      <c r="A301" s="567">
        <v>45485</v>
      </c>
      <c r="B301" s="568" t="s">
        <v>7872</v>
      </c>
      <c r="C301" s="339">
        <v>105000</v>
      </c>
      <c r="D301" s="339"/>
      <c r="E301" s="340">
        <f t="shared" si="11"/>
        <v>12417967</v>
      </c>
      <c r="G301" s="581">
        <v>45478</v>
      </c>
      <c r="H301" s="328" t="s">
        <v>7907</v>
      </c>
      <c r="I301" s="339">
        <v>300000</v>
      </c>
      <c r="J301" s="339"/>
      <c r="K301" s="410">
        <f t="shared" si="9"/>
        <v>3497964.67</v>
      </c>
      <c r="N301" s="569"/>
      <c r="O301" s="568"/>
      <c r="P301" s="339"/>
      <c r="Q301" s="339"/>
      <c r="R301" s="507"/>
    </row>
    <row r="302" spans="1:18" s="14" customFormat="1" ht="30" x14ac:dyDescent="0.25">
      <c r="A302" s="567">
        <v>45485</v>
      </c>
      <c r="B302" s="568" t="s">
        <v>7875</v>
      </c>
      <c r="C302" s="339">
        <v>100000</v>
      </c>
      <c r="D302" s="339"/>
      <c r="E302" s="340">
        <f t="shared" si="11"/>
        <v>12317967</v>
      </c>
      <c r="G302" s="581">
        <v>45478</v>
      </c>
      <c r="H302" s="328" t="s">
        <v>7907</v>
      </c>
      <c r="I302" s="339">
        <v>100000</v>
      </c>
      <c r="J302" s="339"/>
      <c r="K302" s="410">
        <f t="shared" ref="K302:K333" si="12">J302+K301-I302</f>
        <v>3397964.67</v>
      </c>
      <c r="N302" s="569"/>
      <c r="O302" s="568"/>
      <c r="P302" s="339"/>
      <c r="Q302" s="339"/>
      <c r="R302" s="507"/>
    </row>
    <row r="303" spans="1:18" s="14" customFormat="1" ht="30" x14ac:dyDescent="0.25">
      <c r="A303" s="567">
        <v>45485</v>
      </c>
      <c r="B303" s="568" t="s">
        <v>7925</v>
      </c>
      <c r="C303" s="339">
        <v>1000000</v>
      </c>
      <c r="D303" s="339"/>
      <c r="E303" s="340">
        <f t="shared" si="11"/>
        <v>11317967</v>
      </c>
      <c r="G303" s="581">
        <v>45478</v>
      </c>
      <c r="H303" s="328" t="s">
        <v>7909</v>
      </c>
      <c r="I303" s="339">
        <v>200000</v>
      </c>
      <c r="J303" s="339"/>
      <c r="K303" s="410">
        <f t="shared" si="12"/>
        <v>3197964.67</v>
      </c>
      <c r="N303" s="569"/>
      <c r="O303" s="568"/>
      <c r="P303" s="339"/>
      <c r="Q303" s="339"/>
      <c r="R303" s="507"/>
    </row>
    <row r="304" spans="1:18" s="14" customFormat="1" x14ac:dyDescent="0.25">
      <c r="A304" s="567">
        <v>45486</v>
      </c>
      <c r="B304" s="568" t="s">
        <v>7927</v>
      </c>
      <c r="C304" s="339">
        <v>252500</v>
      </c>
      <c r="D304" s="339"/>
      <c r="E304" s="340">
        <f t="shared" si="11"/>
        <v>11065467</v>
      </c>
      <c r="G304" s="581">
        <v>45478</v>
      </c>
      <c r="H304" s="328" t="s">
        <v>7910</v>
      </c>
      <c r="I304" s="339">
        <v>115000</v>
      </c>
      <c r="J304" s="339"/>
      <c r="K304" s="410">
        <f t="shared" si="12"/>
        <v>3082964.67</v>
      </c>
      <c r="N304" s="569"/>
      <c r="O304" s="568"/>
      <c r="P304" s="339"/>
      <c r="Q304" s="339"/>
      <c r="R304" s="507"/>
    </row>
    <row r="305" spans="1:18" s="14" customFormat="1" x14ac:dyDescent="0.25">
      <c r="A305" s="567">
        <v>45486</v>
      </c>
      <c r="B305" s="568" t="s">
        <v>7874</v>
      </c>
      <c r="C305" s="339">
        <v>50000</v>
      </c>
      <c r="D305" s="339"/>
      <c r="E305" s="340">
        <f t="shared" si="11"/>
        <v>11015467</v>
      </c>
      <c r="G305" s="581">
        <v>45480</v>
      </c>
      <c r="H305" s="328" t="s">
        <v>7911</v>
      </c>
      <c r="I305" s="339">
        <v>949640</v>
      </c>
      <c r="J305" s="339"/>
      <c r="K305" s="410">
        <f t="shared" si="12"/>
        <v>2133324.67</v>
      </c>
      <c r="N305" s="569"/>
      <c r="O305" s="568"/>
      <c r="P305" s="339"/>
      <c r="Q305" s="339"/>
      <c r="R305" s="507"/>
    </row>
    <row r="306" spans="1:18" s="14" customFormat="1" ht="30" x14ac:dyDescent="0.25">
      <c r="A306" s="567">
        <v>45486</v>
      </c>
      <c r="B306" s="568" t="s">
        <v>7928</v>
      </c>
      <c r="C306" s="339">
        <v>50000</v>
      </c>
      <c r="D306" s="339"/>
      <c r="E306" s="340">
        <f t="shared" si="11"/>
        <v>10965467</v>
      </c>
      <c r="G306" s="581">
        <v>45481</v>
      </c>
      <c r="H306" s="568" t="s">
        <v>7917</v>
      </c>
      <c r="I306" s="339">
        <v>14500</v>
      </c>
      <c r="J306" s="339"/>
      <c r="K306" s="410">
        <f t="shared" si="12"/>
        <v>2118824.67</v>
      </c>
      <c r="N306" s="569"/>
      <c r="O306" s="568"/>
      <c r="P306" s="339"/>
      <c r="Q306" s="339"/>
      <c r="R306" s="507"/>
    </row>
    <row r="307" spans="1:18" s="14" customFormat="1" x14ac:dyDescent="0.25">
      <c r="A307" s="567">
        <v>45495</v>
      </c>
      <c r="B307" s="568" t="s">
        <v>7510</v>
      </c>
      <c r="C307" s="339">
        <v>1000000</v>
      </c>
      <c r="D307" s="339"/>
      <c r="E307" s="340">
        <f t="shared" si="11"/>
        <v>9965467</v>
      </c>
      <c r="G307" s="581">
        <v>45481</v>
      </c>
      <c r="H307" s="568" t="s">
        <v>7770</v>
      </c>
      <c r="I307" s="339"/>
      <c r="J307" s="339">
        <v>1793332</v>
      </c>
      <c r="K307" s="410">
        <f t="shared" si="12"/>
        <v>3912156.67</v>
      </c>
      <c r="N307" s="569"/>
      <c r="O307" s="568"/>
      <c r="P307" s="339"/>
      <c r="Q307" s="339"/>
      <c r="R307" s="507"/>
    </row>
    <row r="308" spans="1:18" s="14" customFormat="1" x14ac:dyDescent="0.25">
      <c r="A308" s="567">
        <v>45497</v>
      </c>
      <c r="B308" s="568" t="s">
        <v>7379</v>
      </c>
      <c r="C308" s="339">
        <v>1147000</v>
      </c>
      <c r="D308" s="339"/>
      <c r="E308" s="340">
        <f t="shared" si="11"/>
        <v>8818467</v>
      </c>
      <c r="G308" s="581">
        <v>45481</v>
      </c>
      <c r="H308" s="604" t="s">
        <v>7197</v>
      </c>
      <c r="I308" s="598">
        <v>17000</v>
      </c>
      <c r="J308" s="339"/>
      <c r="K308" s="410">
        <f t="shared" si="12"/>
        <v>3895156.67</v>
      </c>
      <c r="N308" s="569"/>
      <c r="O308" s="568"/>
      <c r="P308" s="339"/>
      <c r="Q308" s="339"/>
      <c r="R308" s="507"/>
    </row>
    <row r="309" spans="1:18" s="14" customFormat="1" ht="30" x14ac:dyDescent="0.25">
      <c r="A309" s="567">
        <v>45497</v>
      </c>
      <c r="B309" s="568" t="s">
        <v>7872</v>
      </c>
      <c r="C309" s="339">
        <v>105000</v>
      </c>
      <c r="D309" s="339"/>
      <c r="E309" s="340">
        <f t="shared" si="11"/>
        <v>8713467</v>
      </c>
      <c r="G309" s="581">
        <v>45482</v>
      </c>
      <c r="H309" s="328" t="s">
        <v>7919</v>
      </c>
      <c r="I309" s="339">
        <v>25000</v>
      </c>
      <c r="J309" s="339"/>
      <c r="K309" s="410">
        <f t="shared" si="12"/>
        <v>3870156.67</v>
      </c>
      <c r="N309" s="569"/>
      <c r="O309" s="568"/>
      <c r="P309" s="339"/>
      <c r="Q309" s="339"/>
      <c r="R309" s="507"/>
    </row>
    <row r="310" spans="1:18" s="14" customFormat="1" x14ac:dyDescent="0.25">
      <c r="A310" s="569"/>
      <c r="B310" s="568"/>
      <c r="C310" s="339"/>
      <c r="D310" s="339"/>
      <c r="E310" s="340"/>
      <c r="G310" s="581">
        <v>45483</v>
      </c>
      <c r="H310" s="328" t="s">
        <v>7923</v>
      </c>
      <c r="I310" s="339">
        <v>145000</v>
      </c>
      <c r="J310" s="339"/>
      <c r="K310" s="410">
        <f t="shared" si="12"/>
        <v>3725156.67</v>
      </c>
      <c r="N310" s="569"/>
      <c r="O310" s="568"/>
      <c r="P310" s="339"/>
      <c r="Q310" s="339"/>
      <c r="R310" s="507"/>
    </row>
    <row r="311" spans="1:18" s="14" customFormat="1" ht="30" x14ac:dyDescent="0.25">
      <c r="A311" s="569"/>
      <c r="B311" s="568"/>
      <c r="C311" s="339"/>
      <c r="D311" s="339"/>
      <c r="E311" s="340"/>
      <c r="G311" s="581">
        <v>45484</v>
      </c>
      <c r="H311" s="328" t="s">
        <v>7924</v>
      </c>
      <c r="I311" s="339">
        <v>214000</v>
      </c>
      <c r="J311" s="339"/>
      <c r="K311" s="410">
        <f t="shared" si="12"/>
        <v>3511156.67</v>
      </c>
      <c r="N311" s="569"/>
      <c r="O311" s="568"/>
      <c r="P311" s="339"/>
      <c r="Q311" s="339"/>
      <c r="R311" s="507"/>
    </row>
    <row r="312" spans="1:18" s="14" customFormat="1" ht="30" x14ac:dyDescent="0.25">
      <c r="A312" s="569"/>
      <c r="B312" s="568"/>
      <c r="C312" s="339"/>
      <c r="D312" s="339"/>
      <c r="E312" s="340"/>
      <c r="G312" s="581">
        <v>45485</v>
      </c>
      <c r="H312" s="328" t="s">
        <v>7906</v>
      </c>
      <c r="I312" s="339">
        <v>100000</v>
      </c>
      <c r="J312" s="339"/>
      <c r="K312" s="410">
        <f t="shared" si="12"/>
        <v>3411156.67</v>
      </c>
      <c r="N312" s="569"/>
      <c r="O312" s="568"/>
      <c r="P312" s="339"/>
      <c r="Q312" s="339"/>
      <c r="R312" s="507"/>
    </row>
    <row r="313" spans="1:18" s="14" customFormat="1" ht="30" x14ac:dyDescent="0.25">
      <c r="A313" s="569"/>
      <c r="B313" s="568"/>
      <c r="C313" s="339"/>
      <c r="D313" s="339"/>
      <c r="E313" s="340"/>
      <c r="G313" s="581">
        <v>45486</v>
      </c>
      <c r="H313" s="328" t="s">
        <v>7617</v>
      </c>
      <c r="I313" s="339">
        <v>85000</v>
      </c>
      <c r="J313" s="339"/>
      <c r="K313" s="410">
        <f t="shared" si="12"/>
        <v>3326156.67</v>
      </c>
      <c r="N313" s="569"/>
      <c r="O313" s="568"/>
      <c r="P313" s="339"/>
      <c r="Q313" s="339"/>
      <c r="R313" s="507"/>
    </row>
    <row r="314" spans="1:18" s="14" customFormat="1" ht="45" x14ac:dyDescent="0.25">
      <c r="A314" s="569"/>
      <c r="B314" s="568"/>
      <c r="C314" s="339"/>
      <c r="D314" s="339"/>
      <c r="E314" s="340"/>
      <c r="G314" s="581">
        <v>45486</v>
      </c>
      <c r="H314" s="328" t="s">
        <v>7926</v>
      </c>
      <c r="I314" s="339">
        <v>75000</v>
      </c>
      <c r="J314" s="339"/>
      <c r="K314" s="410">
        <f t="shared" si="12"/>
        <v>3251156.67</v>
      </c>
      <c r="N314" s="569"/>
      <c r="O314" s="568"/>
      <c r="P314" s="339"/>
      <c r="Q314" s="339"/>
      <c r="R314" s="507"/>
    </row>
    <row r="315" spans="1:18" s="14" customFormat="1" ht="30" x14ac:dyDescent="0.25">
      <c r="A315" s="569"/>
      <c r="B315" s="568"/>
      <c r="C315" s="339"/>
      <c r="D315" s="339"/>
      <c r="E315" s="340"/>
      <c r="G315" s="581">
        <v>45486</v>
      </c>
      <c r="H315" s="328" t="s">
        <v>7932</v>
      </c>
      <c r="I315" s="339">
        <v>90000</v>
      </c>
      <c r="J315" s="339"/>
      <c r="K315" s="410">
        <f t="shared" si="12"/>
        <v>3161156.67</v>
      </c>
      <c r="N315" s="569"/>
      <c r="O315" s="568"/>
      <c r="P315" s="339"/>
      <c r="Q315" s="339"/>
      <c r="R315" s="507"/>
    </row>
    <row r="316" spans="1:18" s="14" customFormat="1" x14ac:dyDescent="0.25">
      <c r="A316" s="569"/>
      <c r="B316" s="568"/>
      <c r="C316" s="339"/>
      <c r="D316" s="339"/>
      <c r="E316" s="340"/>
      <c r="G316" s="581">
        <v>45486</v>
      </c>
      <c r="H316" s="328" t="s">
        <v>7933</v>
      </c>
      <c r="I316" s="339">
        <v>80000</v>
      </c>
      <c r="J316" s="339"/>
      <c r="K316" s="410">
        <f t="shared" si="12"/>
        <v>3081156.67</v>
      </c>
      <c r="N316" s="569"/>
      <c r="O316" s="568"/>
      <c r="P316" s="339"/>
      <c r="Q316" s="339"/>
      <c r="R316" s="507"/>
    </row>
    <row r="317" spans="1:18" s="14" customFormat="1" ht="30" x14ac:dyDescent="0.25">
      <c r="A317" s="569"/>
      <c r="B317" s="568"/>
      <c r="C317" s="339"/>
      <c r="D317" s="339"/>
      <c r="E317" s="340"/>
      <c r="G317" s="581">
        <v>45487</v>
      </c>
      <c r="H317" s="568" t="s">
        <v>7934</v>
      </c>
      <c r="I317" s="339">
        <v>235000</v>
      </c>
      <c r="J317" s="339"/>
      <c r="K317" s="410">
        <f t="shared" si="12"/>
        <v>2846156.67</v>
      </c>
      <c r="N317" s="569"/>
      <c r="O317" s="568"/>
      <c r="P317" s="339"/>
      <c r="Q317" s="339"/>
      <c r="R317" s="507"/>
    </row>
    <row r="318" spans="1:18" s="14" customFormat="1" ht="30" x14ac:dyDescent="0.25">
      <c r="A318" s="569"/>
      <c r="B318" s="568"/>
      <c r="C318" s="339"/>
      <c r="D318" s="339"/>
      <c r="E318" s="340"/>
      <c r="G318" s="581">
        <v>45488</v>
      </c>
      <c r="H318" s="328" t="s">
        <v>7914</v>
      </c>
      <c r="I318" s="339">
        <v>50000</v>
      </c>
      <c r="J318" s="339"/>
      <c r="K318" s="410">
        <f t="shared" si="12"/>
        <v>2796156.67</v>
      </c>
      <c r="N318" s="569"/>
      <c r="O318" s="568"/>
      <c r="P318" s="339"/>
      <c r="Q318" s="339"/>
      <c r="R318" s="507"/>
    </row>
    <row r="319" spans="1:18" s="14" customFormat="1" ht="30" x14ac:dyDescent="0.25">
      <c r="A319" s="569"/>
      <c r="B319" s="568"/>
      <c r="C319" s="339"/>
      <c r="D319" s="339"/>
      <c r="E319" s="340"/>
      <c r="G319" s="581">
        <v>45488</v>
      </c>
      <c r="H319" s="328" t="s">
        <v>7935</v>
      </c>
      <c r="I319" s="339">
        <v>54750</v>
      </c>
      <c r="J319" s="339"/>
      <c r="K319" s="410">
        <f t="shared" si="12"/>
        <v>2741406.67</v>
      </c>
      <c r="N319" s="569"/>
      <c r="O319" s="568"/>
      <c r="P319" s="339"/>
      <c r="Q319" s="339"/>
      <c r="R319" s="507"/>
    </row>
    <row r="320" spans="1:18" s="14" customFormat="1" ht="30" x14ac:dyDescent="0.25">
      <c r="A320" s="569"/>
      <c r="B320" s="568"/>
      <c r="C320" s="339"/>
      <c r="D320" s="339"/>
      <c r="E320" s="340"/>
      <c r="G320" s="581">
        <v>45488</v>
      </c>
      <c r="H320" s="328" t="s">
        <v>7936</v>
      </c>
      <c r="I320" s="339">
        <v>20000</v>
      </c>
      <c r="J320" s="339"/>
      <c r="K320" s="410">
        <f t="shared" si="12"/>
        <v>2721406.67</v>
      </c>
      <c r="N320" s="569"/>
      <c r="O320" s="568"/>
      <c r="P320" s="339"/>
      <c r="Q320" s="339"/>
      <c r="R320" s="507"/>
    </row>
    <row r="321" spans="1:18" s="14" customFormat="1" ht="30" x14ac:dyDescent="0.25">
      <c r="A321" s="569"/>
      <c r="B321" s="568"/>
      <c r="C321" s="339"/>
      <c r="D321" s="339"/>
      <c r="E321" s="340"/>
      <c r="G321" s="581">
        <v>45488</v>
      </c>
      <c r="H321" s="328" t="s">
        <v>7937</v>
      </c>
      <c r="I321" s="339">
        <v>25000</v>
      </c>
      <c r="J321" s="339"/>
      <c r="K321" s="410">
        <f t="shared" si="12"/>
        <v>2696406.67</v>
      </c>
      <c r="N321" s="569"/>
      <c r="O321" s="568"/>
      <c r="P321" s="339"/>
      <c r="Q321" s="339"/>
      <c r="R321" s="507"/>
    </row>
    <row r="322" spans="1:18" s="14" customFormat="1" x14ac:dyDescent="0.25">
      <c r="A322" s="569"/>
      <c r="B322" s="568"/>
      <c r="C322" s="339"/>
      <c r="D322" s="339"/>
      <c r="E322" s="340"/>
      <c r="G322" s="581">
        <v>45488</v>
      </c>
      <c r="H322" s="328" t="s">
        <v>7938</v>
      </c>
      <c r="I322" s="339">
        <v>100000</v>
      </c>
      <c r="J322" s="339"/>
      <c r="K322" s="410">
        <f t="shared" si="12"/>
        <v>2596406.67</v>
      </c>
      <c r="N322" s="569"/>
      <c r="O322" s="568"/>
      <c r="P322" s="339"/>
      <c r="Q322" s="339"/>
      <c r="R322" s="507"/>
    </row>
    <row r="323" spans="1:18" s="14" customFormat="1" x14ac:dyDescent="0.25">
      <c r="A323" s="569"/>
      <c r="B323" s="568"/>
      <c r="C323" s="339"/>
      <c r="D323" s="339"/>
      <c r="E323" s="340"/>
      <c r="G323" s="581">
        <v>45492</v>
      </c>
      <c r="H323" s="328" t="s">
        <v>7939</v>
      </c>
      <c r="I323" s="339">
        <v>760000</v>
      </c>
      <c r="J323" s="339"/>
      <c r="K323" s="410">
        <f t="shared" si="12"/>
        <v>1836406.67</v>
      </c>
      <c r="N323" s="569"/>
      <c r="O323" s="568"/>
      <c r="P323" s="339"/>
      <c r="Q323" s="339"/>
      <c r="R323" s="507"/>
    </row>
    <row r="324" spans="1:18" s="14" customFormat="1" ht="30" x14ac:dyDescent="0.25">
      <c r="A324" s="569"/>
      <c r="B324" s="568"/>
      <c r="C324" s="339"/>
      <c r="D324" s="339"/>
      <c r="E324" s="340"/>
      <c r="G324" s="581">
        <v>45492</v>
      </c>
      <c r="H324" s="328" t="s">
        <v>7914</v>
      </c>
      <c r="I324" s="339">
        <v>25000</v>
      </c>
      <c r="J324" s="339"/>
      <c r="K324" s="410">
        <f t="shared" si="12"/>
        <v>1811406.67</v>
      </c>
      <c r="N324" s="569"/>
      <c r="O324" s="568"/>
      <c r="P324" s="339"/>
      <c r="Q324" s="339"/>
      <c r="R324" s="507"/>
    </row>
    <row r="325" spans="1:18" s="14" customFormat="1" x14ac:dyDescent="0.25">
      <c r="A325" s="569"/>
      <c r="B325" s="568"/>
      <c r="C325" s="339"/>
      <c r="D325" s="339"/>
      <c r="E325" s="340"/>
      <c r="G325" s="581">
        <v>45495</v>
      </c>
      <c r="H325" s="328" t="s">
        <v>7940</v>
      </c>
      <c r="I325" s="339">
        <v>400000</v>
      </c>
      <c r="J325" s="339"/>
      <c r="K325" s="410">
        <f t="shared" si="12"/>
        <v>1411406.67</v>
      </c>
      <c r="L325" s="371"/>
      <c r="N325" s="569"/>
      <c r="O325" s="568"/>
      <c r="P325" s="339"/>
      <c r="Q325" s="339"/>
      <c r="R325" s="507"/>
    </row>
    <row r="326" spans="1:18" s="14" customFormat="1" x14ac:dyDescent="0.25">
      <c r="A326" s="569"/>
      <c r="B326" s="568"/>
      <c r="C326" s="339"/>
      <c r="D326" s="339"/>
      <c r="E326" s="340"/>
      <c r="G326" s="581">
        <v>45495</v>
      </c>
      <c r="H326" s="328" t="s">
        <v>7941</v>
      </c>
      <c r="I326" s="339">
        <v>10000</v>
      </c>
      <c r="J326" s="339"/>
      <c r="K326" s="410">
        <f t="shared" si="12"/>
        <v>1401406.67</v>
      </c>
      <c r="N326" s="569"/>
      <c r="O326" s="568"/>
      <c r="P326" s="339"/>
      <c r="Q326" s="339"/>
      <c r="R326" s="507"/>
    </row>
    <row r="327" spans="1:18" s="14" customFormat="1" ht="30" x14ac:dyDescent="0.25">
      <c r="A327" s="569"/>
      <c r="B327" s="568"/>
      <c r="C327" s="339"/>
      <c r="D327" s="339"/>
      <c r="E327" s="340"/>
      <c r="G327" s="581">
        <v>45495</v>
      </c>
      <c r="H327" s="568" t="s">
        <v>7942</v>
      </c>
      <c r="I327" s="339">
        <v>50000</v>
      </c>
      <c r="J327" s="339"/>
      <c r="K327" s="410">
        <f t="shared" si="12"/>
        <v>1351406.67</v>
      </c>
      <c r="L327" s="371">
        <f>K323+E306</f>
        <v>12801873.67</v>
      </c>
      <c r="N327" s="569"/>
      <c r="O327" s="568"/>
      <c r="P327" s="339"/>
      <c r="Q327" s="339"/>
      <c r="R327" s="507"/>
    </row>
    <row r="328" spans="1:18" s="14" customFormat="1" ht="30" x14ac:dyDescent="0.25">
      <c r="A328" s="569"/>
      <c r="B328" s="568"/>
      <c r="C328" s="339"/>
      <c r="D328" s="339"/>
      <c r="E328" s="340"/>
      <c r="G328" s="581">
        <v>45496</v>
      </c>
      <c r="H328" s="328" t="s">
        <v>7937</v>
      </c>
      <c r="I328" s="339">
        <v>25000</v>
      </c>
      <c r="J328" s="339"/>
      <c r="K328" s="410">
        <f t="shared" si="12"/>
        <v>1326406.67</v>
      </c>
      <c r="N328" s="569"/>
      <c r="O328" s="568"/>
      <c r="P328" s="339"/>
      <c r="Q328" s="339"/>
      <c r="R328" s="507"/>
    </row>
    <row r="329" spans="1:18" s="14" customFormat="1" x14ac:dyDescent="0.25">
      <c r="A329" s="569"/>
      <c r="B329" s="568"/>
      <c r="C329" s="339"/>
      <c r="D329" s="339"/>
      <c r="E329" s="340"/>
      <c r="G329" s="581">
        <v>45496</v>
      </c>
      <c r="H329" s="328" t="s">
        <v>7944</v>
      </c>
      <c r="I329" s="339">
        <v>17000</v>
      </c>
      <c r="J329" s="339"/>
      <c r="K329" s="410">
        <f t="shared" si="12"/>
        <v>1309406.67</v>
      </c>
      <c r="N329" s="569"/>
      <c r="O329" s="568"/>
      <c r="P329" s="339"/>
      <c r="Q329" s="339"/>
      <c r="R329" s="507"/>
    </row>
    <row r="330" spans="1:18" s="14" customFormat="1" ht="30" x14ac:dyDescent="0.25">
      <c r="A330" s="569"/>
      <c r="B330" s="568"/>
      <c r="C330" s="339"/>
      <c r="D330" s="339"/>
      <c r="E330" s="340"/>
      <c r="G330" s="581">
        <v>45497</v>
      </c>
      <c r="H330" s="328" t="s">
        <v>7945</v>
      </c>
      <c r="I330" s="339">
        <v>300000</v>
      </c>
      <c r="J330" s="339"/>
      <c r="K330" s="410">
        <f t="shared" si="12"/>
        <v>1009406.6699999999</v>
      </c>
      <c r="N330" s="569"/>
      <c r="O330" s="568"/>
      <c r="P330" s="339"/>
      <c r="Q330" s="339"/>
      <c r="R330" s="507"/>
    </row>
    <row r="331" spans="1:18" s="14" customFormat="1" ht="30" x14ac:dyDescent="0.25">
      <c r="A331" s="569"/>
      <c r="B331" s="568"/>
      <c r="C331" s="339"/>
      <c r="D331" s="339"/>
      <c r="E331" s="340"/>
      <c r="G331" s="581">
        <v>45497</v>
      </c>
      <c r="H331" s="328" t="s">
        <v>7914</v>
      </c>
      <c r="I331" s="339">
        <v>25000</v>
      </c>
      <c r="J331" s="339"/>
      <c r="K331" s="410">
        <f t="shared" si="12"/>
        <v>984406.66999999993</v>
      </c>
      <c r="N331" s="569"/>
      <c r="O331" s="568"/>
      <c r="P331" s="339"/>
      <c r="Q331" s="339"/>
      <c r="R331" s="507"/>
    </row>
    <row r="332" spans="1:18" s="14" customFormat="1" ht="30" x14ac:dyDescent="0.25">
      <c r="A332" s="569"/>
      <c r="B332" s="568"/>
      <c r="C332" s="339"/>
      <c r="D332" s="339"/>
      <c r="E332" s="340"/>
      <c r="G332" s="581">
        <v>45498</v>
      </c>
      <c r="H332" s="328" t="s">
        <v>7946</v>
      </c>
      <c r="I332" s="339">
        <v>375000</v>
      </c>
      <c r="J332" s="339"/>
      <c r="K332" s="410">
        <f t="shared" si="12"/>
        <v>609406.66999999993</v>
      </c>
      <c r="N332" s="569"/>
      <c r="O332" s="568"/>
      <c r="P332" s="339"/>
      <c r="Q332" s="339"/>
      <c r="R332" s="507"/>
    </row>
    <row r="333" spans="1:18" s="14" customFormat="1" x14ac:dyDescent="0.25">
      <c r="A333" s="569"/>
      <c r="B333" s="568"/>
      <c r="C333" s="339"/>
      <c r="D333" s="339"/>
      <c r="E333" s="340"/>
      <c r="G333" s="581">
        <v>45499</v>
      </c>
      <c r="H333" s="328" t="s">
        <v>7947</v>
      </c>
      <c r="I333" s="339">
        <v>400000</v>
      </c>
      <c r="J333" s="339"/>
      <c r="K333" s="410">
        <f t="shared" si="12"/>
        <v>209406.66999999993</v>
      </c>
      <c r="N333" s="569"/>
      <c r="O333" s="568"/>
      <c r="P333" s="339"/>
      <c r="Q333" s="339"/>
      <c r="R333" s="507"/>
    </row>
    <row r="334" spans="1:18" s="14" customFormat="1" x14ac:dyDescent="0.25">
      <c r="A334" s="569"/>
      <c r="B334" s="568"/>
      <c r="C334" s="339"/>
      <c r="D334" s="339"/>
      <c r="E334" s="340"/>
      <c r="G334" s="12"/>
      <c r="H334" s="328"/>
      <c r="I334" s="339"/>
      <c r="J334" s="339"/>
      <c r="K334" s="507"/>
      <c r="N334" s="569"/>
      <c r="O334" s="568"/>
      <c r="P334" s="339"/>
      <c r="Q334" s="339"/>
      <c r="R334" s="507"/>
    </row>
    <row r="335" spans="1:18" s="14" customFormat="1" x14ac:dyDescent="0.25">
      <c r="A335" s="569"/>
      <c r="B335" s="568"/>
      <c r="C335" s="339"/>
      <c r="D335" s="339"/>
      <c r="E335" s="340"/>
      <c r="G335" s="12"/>
      <c r="H335" s="328"/>
      <c r="I335" s="339"/>
      <c r="J335" s="339"/>
      <c r="K335" s="507"/>
      <c r="N335" s="569"/>
      <c r="O335" s="568"/>
      <c r="P335" s="339"/>
      <c r="Q335" s="339"/>
      <c r="R335" s="507"/>
    </row>
    <row r="336" spans="1:18" x14ac:dyDescent="0.25">
      <c r="A336" s="569"/>
      <c r="B336" s="568"/>
      <c r="C336" s="339"/>
      <c r="D336" s="339"/>
      <c r="E336" s="340"/>
      <c r="G336" s="12"/>
      <c r="H336" s="328"/>
      <c r="I336" s="339"/>
      <c r="J336" s="339"/>
      <c r="K336" s="507"/>
      <c r="N336" s="12"/>
      <c r="O336" s="568"/>
      <c r="P336" s="339"/>
      <c r="Q336" s="339"/>
      <c r="R336" s="507"/>
    </row>
    <row r="337" spans="1:18" x14ac:dyDescent="0.25">
      <c r="A337" s="569"/>
      <c r="B337" s="568"/>
      <c r="C337" s="339"/>
      <c r="D337" s="339"/>
      <c r="E337" s="340"/>
      <c r="G337" s="12"/>
      <c r="H337" s="328"/>
      <c r="I337" s="339"/>
      <c r="J337" s="339"/>
      <c r="K337" s="507"/>
      <c r="N337" s="12"/>
      <c r="O337" s="568"/>
      <c r="P337" s="339"/>
      <c r="Q337" s="339"/>
      <c r="R337" s="507"/>
    </row>
    <row r="338" spans="1:18" x14ac:dyDescent="0.25">
      <c r="A338" s="569"/>
      <c r="B338" s="568"/>
      <c r="C338" s="339"/>
      <c r="D338" s="339"/>
      <c r="E338" s="340"/>
      <c r="G338" s="12"/>
      <c r="H338" s="328"/>
      <c r="I338" s="339"/>
      <c r="J338" s="339"/>
      <c r="K338" s="507"/>
      <c r="N338" s="12"/>
      <c r="O338" s="568"/>
      <c r="P338" s="339"/>
      <c r="Q338" s="339"/>
      <c r="R338" s="507"/>
    </row>
    <row r="339" spans="1:18" x14ac:dyDescent="0.25">
      <c r="A339" s="569"/>
      <c r="B339" s="568"/>
      <c r="C339" s="339"/>
      <c r="D339" s="339"/>
      <c r="E339" s="340"/>
      <c r="G339" s="12"/>
      <c r="H339" s="328"/>
      <c r="I339" s="339"/>
      <c r="J339" s="339"/>
      <c r="K339" s="507"/>
      <c r="N339" s="12"/>
      <c r="O339" s="568"/>
      <c r="P339" s="339"/>
      <c r="Q339" s="339"/>
      <c r="R339" s="507"/>
    </row>
    <row r="340" spans="1:18" x14ac:dyDescent="0.25">
      <c r="A340" s="12"/>
      <c r="B340" s="328"/>
      <c r="C340" s="339"/>
      <c r="D340" s="339"/>
      <c r="E340" s="340"/>
      <c r="G340" s="12"/>
      <c r="H340" s="328"/>
      <c r="I340" s="339"/>
      <c r="J340" s="339"/>
      <c r="K340" s="507"/>
      <c r="N340" s="12"/>
      <c r="O340" s="568"/>
      <c r="P340" s="339"/>
      <c r="Q340" s="339"/>
      <c r="R340" s="507"/>
    </row>
    <row r="341" spans="1:18" x14ac:dyDescent="0.25">
      <c r="A341" s="12"/>
      <c r="B341" s="328"/>
      <c r="C341" s="339"/>
      <c r="D341" s="339"/>
      <c r="E341" s="340"/>
      <c r="G341" s="12"/>
      <c r="H341" s="328"/>
      <c r="I341" s="339"/>
      <c r="J341" s="339"/>
      <c r="K341" s="507"/>
      <c r="N341" s="12"/>
      <c r="O341" s="568"/>
      <c r="P341" s="339"/>
      <c r="Q341" s="339"/>
      <c r="R341" s="507"/>
    </row>
    <row r="342" spans="1:18" x14ac:dyDescent="0.25">
      <c r="A342" s="12"/>
      <c r="B342" s="328"/>
      <c r="C342" s="339"/>
      <c r="D342" s="339"/>
      <c r="E342" s="340"/>
      <c r="G342" s="12"/>
      <c r="H342" s="328"/>
      <c r="I342" s="339"/>
      <c r="J342" s="339"/>
      <c r="K342" s="507"/>
      <c r="N342" s="12"/>
      <c r="O342" s="568"/>
      <c r="P342" s="339"/>
      <c r="Q342" s="339"/>
      <c r="R342" s="507"/>
    </row>
    <row r="343" spans="1:18" x14ac:dyDescent="0.25">
      <c r="A343" s="12"/>
      <c r="B343" s="328"/>
      <c r="C343" s="339"/>
      <c r="D343" s="339"/>
      <c r="E343" s="340"/>
      <c r="G343" s="12"/>
      <c r="H343" s="328"/>
      <c r="I343" s="339"/>
      <c r="J343" s="339"/>
      <c r="K343" s="507"/>
      <c r="N343" s="12"/>
      <c r="O343" s="568"/>
      <c r="P343" s="339"/>
      <c r="Q343" s="339"/>
      <c r="R343" s="507"/>
    </row>
    <row r="344" spans="1:18" x14ac:dyDescent="0.25">
      <c r="A344" s="12"/>
      <c r="B344" s="328"/>
      <c r="C344" s="339"/>
      <c r="D344" s="339"/>
      <c r="E344" s="340"/>
      <c r="G344" s="12"/>
      <c r="H344" s="328"/>
      <c r="I344" s="339"/>
      <c r="J344" s="339"/>
      <c r="K344" s="507"/>
      <c r="N344" s="12"/>
      <c r="O344" s="568"/>
      <c r="P344" s="339"/>
      <c r="Q344" s="339"/>
      <c r="R344" s="507"/>
    </row>
    <row r="345" spans="1:18" x14ac:dyDescent="0.25">
      <c r="A345" s="12"/>
      <c r="B345" s="328"/>
      <c r="C345" s="339"/>
      <c r="D345" s="339"/>
      <c r="E345" s="340"/>
      <c r="G345" s="12"/>
      <c r="H345" s="328"/>
      <c r="I345" s="339"/>
      <c r="J345" s="339"/>
      <c r="K345" s="507"/>
      <c r="N345" s="12"/>
      <c r="O345" s="568"/>
      <c r="P345" s="339"/>
      <c r="Q345" s="339"/>
      <c r="R345" s="507"/>
    </row>
    <row r="346" spans="1:18" x14ac:dyDescent="0.25">
      <c r="A346" s="12"/>
      <c r="B346" s="328"/>
      <c r="C346" s="339"/>
      <c r="D346" s="339"/>
      <c r="E346" s="340"/>
      <c r="G346" s="12"/>
      <c r="H346" s="328"/>
      <c r="I346" s="339"/>
      <c r="J346" s="339"/>
      <c r="K346" s="507"/>
      <c r="N346" s="12"/>
      <c r="O346" s="568"/>
      <c r="P346" s="339"/>
      <c r="Q346" s="339"/>
      <c r="R346" s="507"/>
    </row>
    <row r="347" spans="1:18" x14ac:dyDescent="0.25">
      <c r="A347" s="12"/>
      <c r="B347" s="328"/>
      <c r="C347" s="339"/>
      <c r="D347" s="339"/>
      <c r="E347" s="340"/>
      <c r="G347" s="12"/>
      <c r="H347" s="328"/>
      <c r="I347" s="339"/>
      <c r="J347" s="339"/>
      <c r="K347" s="507"/>
      <c r="N347" s="12"/>
      <c r="O347" s="568"/>
      <c r="P347" s="339"/>
      <c r="Q347" s="339"/>
      <c r="R347" s="507"/>
    </row>
    <row r="348" spans="1:18" x14ac:dyDescent="0.25">
      <c r="A348" s="12"/>
      <c r="B348" s="328"/>
      <c r="C348" s="339"/>
      <c r="D348" s="339"/>
      <c r="E348" s="340"/>
      <c r="G348" s="12"/>
      <c r="H348" s="328"/>
      <c r="I348" s="339"/>
      <c r="J348" s="339"/>
      <c r="K348" s="507"/>
      <c r="N348" s="12"/>
      <c r="O348" s="568"/>
      <c r="P348" s="339"/>
      <c r="Q348" s="339"/>
      <c r="R348" s="507"/>
    </row>
    <row r="349" spans="1:18" x14ac:dyDescent="0.25">
      <c r="A349" s="12"/>
      <c r="B349" s="328"/>
      <c r="C349" s="339"/>
      <c r="D349" s="339"/>
      <c r="E349" s="340"/>
      <c r="G349" s="12"/>
      <c r="H349" s="328"/>
      <c r="I349" s="339"/>
      <c r="J349" s="339"/>
      <c r="K349" s="507"/>
      <c r="N349" s="12"/>
      <c r="O349" s="568"/>
      <c r="P349" s="339"/>
      <c r="Q349" s="339"/>
      <c r="R349" s="507"/>
    </row>
    <row r="350" spans="1:18" x14ac:dyDescent="0.25">
      <c r="A350" s="12"/>
      <c r="B350" s="328"/>
      <c r="C350" s="339"/>
      <c r="D350" s="339"/>
      <c r="E350" s="340"/>
      <c r="G350" s="12"/>
      <c r="H350" s="328"/>
      <c r="I350" s="339"/>
      <c r="J350" s="339"/>
      <c r="K350" s="507"/>
      <c r="N350" s="12"/>
      <c r="O350" s="568"/>
      <c r="P350" s="339"/>
      <c r="Q350" s="339"/>
      <c r="R350" s="507"/>
    </row>
    <row r="351" spans="1:18" x14ac:dyDescent="0.25">
      <c r="A351" s="12"/>
      <c r="B351" s="328"/>
      <c r="C351" s="339"/>
      <c r="D351" s="339"/>
      <c r="E351" s="340"/>
      <c r="G351" s="12"/>
      <c r="H351" s="328"/>
      <c r="I351" s="339"/>
      <c r="J351" s="339"/>
      <c r="K351" s="507"/>
      <c r="N351" s="12"/>
      <c r="O351" s="568"/>
      <c r="P351" s="339"/>
      <c r="Q351" s="339"/>
      <c r="R351" s="507"/>
    </row>
    <row r="352" spans="1:18" x14ac:dyDescent="0.25">
      <c r="A352" s="12"/>
      <c r="B352" s="328"/>
      <c r="C352" s="339"/>
      <c r="D352" s="339"/>
      <c r="E352" s="340"/>
      <c r="G352" s="12"/>
      <c r="H352" s="328"/>
      <c r="I352" s="339"/>
      <c r="J352" s="339"/>
      <c r="K352" s="507"/>
      <c r="N352" s="12"/>
      <c r="O352" s="568"/>
      <c r="P352" s="339"/>
      <c r="Q352" s="339"/>
      <c r="R352" s="507"/>
    </row>
    <row r="353" spans="1:18" x14ac:dyDescent="0.25">
      <c r="A353" s="12"/>
      <c r="B353" s="328"/>
      <c r="C353" s="339"/>
      <c r="D353" s="339"/>
      <c r="E353" s="340"/>
      <c r="G353" s="12"/>
      <c r="H353" s="328"/>
      <c r="I353" s="339"/>
      <c r="J353" s="339"/>
      <c r="K353" s="507"/>
      <c r="N353" s="12"/>
      <c r="O353" s="568"/>
      <c r="P353" s="339"/>
      <c r="Q353" s="339"/>
      <c r="R353" s="507"/>
    </row>
    <row r="354" spans="1:18" x14ac:dyDescent="0.25">
      <c r="A354" s="12"/>
      <c r="B354" s="328"/>
      <c r="C354" s="339"/>
      <c r="D354" s="339"/>
      <c r="E354" s="340"/>
      <c r="G354" s="12"/>
      <c r="H354" s="328"/>
      <c r="I354" s="339"/>
      <c r="J354" s="339"/>
      <c r="K354" s="507"/>
      <c r="N354" s="12"/>
      <c r="O354" s="568"/>
      <c r="P354" s="339"/>
      <c r="Q354" s="339"/>
      <c r="R354" s="507"/>
    </row>
    <row r="355" spans="1:18" x14ac:dyDescent="0.25">
      <c r="A355" s="12"/>
      <c r="B355" s="328"/>
      <c r="C355" s="339"/>
      <c r="D355" s="339"/>
      <c r="E355" s="340"/>
      <c r="G355" s="12"/>
      <c r="H355" s="328"/>
      <c r="I355" s="339"/>
      <c r="J355" s="339"/>
      <c r="K355" s="507"/>
      <c r="N355" s="12"/>
      <c r="O355" s="568"/>
      <c r="P355" s="339"/>
      <c r="Q355" s="339"/>
      <c r="R355" s="507"/>
    </row>
    <row r="356" spans="1:18" x14ac:dyDescent="0.25">
      <c r="A356" s="12"/>
      <c r="B356" s="328"/>
      <c r="C356" s="339"/>
      <c r="D356" s="339"/>
      <c r="E356" s="340"/>
      <c r="G356" s="12"/>
      <c r="H356" s="328"/>
      <c r="I356" s="339"/>
      <c r="J356" s="339"/>
      <c r="K356" s="507"/>
      <c r="N356" s="12"/>
      <c r="O356" s="568"/>
      <c r="P356" s="339"/>
      <c r="Q356" s="339"/>
      <c r="R356" s="507"/>
    </row>
    <row r="357" spans="1:18" x14ac:dyDescent="0.25">
      <c r="A357" s="12"/>
      <c r="B357" s="328"/>
      <c r="C357" s="339"/>
      <c r="D357" s="339"/>
      <c r="E357" s="340"/>
      <c r="G357" s="12"/>
      <c r="H357" s="328"/>
      <c r="I357" s="339"/>
      <c r="J357" s="339"/>
      <c r="K357" s="507"/>
      <c r="N357" s="12"/>
      <c r="O357" s="568"/>
      <c r="P357" s="339"/>
      <c r="Q357" s="339"/>
      <c r="R357" s="507"/>
    </row>
    <row r="358" spans="1:18" x14ac:dyDescent="0.25">
      <c r="A358" s="12"/>
      <c r="B358" s="328"/>
      <c r="C358" s="339"/>
      <c r="D358" s="339"/>
      <c r="E358" s="340"/>
      <c r="G358" s="12"/>
      <c r="H358" s="328"/>
      <c r="I358" s="339"/>
      <c r="J358" s="339"/>
      <c r="K358" s="507"/>
      <c r="N358" s="12"/>
      <c r="O358" s="568"/>
      <c r="P358" s="339"/>
      <c r="Q358" s="339"/>
      <c r="R358" s="507"/>
    </row>
    <row r="359" spans="1:18" x14ac:dyDescent="0.25">
      <c r="A359" s="12"/>
      <c r="B359" s="328"/>
      <c r="C359" s="339"/>
      <c r="D359" s="339"/>
      <c r="E359" s="340"/>
      <c r="G359" s="12"/>
      <c r="H359" s="328"/>
      <c r="I359" s="339"/>
      <c r="J359" s="339"/>
      <c r="K359" s="507"/>
      <c r="N359" s="12"/>
      <c r="O359" s="568"/>
      <c r="P359" s="339"/>
      <c r="Q359" s="339"/>
      <c r="R359" s="507"/>
    </row>
    <row r="360" spans="1:18" x14ac:dyDescent="0.25">
      <c r="A360" s="12"/>
      <c r="B360" s="328"/>
      <c r="C360" s="339"/>
      <c r="D360" s="339"/>
      <c r="E360" s="340"/>
      <c r="G360" s="12"/>
      <c r="H360" s="328"/>
      <c r="I360" s="339"/>
      <c r="J360" s="339"/>
      <c r="K360" s="507"/>
      <c r="N360" s="12"/>
      <c r="O360" s="568"/>
      <c r="P360" s="339"/>
      <c r="Q360" s="339"/>
      <c r="R360" s="507"/>
    </row>
    <row r="361" spans="1:18" x14ac:dyDescent="0.25">
      <c r="A361" s="12"/>
      <c r="B361" s="328"/>
      <c r="C361" s="339"/>
      <c r="D361" s="339"/>
      <c r="E361" s="340"/>
      <c r="G361" s="12"/>
      <c r="H361" s="328"/>
      <c r="I361" s="339"/>
      <c r="J361" s="339"/>
      <c r="K361" s="507"/>
      <c r="N361" s="12"/>
      <c r="O361" s="568"/>
      <c r="P361" s="339"/>
      <c r="Q361" s="339"/>
      <c r="R361" s="507"/>
    </row>
    <row r="362" spans="1:18" x14ac:dyDescent="0.25">
      <c r="A362" s="12"/>
      <c r="B362" s="328"/>
      <c r="C362" s="339"/>
      <c r="D362" s="339"/>
      <c r="E362" s="340"/>
      <c r="G362" s="12"/>
      <c r="H362" s="328"/>
      <c r="I362" s="339"/>
      <c r="J362" s="339"/>
      <c r="K362" s="507"/>
      <c r="N362" s="12"/>
      <c r="O362" s="568"/>
      <c r="P362" s="339"/>
      <c r="Q362" s="339"/>
      <c r="R362" s="507"/>
    </row>
    <row r="363" spans="1:18" x14ac:dyDescent="0.25">
      <c r="A363" s="12"/>
      <c r="B363" s="328"/>
      <c r="C363" s="339"/>
      <c r="D363" s="339"/>
      <c r="E363" s="340"/>
      <c r="G363" s="12"/>
      <c r="H363" s="328"/>
      <c r="I363" s="339"/>
      <c r="J363" s="339"/>
      <c r="K363" s="507"/>
      <c r="N363" s="12"/>
      <c r="O363" s="568"/>
      <c r="P363" s="339"/>
      <c r="Q363" s="339"/>
      <c r="R363" s="507"/>
    </row>
    <row r="364" spans="1:18" x14ac:dyDescent="0.25">
      <c r="A364" s="12"/>
      <c r="B364" s="328"/>
      <c r="C364" s="339"/>
      <c r="D364" s="339"/>
      <c r="E364" s="340"/>
      <c r="G364" s="12"/>
      <c r="H364" s="328"/>
      <c r="I364" s="339"/>
      <c r="J364" s="339"/>
      <c r="K364" s="507"/>
      <c r="N364" s="12"/>
      <c r="O364" s="568"/>
      <c r="P364" s="339"/>
      <c r="Q364" s="339"/>
      <c r="R364" s="507"/>
    </row>
    <row r="365" spans="1:18" x14ac:dyDescent="0.25">
      <c r="A365" s="12"/>
      <c r="B365" s="328"/>
      <c r="C365" s="339"/>
      <c r="D365" s="339"/>
      <c r="E365" s="340"/>
      <c r="G365" s="12"/>
      <c r="H365" s="328"/>
      <c r="I365" s="339"/>
      <c r="J365" s="339"/>
      <c r="K365" s="507"/>
      <c r="N365" s="12"/>
      <c r="O365" s="568"/>
      <c r="P365" s="339"/>
      <c r="Q365" s="339"/>
      <c r="R365" s="507"/>
    </row>
    <row r="366" spans="1:18" x14ac:dyDescent="0.25">
      <c r="A366" s="12"/>
      <c r="B366" s="328"/>
      <c r="C366" s="339"/>
      <c r="D366" s="339"/>
      <c r="E366" s="340"/>
      <c r="G366" s="12"/>
      <c r="H366" s="328"/>
      <c r="I366" s="339"/>
      <c r="J366" s="339"/>
      <c r="K366" s="507"/>
      <c r="N366" s="12"/>
      <c r="O366" s="568"/>
      <c r="P366" s="339"/>
      <c r="Q366" s="339"/>
      <c r="R366" s="507"/>
    </row>
    <row r="367" spans="1:18" x14ac:dyDescent="0.25">
      <c r="A367" s="12"/>
      <c r="B367" s="328"/>
      <c r="C367" s="339"/>
      <c r="D367" s="339"/>
      <c r="E367" s="340"/>
      <c r="G367" s="12"/>
      <c r="H367" s="328"/>
      <c r="I367" s="339"/>
      <c r="J367" s="339"/>
      <c r="K367" s="507"/>
      <c r="N367" s="12"/>
      <c r="O367" s="568"/>
      <c r="P367" s="339"/>
      <c r="Q367" s="339"/>
      <c r="R367" s="507"/>
    </row>
    <row r="368" spans="1:18" x14ac:dyDescent="0.25">
      <c r="A368" s="12"/>
      <c r="B368" s="328"/>
      <c r="C368" s="339"/>
      <c r="D368" s="339"/>
      <c r="E368" s="340"/>
      <c r="G368" s="12"/>
      <c r="H368" s="328"/>
      <c r="I368" s="339"/>
      <c r="J368" s="339"/>
      <c r="K368" s="507"/>
      <c r="N368" s="12"/>
      <c r="O368" s="568"/>
      <c r="P368" s="339"/>
      <c r="Q368" s="339"/>
      <c r="R368" s="507"/>
    </row>
    <row r="369" spans="1:18" x14ac:dyDescent="0.25">
      <c r="A369" s="12"/>
      <c r="B369" s="328"/>
      <c r="C369" s="339"/>
      <c r="D369" s="339"/>
      <c r="E369" s="340"/>
      <c r="G369" s="12"/>
      <c r="H369" s="328"/>
      <c r="I369" s="339"/>
      <c r="J369" s="339"/>
      <c r="K369" s="507"/>
      <c r="N369" s="12"/>
      <c r="O369" s="568"/>
      <c r="P369" s="339"/>
      <c r="Q369" s="339"/>
      <c r="R369" s="507"/>
    </row>
    <row r="370" spans="1:18" x14ac:dyDescent="0.25">
      <c r="A370" s="12"/>
      <c r="B370" s="328"/>
      <c r="C370" s="339"/>
      <c r="D370" s="339"/>
      <c r="E370" s="340"/>
      <c r="G370" s="12"/>
      <c r="H370" s="328"/>
      <c r="I370" s="339"/>
      <c r="J370" s="339"/>
      <c r="K370" s="507"/>
      <c r="N370" s="12"/>
      <c r="O370" s="568"/>
      <c r="P370" s="339"/>
      <c r="Q370" s="339"/>
      <c r="R370" s="507"/>
    </row>
    <row r="371" spans="1:18" x14ac:dyDescent="0.25">
      <c r="A371" s="12"/>
      <c r="B371" s="328"/>
      <c r="C371" s="339"/>
      <c r="D371" s="339"/>
      <c r="E371" s="340"/>
      <c r="G371" s="12"/>
      <c r="H371" s="328"/>
      <c r="I371" s="339"/>
      <c r="J371" s="339"/>
      <c r="K371" s="507"/>
      <c r="N371" s="12"/>
      <c r="O371" s="568"/>
      <c r="P371" s="339"/>
      <c r="Q371" s="339"/>
      <c r="R371" s="507"/>
    </row>
    <row r="372" spans="1:18" x14ac:dyDescent="0.25">
      <c r="A372" s="12"/>
      <c r="B372" s="328"/>
      <c r="C372" s="339"/>
      <c r="D372" s="339"/>
      <c r="E372" s="340"/>
      <c r="G372" s="12"/>
      <c r="H372" s="328"/>
      <c r="I372" s="339"/>
      <c r="J372" s="339"/>
      <c r="K372" s="507"/>
      <c r="N372" s="12"/>
      <c r="O372" s="568"/>
      <c r="P372" s="339"/>
      <c r="Q372" s="339"/>
      <c r="R372" s="507"/>
    </row>
    <row r="373" spans="1:18" x14ac:dyDescent="0.25">
      <c r="A373" s="12"/>
      <c r="B373" s="328"/>
      <c r="C373" s="339"/>
      <c r="D373" s="339"/>
      <c r="E373" s="340"/>
      <c r="G373" s="12"/>
      <c r="H373" s="328"/>
      <c r="I373" s="339"/>
      <c r="J373" s="339"/>
      <c r="K373" s="507"/>
      <c r="N373" s="12"/>
      <c r="O373" s="568"/>
      <c r="P373" s="339"/>
      <c r="Q373" s="339"/>
      <c r="R373" s="507"/>
    </row>
    <row r="374" spans="1:18" x14ac:dyDescent="0.25">
      <c r="A374" s="12"/>
      <c r="B374" s="328"/>
      <c r="C374" s="339"/>
      <c r="D374" s="339"/>
      <c r="E374" s="340"/>
      <c r="G374" s="12"/>
      <c r="H374" s="328"/>
      <c r="I374" s="339"/>
      <c r="J374" s="339"/>
      <c r="K374" s="507"/>
      <c r="N374" s="12"/>
      <c r="O374" s="568"/>
      <c r="P374" s="339"/>
      <c r="Q374" s="339"/>
      <c r="R374" s="507"/>
    </row>
    <row r="375" spans="1:18" x14ac:dyDescent="0.25">
      <c r="A375" s="12"/>
      <c r="B375" s="328"/>
      <c r="C375" s="339"/>
      <c r="D375" s="339"/>
      <c r="E375" s="340"/>
      <c r="G375" s="12"/>
      <c r="H375" s="328"/>
      <c r="I375" s="339"/>
      <c r="J375" s="339"/>
      <c r="K375" s="507"/>
      <c r="N375" s="12"/>
      <c r="O375" s="568"/>
      <c r="P375" s="339"/>
      <c r="Q375" s="339"/>
      <c r="R375" s="507"/>
    </row>
    <row r="376" spans="1:18" x14ac:dyDescent="0.25">
      <c r="A376" s="12"/>
      <c r="B376" s="328"/>
      <c r="C376" s="339"/>
      <c r="D376" s="339"/>
      <c r="E376" s="340"/>
      <c r="G376" s="12"/>
      <c r="H376" s="328"/>
      <c r="I376" s="339"/>
      <c r="J376" s="339"/>
      <c r="K376" s="507"/>
      <c r="N376" s="12"/>
      <c r="O376" s="568"/>
      <c r="P376" s="339"/>
      <c r="Q376" s="339"/>
      <c r="R376" s="507"/>
    </row>
    <row r="377" spans="1:18" x14ac:dyDescent="0.25">
      <c r="A377" s="12"/>
      <c r="B377" s="328"/>
      <c r="C377" s="339"/>
      <c r="D377" s="339"/>
      <c r="E377" s="340"/>
      <c r="G377" s="12"/>
      <c r="H377" s="328"/>
      <c r="I377" s="339"/>
      <c r="J377" s="339"/>
      <c r="K377" s="507"/>
      <c r="N377" s="12"/>
      <c r="O377" s="568"/>
      <c r="P377" s="339"/>
      <c r="Q377" s="339"/>
      <c r="R377" s="507"/>
    </row>
    <row r="378" spans="1:18" x14ac:dyDescent="0.25">
      <c r="A378" s="12"/>
      <c r="B378" s="328"/>
      <c r="C378" s="339"/>
      <c r="D378" s="339"/>
      <c r="E378" s="340"/>
      <c r="G378" s="12"/>
      <c r="H378" s="328"/>
      <c r="I378" s="339"/>
      <c r="J378" s="339"/>
      <c r="K378" s="507"/>
      <c r="N378" s="12"/>
      <c r="O378" s="568"/>
      <c r="P378" s="339"/>
      <c r="Q378" s="339"/>
      <c r="R378" s="507"/>
    </row>
    <row r="379" spans="1:18" x14ac:dyDescent="0.25">
      <c r="A379" s="12"/>
      <c r="B379" s="328"/>
      <c r="C379" s="339"/>
      <c r="D379" s="339"/>
      <c r="E379" s="340"/>
      <c r="G379" s="12"/>
      <c r="H379" s="328"/>
      <c r="I379" s="339"/>
      <c r="J379" s="339"/>
      <c r="K379" s="507"/>
      <c r="N379" s="12"/>
      <c r="O379" s="568"/>
      <c r="P379" s="339"/>
      <c r="Q379" s="339"/>
      <c r="R379" s="507"/>
    </row>
    <row r="380" spans="1:18" x14ac:dyDescent="0.25">
      <c r="A380" s="12"/>
      <c r="B380" s="328"/>
      <c r="C380" s="339"/>
      <c r="D380" s="339"/>
      <c r="E380" s="340"/>
      <c r="G380" s="12"/>
      <c r="H380" s="328"/>
      <c r="I380" s="339"/>
      <c r="J380" s="339"/>
      <c r="K380" s="507"/>
      <c r="N380" s="12"/>
      <c r="O380" s="568"/>
      <c r="P380" s="339"/>
      <c r="Q380" s="339"/>
      <c r="R380" s="507"/>
    </row>
    <row r="381" spans="1:18" x14ac:dyDescent="0.25">
      <c r="A381" s="12"/>
      <c r="B381" s="328"/>
      <c r="C381" s="339"/>
      <c r="D381" s="339"/>
      <c r="E381" s="340"/>
      <c r="G381" s="12"/>
      <c r="H381" s="328"/>
      <c r="I381" s="339"/>
      <c r="J381" s="339"/>
      <c r="K381" s="507"/>
      <c r="N381" s="12"/>
      <c r="O381" s="568"/>
      <c r="P381" s="339"/>
      <c r="Q381" s="339"/>
      <c r="R381" s="507"/>
    </row>
    <row r="382" spans="1:18" x14ac:dyDescent="0.25">
      <c r="A382" s="12"/>
      <c r="B382" s="328"/>
      <c r="C382" s="339"/>
      <c r="D382" s="339"/>
      <c r="E382" s="340"/>
      <c r="G382" s="12"/>
      <c r="H382" s="328"/>
      <c r="I382" s="339"/>
      <c r="J382" s="339"/>
      <c r="K382" s="507"/>
      <c r="N382" s="12"/>
      <c r="O382" s="568"/>
      <c r="P382" s="339"/>
      <c r="Q382" s="339"/>
      <c r="R382" s="507"/>
    </row>
    <row r="383" spans="1:18" x14ac:dyDescent="0.25">
      <c r="A383" s="12"/>
      <c r="B383" s="328"/>
      <c r="C383" s="339"/>
      <c r="D383" s="339"/>
      <c r="E383" s="340"/>
      <c r="G383" s="12"/>
      <c r="H383" s="328"/>
      <c r="I383" s="339"/>
      <c r="J383" s="339"/>
      <c r="K383" s="507"/>
      <c r="N383" s="12"/>
      <c r="O383" s="568"/>
      <c r="P383" s="339"/>
      <c r="Q383" s="339"/>
      <c r="R383" s="507"/>
    </row>
    <row r="384" spans="1:18" x14ac:dyDescent="0.25">
      <c r="A384" s="12"/>
      <c r="B384" s="328"/>
      <c r="C384" s="339"/>
      <c r="D384" s="339"/>
      <c r="E384" s="340"/>
      <c r="G384" s="12"/>
      <c r="H384" s="328"/>
      <c r="I384" s="339"/>
      <c r="J384" s="339"/>
      <c r="K384" s="507"/>
      <c r="N384" s="12"/>
      <c r="O384" s="568"/>
      <c r="P384" s="339"/>
      <c r="Q384" s="339"/>
      <c r="R384" s="507"/>
    </row>
    <row r="385" spans="1:18" x14ac:dyDescent="0.25">
      <c r="A385" s="12"/>
      <c r="B385" s="328"/>
      <c r="C385" s="339"/>
      <c r="D385" s="339"/>
      <c r="E385" s="340"/>
      <c r="G385" s="12"/>
      <c r="H385" s="328"/>
      <c r="I385" s="339"/>
      <c r="J385" s="339"/>
      <c r="K385" s="507"/>
      <c r="N385" s="12"/>
      <c r="O385" s="568"/>
      <c r="P385" s="339"/>
      <c r="Q385" s="339"/>
      <c r="R385" s="507"/>
    </row>
    <row r="386" spans="1:18" x14ac:dyDescent="0.25">
      <c r="A386" s="12"/>
      <c r="B386" s="328"/>
      <c r="C386" s="339"/>
      <c r="D386" s="339"/>
      <c r="E386" s="340"/>
      <c r="G386" s="12"/>
      <c r="H386" s="328"/>
      <c r="I386" s="339"/>
      <c r="J386" s="339"/>
      <c r="K386" s="507"/>
      <c r="N386" s="12"/>
      <c r="O386" s="568"/>
      <c r="P386" s="339"/>
      <c r="Q386" s="339"/>
      <c r="R386" s="507"/>
    </row>
    <row r="387" spans="1:18" x14ac:dyDescent="0.25">
      <c r="A387" s="12"/>
      <c r="B387" s="328"/>
      <c r="C387" s="339"/>
      <c r="D387" s="339"/>
      <c r="E387" s="340"/>
      <c r="G387" s="12"/>
      <c r="H387" s="328"/>
      <c r="I387" s="339"/>
      <c r="J387" s="339"/>
      <c r="K387" s="507"/>
      <c r="N387" s="12"/>
      <c r="O387" s="568"/>
      <c r="P387" s="339"/>
      <c r="Q387" s="339"/>
      <c r="R387" s="507"/>
    </row>
    <row r="388" spans="1:18" x14ac:dyDescent="0.25">
      <c r="A388" s="12"/>
      <c r="B388" s="328"/>
      <c r="C388" s="339"/>
      <c r="D388" s="339"/>
      <c r="E388" s="340"/>
      <c r="G388" s="12"/>
      <c r="H388" s="328"/>
      <c r="I388" s="339"/>
      <c r="J388" s="339"/>
      <c r="K388" s="507"/>
      <c r="N388" s="12"/>
      <c r="O388" s="568"/>
      <c r="P388" s="339"/>
      <c r="Q388" s="339"/>
      <c r="R388" s="507"/>
    </row>
    <row r="389" spans="1:18" x14ac:dyDescent="0.25">
      <c r="A389" s="12"/>
      <c r="B389" s="328"/>
      <c r="C389" s="339"/>
      <c r="D389" s="339"/>
      <c r="E389" s="340"/>
      <c r="G389" s="12"/>
      <c r="H389" s="328"/>
      <c r="I389" s="339"/>
      <c r="J389" s="339"/>
      <c r="K389" s="507"/>
      <c r="N389" s="12"/>
      <c r="O389" s="568"/>
      <c r="P389" s="339"/>
      <c r="Q389" s="339"/>
      <c r="R389" s="507"/>
    </row>
    <row r="390" spans="1:18" x14ac:dyDescent="0.25">
      <c r="A390" s="12"/>
      <c r="B390" s="328"/>
      <c r="C390" s="339"/>
      <c r="D390" s="339"/>
      <c r="E390" s="340"/>
      <c r="G390" s="12"/>
      <c r="H390" s="328"/>
      <c r="I390" s="339"/>
      <c r="J390" s="339"/>
      <c r="K390" s="507"/>
      <c r="N390" s="12"/>
      <c r="O390" s="568"/>
      <c r="P390" s="339"/>
      <c r="Q390" s="339"/>
      <c r="R390" s="507"/>
    </row>
    <row r="391" spans="1:18" x14ac:dyDescent="0.25">
      <c r="A391" s="12"/>
      <c r="B391" s="328"/>
      <c r="C391" s="339"/>
      <c r="D391" s="339"/>
      <c r="E391" s="340"/>
      <c r="G391" s="12"/>
      <c r="H391" s="328"/>
      <c r="I391" s="339"/>
      <c r="J391" s="339"/>
      <c r="K391" s="507"/>
      <c r="N391" s="12"/>
      <c r="O391" s="568"/>
      <c r="P391" s="339"/>
      <c r="Q391" s="339"/>
      <c r="R391" s="507"/>
    </row>
    <row r="392" spans="1:18" x14ac:dyDescent="0.25">
      <c r="A392" s="12"/>
      <c r="B392" s="328"/>
      <c r="C392" s="339"/>
      <c r="D392" s="339"/>
      <c r="E392" s="340"/>
      <c r="G392" s="12"/>
      <c r="H392" s="328"/>
      <c r="I392" s="339"/>
      <c r="J392" s="339"/>
      <c r="K392" s="507"/>
      <c r="N392" s="12"/>
      <c r="O392" s="568"/>
      <c r="P392" s="339"/>
      <c r="Q392" s="339"/>
      <c r="R392" s="507"/>
    </row>
    <row r="393" spans="1:18" x14ac:dyDescent="0.25">
      <c r="A393" s="12"/>
      <c r="B393" s="328"/>
      <c r="C393" s="339"/>
      <c r="D393" s="339"/>
      <c r="E393" s="340"/>
      <c r="G393" s="12"/>
      <c r="H393" s="328"/>
      <c r="I393" s="339"/>
      <c r="J393" s="339"/>
      <c r="K393" s="507"/>
      <c r="N393" s="12"/>
      <c r="O393" s="568"/>
      <c r="P393" s="339"/>
      <c r="Q393" s="339"/>
      <c r="R393" s="507"/>
    </row>
    <row r="394" spans="1:18" x14ac:dyDescent="0.25">
      <c r="A394" s="12"/>
      <c r="B394" s="328"/>
      <c r="C394" s="339"/>
      <c r="D394" s="339"/>
      <c r="E394" s="340"/>
      <c r="G394" s="12"/>
      <c r="H394" s="328"/>
      <c r="I394" s="339"/>
      <c r="J394" s="339"/>
      <c r="K394" s="507"/>
      <c r="N394" s="12"/>
      <c r="O394" s="568"/>
      <c r="P394" s="339"/>
      <c r="Q394" s="339"/>
      <c r="R394" s="507"/>
    </row>
    <row r="395" spans="1:18" x14ac:dyDescent="0.25">
      <c r="A395" s="12"/>
      <c r="B395" s="328"/>
      <c r="C395" s="339"/>
      <c r="D395" s="339"/>
      <c r="E395" s="340"/>
      <c r="G395" s="12"/>
      <c r="H395" s="328"/>
      <c r="I395" s="339"/>
      <c r="J395" s="339"/>
      <c r="K395" s="507"/>
      <c r="N395" s="12"/>
      <c r="O395" s="568"/>
      <c r="P395" s="339"/>
      <c r="Q395" s="339"/>
      <c r="R395" s="507"/>
    </row>
    <row r="396" spans="1:18" x14ac:dyDescent="0.25">
      <c r="A396" s="12"/>
      <c r="B396" s="328"/>
      <c r="C396" s="339"/>
      <c r="D396" s="339"/>
      <c r="E396" s="340"/>
      <c r="G396" s="12"/>
      <c r="H396" s="328"/>
      <c r="I396" s="339"/>
      <c r="J396" s="339"/>
      <c r="K396" s="507"/>
      <c r="N396" s="12"/>
      <c r="O396" s="568"/>
      <c r="P396" s="339"/>
      <c r="Q396" s="339"/>
      <c r="R396" s="507"/>
    </row>
    <row r="397" spans="1:18" x14ac:dyDescent="0.25">
      <c r="A397" s="12"/>
      <c r="B397" s="328"/>
      <c r="C397" s="339"/>
      <c r="D397" s="339"/>
      <c r="E397" s="340"/>
      <c r="G397" s="12"/>
      <c r="H397" s="328"/>
      <c r="I397" s="339"/>
      <c r="J397" s="339"/>
      <c r="K397" s="507"/>
      <c r="N397" s="12"/>
      <c r="O397" s="568"/>
      <c r="P397" s="339"/>
      <c r="Q397" s="339"/>
      <c r="R397" s="507"/>
    </row>
    <row r="398" spans="1:18" x14ac:dyDescent="0.25">
      <c r="A398" s="12"/>
      <c r="B398" s="328"/>
      <c r="C398" s="339"/>
      <c r="D398" s="339"/>
      <c r="E398" s="340"/>
      <c r="G398" s="12"/>
      <c r="H398" s="328"/>
      <c r="I398" s="339"/>
      <c r="J398" s="339"/>
      <c r="K398" s="507"/>
      <c r="N398" s="12"/>
      <c r="O398" s="568"/>
      <c r="P398" s="339"/>
      <c r="Q398" s="339"/>
      <c r="R398" s="507"/>
    </row>
    <row r="399" spans="1:18" x14ac:dyDescent="0.25">
      <c r="A399" s="12"/>
      <c r="B399" s="328"/>
      <c r="C399" s="339"/>
      <c r="D399" s="339"/>
      <c r="E399" s="340"/>
      <c r="G399" s="12"/>
      <c r="H399" s="328"/>
      <c r="I399" s="339"/>
      <c r="J399" s="339"/>
      <c r="K399" s="507"/>
      <c r="N399" s="12"/>
      <c r="O399" s="568"/>
      <c r="P399" s="339"/>
      <c r="Q399" s="339"/>
      <c r="R399" s="507"/>
    </row>
    <row r="400" spans="1:18" x14ac:dyDescent="0.25">
      <c r="A400" s="12"/>
      <c r="B400" s="328"/>
      <c r="C400" s="339"/>
      <c r="D400" s="339"/>
      <c r="E400" s="340"/>
      <c r="G400" s="12"/>
      <c r="H400" s="328"/>
      <c r="I400" s="339"/>
      <c r="J400" s="339"/>
      <c r="K400" s="507"/>
      <c r="N400" s="12"/>
      <c r="O400" s="568"/>
      <c r="P400" s="339"/>
      <c r="Q400" s="339"/>
      <c r="R400" s="507"/>
    </row>
    <row r="401" spans="1:18" x14ac:dyDescent="0.25">
      <c r="A401" s="12"/>
      <c r="B401" s="328"/>
      <c r="C401" s="339"/>
      <c r="D401" s="339"/>
      <c r="E401" s="340"/>
      <c r="G401" s="12"/>
      <c r="H401" s="328"/>
      <c r="I401" s="339"/>
      <c r="J401" s="339"/>
      <c r="K401" s="507"/>
      <c r="N401" s="12"/>
      <c r="O401" s="568"/>
      <c r="P401" s="339"/>
      <c r="Q401" s="339"/>
      <c r="R401" s="507"/>
    </row>
    <row r="402" spans="1:18" x14ac:dyDescent="0.25">
      <c r="A402" s="12"/>
      <c r="B402" s="328"/>
      <c r="C402" s="339"/>
      <c r="D402" s="339"/>
      <c r="E402" s="340"/>
      <c r="G402" s="12"/>
      <c r="H402" s="328"/>
      <c r="I402" s="339"/>
      <c r="J402" s="339"/>
      <c r="K402" s="507"/>
      <c r="N402" s="12"/>
      <c r="O402" s="568"/>
      <c r="P402" s="339"/>
      <c r="Q402" s="339"/>
      <c r="R402" s="507"/>
    </row>
    <row r="403" spans="1:18" x14ac:dyDescent="0.25">
      <c r="A403" s="12"/>
      <c r="B403" s="328"/>
      <c r="C403" s="339"/>
      <c r="D403" s="339"/>
      <c r="E403" s="340"/>
      <c r="G403" s="12"/>
      <c r="H403" s="328"/>
      <c r="I403" s="339"/>
      <c r="J403" s="339"/>
      <c r="K403" s="507"/>
      <c r="N403" s="12"/>
      <c r="O403" s="568"/>
      <c r="P403" s="339"/>
      <c r="Q403" s="339"/>
      <c r="R403" s="507"/>
    </row>
    <row r="404" spans="1:18" x14ac:dyDescent="0.25">
      <c r="A404" s="12"/>
      <c r="B404" s="328"/>
      <c r="C404" s="339"/>
      <c r="D404" s="339"/>
      <c r="E404" s="340"/>
      <c r="G404" s="12"/>
      <c r="H404" s="328"/>
      <c r="I404" s="339"/>
      <c r="J404" s="339"/>
      <c r="K404" s="507"/>
      <c r="N404" s="12"/>
      <c r="O404" s="568"/>
      <c r="P404" s="339"/>
      <c r="Q404" s="339"/>
      <c r="R404" s="507"/>
    </row>
    <row r="405" spans="1:18" x14ac:dyDescent="0.25">
      <c r="A405" s="12"/>
      <c r="B405" s="328"/>
      <c r="C405" s="339"/>
      <c r="D405" s="339"/>
      <c r="E405" s="340"/>
      <c r="G405" s="12"/>
      <c r="H405" s="328"/>
      <c r="I405" s="339"/>
      <c r="J405" s="339"/>
      <c r="K405" s="507"/>
      <c r="N405" s="12"/>
      <c r="O405" s="568"/>
      <c r="P405" s="339"/>
      <c r="Q405" s="339"/>
      <c r="R405" s="507"/>
    </row>
    <row r="406" spans="1:18" x14ac:dyDescent="0.25">
      <c r="A406" s="12"/>
      <c r="B406" s="328"/>
      <c r="C406" s="339"/>
      <c r="D406" s="339"/>
      <c r="E406" s="340"/>
      <c r="G406" s="12"/>
      <c r="H406" s="328"/>
      <c r="I406" s="339"/>
      <c r="J406" s="339"/>
      <c r="K406" s="507"/>
      <c r="N406" s="12"/>
      <c r="O406" s="568"/>
      <c r="P406" s="339"/>
      <c r="Q406" s="339"/>
      <c r="R406" s="507"/>
    </row>
    <row r="407" spans="1:18" x14ac:dyDescent="0.25">
      <c r="A407" s="12"/>
      <c r="B407" s="328"/>
      <c r="C407" s="339"/>
      <c r="D407" s="339"/>
      <c r="E407" s="340"/>
      <c r="G407" s="12"/>
      <c r="H407" s="328"/>
      <c r="I407" s="339"/>
      <c r="J407" s="339"/>
      <c r="K407" s="507"/>
      <c r="N407" s="12"/>
      <c r="O407" s="568"/>
      <c r="P407" s="339"/>
      <c r="Q407" s="339"/>
      <c r="R407" s="507"/>
    </row>
    <row r="408" spans="1:18" x14ac:dyDescent="0.25">
      <c r="A408" s="12"/>
      <c r="B408" s="328"/>
      <c r="C408" s="339"/>
      <c r="D408" s="339"/>
      <c r="E408" s="340"/>
      <c r="G408" s="12"/>
      <c r="H408" s="328"/>
      <c r="I408" s="339"/>
      <c r="J408" s="339"/>
      <c r="K408" s="507"/>
      <c r="N408" s="12"/>
      <c r="O408" s="568"/>
      <c r="P408" s="339"/>
      <c r="Q408" s="339"/>
      <c r="R408" s="507"/>
    </row>
    <row r="409" spans="1:18" x14ac:dyDescent="0.25">
      <c r="A409" s="12"/>
      <c r="B409" s="328"/>
      <c r="C409" s="339"/>
      <c r="D409" s="339"/>
      <c r="E409" s="340"/>
      <c r="G409" s="12"/>
      <c r="H409" s="328"/>
      <c r="I409" s="339"/>
      <c r="J409" s="339"/>
      <c r="K409" s="507"/>
      <c r="N409" s="12"/>
      <c r="O409" s="568"/>
      <c r="P409" s="339"/>
      <c r="Q409" s="339"/>
      <c r="R409" s="507"/>
    </row>
    <row r="410" spans="1:18" x14ac:dyDescent="0.25">
      <c r="A410" s="12"/>
      <c r="B410" s="328"/>
      <c r="C410" s="339"/>
      <c r="D410" s="339"/>
      <c r="E410" s="340"/>
      <c r="G410" s="12"/>
      <c r="H410" s="328"/>
      <c r="I410" s="339"/>
      <c r="J410" s="339"/>
      <c r="K410" s="507"/>
      <c r="N410" s="12"/>
      <c r="O410" s="568"/>
      <c r="P410" s="339"/>
      <c r="Q410" s="339"/>
      <c r="R410" s="507"/>
    </row>
    <row r="411" spans="1:18" x14ac:dyDescent="0.25">
      <c r="A411" s="12"/>
      <c r="B411" s="328"/>
      <c r="C411" s="339"/>
      <c r="D411" s="339"/>
      <c r="E411" s="340"/>
      <c r="G411" s="12"/>
      <c r="H411" s="328"/>
      <c r="I411" s="339"/>
      <c r="J411" s="339"/>
      <c r="K411" s="507"/>
      <c r="N411" s="12"/>
      <c r="O411" s="568"/>
      <c r="P411" s="339"/>
      <c r="Q411" s="339"/>
      <c r="R411" s="507"/>
    </row>
    <row r="412" spans="1:18" x14ac:dyDescent="0.25">
      <c r="A412" s="12"/>
      <c r="B412" s="328"/>
      <c r="C412" s="339"/>
      <c r="D412" s="339"/>
      <c r="E412" s="340"/>
      <c r="G412" s="12"/>
      <c r="H412" s="328"/>
      <c r="I412" s="339"/>
      <c r="J412" s="339"/>
      <c r="K412" s="507"/>
      <c r="N412" s="12"/>
      <c r="O412" s="568"/>
      <c r="P412" s="339"/>
      <c r="Q412" s="339"/>
      <c r="R412" s="507"/>
    </row>
    <row r="413" spans="1:18" x14ac:dyDescent="0.3">
      <c r="A413" s="12"/>
      <c r="B413" s="328"/>
      <c r="C413" s="339"/>
      <c r="D413" s="339"/>
      <c r="E413" s="340"/>
      <c r="G413" s="12"/>
      <c r="H413" s="328"/>
      <c r="I413" s="339"/>
      <c r="J413" s="339"/>
      <c r="K413" s="507"/>
    </row>
    <row r="414" spans="1:18" x14ac:dyDescent="0.3">
      <c r="A414" s="12"/>
      <c r="B414" s="328"/>
      <c r="C414" s="339"/>
      <c r="D414" s="339"/>
      <c r="E414" s="340"/>
      <c r="G414" s="12"/>
      <c r="H414" s="328"/>
      <c r="I414" s="339"/>
      <c r="J414" s="339"/>
      <c r="K414" s="507"/>
    </row>
    <row r="415" spans="1:18" x14ac:dyDescent="0.3">
      <c r="A415" s="12"/>
      <c r="B415" s="328"/>
      <c r="C415" s="339"/>
      <c r="D415" s="339"/>
      <c r="E415" s="340"/>
      <c r="G415" s="12"/>
      <c r="H415" s="328"/>
      <c r="I415" s="339"/>
      <c r="J415" s="339"/>
      <c r="K415" s="507"/>
    </row>
    <row r="416" spans="1:18" x14ac:dyDescent="0.3">
      <c r="A416" s="12"/>
      <c r="B416" s="328"/>
      <c r="C416" s="339"/>
      <c r="D416" s="339"/>
      <c r="E416" s="340"/>
      <c r="G416" s="12"/>
      <c r="H416" s="328"/>
      <c r="I416" s="339"/>
      <c r="J416" s="339"/>
      <c r="K416" s="507"/>
    </row>
    <row r="417" spans="1:18" x14ac:dyDescent="0.3">
      <c r="A417" s="12"/>
      <c r="B417" s="328"/>
      <c r="C417" s="339"/>
      <c r="D417" s="339"/>
      <c r="E417" s="340"/>
      <c r="G417" s="12"/>
      <c r="H417" s="328"/>
      <c r="I417" s="339"/>
      <c r="J417" s="339"/>
      <c r="K417" s="507"/>
    </row>
    <row r="418" spans="1:18" x14ac:dyDescent="0.3">
      <c r="A418" s="12"/>
      <c r="B418" s="328"/>
      <c r="C418" s="339"/>
      <c r="D418" s="339"/>
      <c r="E418" s="340"/>
      <c r="G418" s="12"/>
      <c r="H418" s="328"/>
      <c r="I418" s="339"/>
      <c r="J418" s="339"/>
      <c r="K418" s="507"/>
    </row>
    <row r="419" spans="1:18" x14ac:dyDescent="0.3">
      <c r="A419" s="12"/>
      <c r="B419" s="328"/>
      <c r="C419" s="339"/>
      <c r="D419" s="339"/>
      <c r="E419" s="340"/>
      <c r="G419" s="12"/>
      <c r="H419" s="328"/>
      <c r="I419" s="339"/>
      <c r="J419" s="339"/>
      <c r="K419" s="507"/>
    </row>
    <row r="420" spans="1:18" x14ac:dyDescent="0.3">
      <c r="A420" s="12"/>
      <c r="B420" s="328"/>
      <c r="C420" s="339"/>
      <c r="D420" s="339"/>
      <c r="E420" s="340"/>
      <c r="G420" s="12"/>
      <c r="H420" s="328"/>
      <c r="I420" s="339"/>
      <c r="J420" s="339"/>
      <c r="K420" s="507"/>
    </row>
    <row r="421" spans="1:18" x14ac:dyDescent="0.3">
      <c r="A421" s="12"/>
      <c r="B421" s="328"/>
      <c r="C421" s="339"/>
      <c r="D421" s="339"/>
      <c r="E421" s="340"/>
      <c r="G421" s="12"/>
      <c r="H421" s="328"/>
      <c r="I421" s="339"/>
      <c r="J421" s="339"/>
      <c r="K421" s="507"/>
    </row>
    <row r="422" spans="1:18" x14ac:dyDescent="0.3">
      <c r="A422" s="12"/>
      <c r="B422" s="328"/>
      <c r="C422" s="339"/>
      <c r="D422" s="339"/>
      <c r="E422" s="340"/>
      <c r="G422" s="12"/>
      <c r="H422" s="328"/>
      <c r="I422" s="339"/>
      <c r="J422" s="339"/>
      <c r="K422" s="507"/>
    </row>
    <row r="423" spans="1:18" x14ac:dyDescent="0.3">
      <c r="A423" s="12"/>
      <c r="B423" s="328"/>
      <c r="C423" s="339"/>
      <c r="D423" s="339"/>
      <c r="E423" s="340"/>
      <c r="G423" s="12"/>
      <c r="H423" s="328"/>
      <c r="I423" s="339"/>
      <c r="J423" s="339"/>
      <c r="K423" s="507"/>
    </row>
    <row r="424" spans="1:18" x14ac:dyDescent="0.3">
      <c r="A424" s="12"/>
      <c r="B424" s="328"/>
      <c r="C424" s="339"/>
      <c r="D424" s="339"/>
      <c r="E424" s="340"/>
      <c r="G424" s="12"/>
      <c r="H424" s="328"/>
      <c r="I424" s="339"/>
      <c r="J424" s="339"/>
      <c r="K424" s="507"/>
    </row>
    <row r="425" spans="1:18" x14ac:dyDescent="0.3">
      <c r="A425" s="12"/>
      <c r="B425" s="328"/>
      <c r="C425" s="339"/>
      <c r="D425" s="339"/>
      <c r="E425" s="340"/>
      <c r="G425" s="12"/>
      <c r="H425" s="328"/>
      <c r="I425" s="339"/>
    </row>
    <row r="426" spans="1:18" x14ac:dyDescent="0.3">
      <c r="A426" s="12"/>
      <c r="B426" s="328"/>
      <c r="C426" s="339"/>
      <c r="D426" s="339"/>
      <c r="E426" s="340"/>
      <c r="G426" s="12"/>
      <c r="H426" s="328"/>
      <c r="I426" s="339"/>
    </row>
    <row r="427" spans="1:18" x14ac:dyDescent="0.3">
      <c r="A427" s="12"/>
      <c r="B427" s="328"/>
      <c r="C427" s="339"/>
      <c r="D427" s="339"/>
      <c r="E427" s="340"/>
    </row>
    <row r="428" spans="1:18" x14ac:dyDescent="0.3">
      <c r="A428" s="12"/>
      <c r="B428" s="328"/>
      <c r="C428" s="339"/>
      <c r="D428" s="339"/>
      <c r="E428" s="340"/>
    </row>
    <row r="429" spans="1:18" s="14" customFormat="1" x14ac:dyDescent="0.3">
      <c r="A429" s="569"/>
      <c r="B429" s="568"/>
      <c r="C429" s="339"/>
      <c r="D429" s="339"/>
      <c r="E429" s="340"/>
      <c r="G429"/>
      <c r="H429" s="343"/>
      <c r="I429" s="415"/>
      <c r="J429"/>
      <c r="K429" s="3"/>
      <c r="O429" s="606"/>
      <c r="P429" s="415"/>
      <c r="R429" s="442"/>
    </row>
    <row r="430" spans="1:18" x14ac:dyDescent="0.3">
      <c r="A430" s="12"/>
      <c r="B430" s="328"/>
      <c r="C430" s="339"/>
      <c r="D430" s="339"/>
      <c r="E430" s="340"/>
    </row>
    <row r="431" spans="1:18" x14ac:dyDescent="0.3">
      <c r="A431" s="12"/>
      <c r="B431" s="328"/>
      <c r="C431" s="339"/>
      <c r="D431" s="339"/>
      <c r="E431" s="340"/>
    </row>
    <row r="432" spans="1:18" x14ac:dyDescent="0.3">
      <c r="A432" s="12"/>
      <c r="B432" s="328"/>
      <c r="C432" s="339"/>
      <c r="D432" s="339"/>
      <c r="E432" s="340"/>
    </row>
    <row r="433" spans="1:5" x14ac:dyDescent="0.3">
      <c r="A433" s="12"/>
      <c r="B433" s="328"/>
      <c r="C433" s="339"/>
      <c r="D433" s="339"/>
      <c r="E433" s="340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3" t="s">
        <v>37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20"/>
      <c r="N1" s="21"/>
    </row>
    <row r="2" spans="1:14" ht="30.75" customHeight="1" x14ac:dyDescent="0.25">
      <c r="A2" s="755" t="s">
        <v>38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  <c r="L2" s="75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51" t="s">
        <v>7051</v>
      </c>
      <c r="B62" s="752"/>
      <c r="C62" s="75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2"/>
  <sheetViews>
    <sheetView zoomScaleNormal="100" zoomScaleSheetLayoutView="110" workbookViewId="0">
      <pane ySplit="1" topLeftCell="A423" activePane="bottomLeft" state="frozen"/>
      <selection pane="bottomLeft" activeCell="E445" sqref="E44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67" t="s">
        <v>65</v>
      </c>
      <c r="C4" s="768"/>
      <c r="D4" s="768"/>
      <c r="E4" s="768"/>
      <c r="F4" s="76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67" t="s">
        <v>65</v>
      </c>
      <c r="C7" s="768"/>
      <c r="D7" s="768"/>
      <c r="E7" s="768"/>
      <c r="F7" s="76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67" t="s">
        <v>65</v>
      </c>
      <c r="C9" s="768"/>
      <c r="D9" s="768"/>
      <c r="E9" s="768"/>
      <c r="F9" s="76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67" t="s">
        <v>65</v>
      </c>
      <c r="C10" s="768"/>
      <c r="D10" s="768"/>
      <c r="E10" s="768"/>
      <c r="F10" s="76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67" t="s">
        <v>65</v>
      </c>
      <c r="C11" s="768"/>
      <c r="D11" s="768"/>
      <c r="E11" s="768"/>
      <c r="F11" s="76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67" t="s">
        <v>65</v>
      </c>
      <c r="C18" s="768"/>
      <c r="D18" s="768"/>
      <c r="E18" s="768"/>
      <c r="F18" s="76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67" t="s">
        <v>65</v>
      </c>
      <c r="C19" s="768"/>
      <c r="D19" s="768"/>
      <c r="E19" s="768"/>
      <c r="F19" s="76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67" t="s">
        <v>65</v>
      </c>
      <c r="C20" s="768"/>
      <c r="D20" s="768"/>
      <c r="E20" s="768"/>
      <c r="F20" s="76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67" t="s">
        <v>65</v>
      </c>
      <c r="C26" s="768"/>
      <c r="D26" s="768"/>
      <c r="E26" s="768"/>
      <c r="F26" s="76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67" t="s">
        <v>65</v>
      </c>
      <c r="C31" s="768"/>
      <c r="D31" s="768"/>
      <c r="E31" s="768"/>
      <c r="F31" s="76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67" t="s">
        <v>65</v>
      </c>
      <c r="C36" s="768"/>
      <c r="D36" s="768"/>
      <c r="E36" s="768"/>
      <c r="F36" s="76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67" t="s">
        <v>65</v>
      </c>
      <c r="C37" s="768"/>
      <c r="D37" s="768"/>
      <c r="E37" s="768"/>
      <c r="F37" s="76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67" t="s">
        <v>65</v>
      </c>
      <c r="C43" s="768"/>
      <c r="D43" s="768"/>
      <c r="E43" s="768"/>
      <c r="F43" s="76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67" t="s">
        <v>65</v>
      </c>
      <c r="C44" s="768"/>
      <c r="D44" s="768"/>
      <c r="E44" s="768"/>
      <c r="F44" s="76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67" t="s">
        <v>65</v>
      </c>
      <c r="C46" s="768"/>
      <c r="D46" s="768"/>
      <c r="E46" s="768"/>
      <c r="F46" s="76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67" t="s">
        <v>65</v>
      </c>
      <c r="C49" s="768"/>
      <c r="D49" s="768"/>
      <c r="E49" s="768"/>
      <c r="F49" s="76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67" t="s">
        <v>65</v>
      </c>
      <c r="C50" s="768"/>
      <c r="D50" s="768"/>
      <c r="E50" s="768"/>
      <c r="F50" s="76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67" t="s">
        <v>65</v>
      </c>
      <c r="C69" s="768"/>
      <c r="D69" s="768"/>
      <c r="E69" s="768"/>
      <c r="F69" s="76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67" t="s">
        <v>65</v>
      </c>
      <c r="C82" s="768"/>
      <c r="D82" s="768"/>
      <c r="E82" s="768"/>
      <c r="F82" s="76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6"/>
      <c r="B281" s="453"/>
      <c r="C281" s="454"/>
      <c r="D281" s="455"/>
      <c r="E281" s="454"/>
      <c r="F281" s="454"/>
      <c r="G281" s="559"/>
      <c r="H281" s="499"/>
      <c r="I281" s="587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6"/>
      <c r="B287" s="29"/>
      <c r="C287" s="577"/>
      <c r="D287" s="578"/>
      <c r="E287" s="577"/>
      <c r="F287" s="577"/>
      <c r="G287" s="563"/>
      <c r="H287" s="580"/>
      <c r="I287" s="588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9"/>
      <c r="B290" s="29"/>
      <c r="C290" s="590"/>
      <c r="D290" s="578"/>
      <c r="E290" s="577"/>
      <c r="F290" s="577"/>
      <c r="G290" s="563"/>
      <c r="H290" s="580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9"/>
      <c r="B293" s="29"/>
      <c r="C293" s="590"/>
      <c r="D293" s="578"/>
      <c r="E293" s="577"/>
      <c r="F293" s="577"/>
      <c r="G293" s="563"/>
      <c r="H293" s="580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6"/>
      <c r="B297" s="29"/>
      <c r="C297" s="577"/>
      <c r="D297" s="578"/>
      <c r="E297" s="577"/>
      <c r="F297" s="577"/>
      <c r="G297" s="579"/>
      <c r="H297" s="580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95"/>
      <c r="J298" s="596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95"/>
      <c r="J299" s="596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95"/>
      <c r="J300" s="596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95"/>
      <c r="J301" s="596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95"/>
      <c r="J302" s="596"/>
    </row>
    <row r="303" spans="1:10" s="7" customFormat="1" ht="15.75" x14ac:dyDescent="0.25">
      <c r="A303" s="6">
        <v>1007</v>
      </c>
      <c r="B303" s="5" t="s">
        <v>7484</v>
      </c>
      <c r="C303" s="594">
        <v>11289817</v>
      </c>
      <c r="D303" s="25">
        <v>0.13</v>
      </c>
      <c r="E303" s="10">
        <f>D303*C303</f>
        <v>1467676.21</v>
      </c>
      <c r="F303" s="594">
        <f t="shared" si="40"/>
        <v>12757493.210000001</v>
      </c>
      <c r="G303" s="450" t="s">
        <v>214</v>
      </c>
      <c r="H303" s="498">
        <v>45200</v>
      </c>
      <c r="J303" s="596"/>
    </row>
    <row r="304" spans="1:10" s="7" customFormat="1" ht="15.75" x14ac:dyDescent="0.25">
      <c r="A304" s="6">
        <v>1008</v>
      </c>
      <c r="B304" s="5" t="s">
        <v>7484</v>
      </c>
      <c r="C304" s="594">
        <v>20962132</v>
      </c>
      <c r="D304" s="25">
        <v>0.13</v>
      </c>
      <c r="E304" s="10">
        <f>D304*C304</f>
        <v>2725077.16</v>
      </c>
      <c r="F304" s="594">
        <f t="shared" si="40"/>
        <v>23687209.16</v>
      </c>
      <c r="G304" s="450" t="s">
        <v>214</v>
      </c>
      <c r="H304" s="498">
        <v>45200</v>
      </c>
      <c r="J304" s="596"/>
    </row>
    <row r="305" spans="1:10" s="7" customFormat="1" ht="15.75" x14ac:dyDescent="0.25">
      <c r="A305" s="31"/>
      <c r="G305" s="31"/>
      <c r="H305" s="31"/>
      <c r="J305" s="596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7571</v>
      </c>
    </row>
    <row r="314" spans="1:10" s="7" customFormat="1" ht="15.75" x14ac:dyDescent="0.25">
      <c r="A314" s="6">
        <v>1020</v>
      </c>
      <c r="B314" s="5" t="s">
        <v>7531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7572</v>
      </c>
    </row>
    <row r="315" spans="1:10" s="7" customFormat="1" ht="15.75" x14ac:dyDescent="0.25">
      <c r="A315" s="610" t="s">
        <v>7574</v>
      </c>
      <c r="B315" s="611" t="s">
        <v>7443</v>
      </c>
      <c r="C315" s="612">
        <v>151320</v>
      </c>
      <c r="D315" s="613">
        <v>0.13</v>
      </c>
      <c r="E315" s="612">
        <f>D315*C315</f>
        <v>19671.600000000002</v>
      </c>
      <c r="F315" s="612">
        <f t="shared" ref="F315" si="43">E315+C315</f>
        <v>170991.6</v>
      </c>
      <c r="G315" s="450"/>
      <c r="H315" s="498"/>
      <c r="I315" s="616" t="s">
        <v>7575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7584</v>
      </c>
    </row>
    <row r="321" spans="1:10" s="7" customFormat="1" ht="15.75" x14ac:dyDescent="0.25">
      <c r="A321" s="6">
        <v>1021</v>
      </c>
      <c r="B321" s="5" t="s">
        <v>7531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7596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7597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7598</v>
      </c>
    </row>
    <row r="324" spans="1:10" s="7" customFormat="1" ht="15.75" x14ac:dyDescent="0.25">
      <c r="A324" s="6">
        <v>1024</v>
      </c>
      <c r="B324" s="5" t="s">
        <v>7484</v>
      </c>
      <c r="C324" s="594">
        <v>10129509</v>
      </c>
      <c r="D324" s="25">
        <v>0.13</v>
      </c>
      <c r="E324" s="10">
        <f t="shared" si="44"/>
        <v>1316836.1700000002</v>
      </c>
      <c r="F324" s="594">
        <f t="shared" ref="F324" si="46">E324+C324</f>
        <v>11446345.17</v>
      </c>
      <c r="G324" s="450" t="s">
        <v>214</v>
      </c>
      <c r="H324" s="498">
        <v>45292</v>
      </c>
      <c r="I324" s="5" t="s">
        <v>7593</v>
      </c>
    </row>
    <row r="326" spans="1:10" s="7" customFormat="1" ht="16.5" thickBot="1" x14ac:dyDescent="0.3">
      <c r="A326" s="609"/>
      <c r="C326" s="621"/>
      <c r="D326" s="557"/>
      <c r="E326" s="558"/>
      <c r="F326" s="621"/>
      <c r="G326" s="579"/>
      <c r="H326" s="600"/>
    </row>
    <row r="327" spans="1:10" s="7" customFormat="1" ht="24" thickBot="1" x14ac:dyDescent="0.3">
      <c r="A327" s="762" t="s">
        <v>7712</v>
      </c>
      <c r="B327" s="763"/>
      <c r="C327" s="763"/>
      <c r="D327" s="763"/>
      <c r="E327" s="763"/>
      <c r="F327" s="763"/>
      <c r="G327" s="763"/>
      <c r="H327" s="764"/>
    </row>
    <row r="328" spans="1:10" s="7" customFormat="1" ht="15.75" x14ac:dyDescent="0.25">
      <c r="A328" s="626"/>
      <c r="C328" s="558"/>
      <c r="D328" s="557"/>
      <c r="E328" s="558">
        <v>4000000</v>
      </c>
      <c r="F328" s="558">
        <f>E328*20%</f>
        <v>800000</v>
      </c>
      <c r="G328" s="579"/>
      <c r="H328" s="600"/>
    </row>
    <row r="329" spans="1:10" s="7" customFormat="1" ht="15.75" x14ac:dyDescent="0.25">
      <c r="A329" s="626"/>
      <c r="C329" s="558"/>
      <c r="D329" s="557"/>
      <c r="E329" s="558">
        <f>C324*70%</f>
        <v>7090656.2999999998</v>
      </c>
      <c r="F329" s="558"/>
      <c r="G329" s="579"/>
      <c r="H329" s="558"/>
    </row>
    <row r="330" spans="1:10" s="7" customFormat="1" ht="15.75" x14ac:dyDescent="0.25">
      <c r="A330" s="626"/>
      <c r="C330" s="558"/>
      <c r="D330" s="557"/>
      <c r="E330" s="558">
        <f>E329*10%</f>
        <v>709065.63</v>
      </c>
      <c r="F330" s="558">
        <f>E329-E330</f>
        <v>6381590.6699999999</v>
      </c>
      <c r="G330" s="627">
        <f>F330*18%</f>
        <v>1148686.3206</v>
      </c>
      <c r="H330" s="558"/>
    </row>
    <row r="331" spans="1:10" s="7" customFormat="1" ht="15.75" x14ac:dyDescent="0.25">
      <c r="A331" s="626"/>
      <c r="C331" s="558"/>
      <c r="D331" s="557"/>
      <c r="E331" s="558"/>
      <c r="F331" s="558"/>
      <c r="G331" s="627"/>
      <c r="H331" s="558"/>
    </row>
    <row r="332" spans="1:10" s="7" customFormat="1" ht="15.75" x14ac:dyDescent="0.25">
      <c r="A332" s="626"/>
      <c r="C332" s="558"/>
      <c r="D332" s="557"/>
      <c r="E332" s="558"/>
      <c r="F332" s="558">
        <f>F330*13%</f>
        <v>829606.78710000007</v>
      </c>
      <c r="G332" s="627">
        <f>G330*5%</f>
        <v>57434.316030000002</v>
      </c>
      <c r="H332" s="558"/>
    </row>
    <row r="333" spans="1:10" s="7" customFormat="1" ht="15.75" x14ac:dyDescent="0.25">
      <c r="A333" s="626"/>
      <c r="C333" s="558"/>
      <c r="D333" s="557"/>
      <c r="E333" s="558"/>
      <c r="F333" s="558">
        <f>E324-F332</f>
        <v>487229.38290000008</v>
      </c>
      <c r="G333" s="627"/>
      <c r="H333" s="558"/>
    </row>
    <row r="334" spans="1:10" s="7" customFormat="1" ht="15.75" x14ac:dyDescent="0.25">
      <c r="A334" s="626"/>
      <c r="C334" s="558">
        <f>C324</f>
        <v>10129509</v>
      </c>
      <c r="D334" s="557"/>
      <c r="E334" s="618" t="s">
        <v>7626</v>
      </c>
      <c r="F334" s="618"/>
      <c r="G334" s="627"/>
      <c r="H334" s="600"/>
    </row>
    <row r="335" spans="1:10" s="7" customFormat="1" ht="15.75" x14ac:dyDescent="0.25">
      <c r="A335" s="626"/>
      <c r="B335" s="628">
        <v>0.7</v>
      </c>
      <c r="C335" s="558">
        <f>C334*70%</f>
        <v>7090656.2999999998</v>
      </c>
      <c r="D335" s="557"/>
      <c r="E335" s="558"/>
      <c r="F335" s="558"/>
      <c r="G335" s="627"/>
      <c r="H335" s="629"/>
      <c r="J335" s="558"/>
    </row>
    <row r="336" spans="1:10" s="7" customFormat="1" ht="15.75" x14ac:dyDescent="0.25">
      <c r="A336" s="626"/>
      <c r="B336" s="630" t="s">
        <v>7623</v>
      </c>
      <c r="C336" s="558">
        <f>C335*10%</f>
        <v>709065.63</v>
      </c>
      <c r="D336" s="557"/>
      <c r="E336" s="619"/>
      <c r="F336" s="619">
        <f>C337</f>
        <v>6381590.6699999999</v>
      </c>
      <c r="G336" s="627"/>
      <c r="H336" s="600"/>
      <c r="J336" s="558"/>
    </row>
    <row r="337" spans="1:10" s="7" customFormat="1" ht="15.75" x14ac:dyDescent="0.25">
      <c r="A337" s="626"/>
      <c r="B337" s="630" t="s">
        <v>7629</v>
      </c>
      <c r="C337" s="558">
        <f>C335-C336</f>
        <v>6381590.6699999999</v>
      </c>
      <c r="D337" s="557"/>
      <c r="E337" s="620">
        <v>0.13</v>
      </c>
      <c r="F337" s="619">
        <f>F336*13%</f>
        <v>829606.78710000007</v>
      </c>
      <c r="G337" s="627"/>
      <c r="H337" s="600"/>
      <c r="J337" s="558"/>
    </row>
    <row r="338" spans="1:10" s="7" customFormat="1" ht="15.75" x14ac:dyDescent="0.25">
      <c r="A338" s="626"/>
      <c r="B338" s="628">
        <v>0.18</v>
      </c>
      <c r="C338" s="558">
        <f>C337*18%</f>
        <v>1148686.3206</v>
      </c>
      <c r="D338" s="557"/>
      <c r="E338" s="619"/>
      <c r="F338" s="619"/>
      <c r="G338" s="627"/>
      <c r="H338" s="600"/>
      <c r="J338" s="558"/>
    </row>
    <row r="339" spans="1:10" s="7" customFormat="1" ht="15.75" x14ac:dyDescent="0.25">
      <c r="A339" s="626"/>
      <c r="B339" s="630" t="s">
        <v>7625</v>
      </c>
      <c r="C339" s="558">
        <f>C337+C338</f>
        <v>7530276.9906000001</v>
      </c>
      <c r="D339" s="557"/>
      <c r="E339" s="620"/>
      <c r="F339" s="619">
        <v>1316836.1700000002</v>
      </c>
      <c r="G339" s="627"/>
      <c r="H339" s="600"/>
      <c r="J339" s="558"/>
    </row>
    <row r="340" spans="1:10" s="7" customFormat="1" ht="15.75" x14ac:dyDescent="0.25">
      <c r="A340" s="626"/>
      <c r="B340" s="630" t="s">
        <v>7630</v>
      </c>
      <c r="C340" s="558">
        <f>C339*4%</f>
        <v>301211.07962400001</v>
      </c>
      <c r="D340" s="557"/>
      <c r="E340" s="619" t="s">
        <v>7627</v>
      </c>
      <c r="F340" s="619">
        <f>F337</f>
        <v>829606.78710000007</v>
      </c>
      <c r="G340" s="627"/>
      <c r="H340" s="600"/>
      <c r="J340" s="558"/>
    </row>
    <row r="341" spans="1:10" s="7" customFormat="1" ht="16.5" thickBot="1" x14ac:dyDescent="0.3">
      <c r="A341" s="631"/>
      <c r="B341" s="632" t="s">
        <v>7624</v>
      </c>
      <c r="C341" s="633">
        <f>C340+C339</f>
        <v>7831488.0702240001</v>
      </c>
      <c r="D341" s="634"/>
      <c r="E341" s="635" t="s">
        <v>7628</v>
      </c>
      <c r="F341" s="635">
        <f>F339-F340</f>
        <v>487229.38290000008</v>
      </c>
      <c r="G341" s="637"/>
      <c r="H341" s="636"/>
      <c r="J341" s="558"/>
    </row>
    <row r="342" spans="1:10" s="7" customFormat="1" ht="15.75" x14ac:dyDescent="0.25">
      <c r="A342" s="609"/>
      <c r="C342" s="558"/>
      <c r="D342" s="557"/>
      <c r="E342" s="558"/>
      <c r="F342" s="558"/>
      <c r="G342" s="617"/>
      <c r="H342" s="600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7622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608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6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62" t="s">
        <v>7711</v>
      </c>
      <c r="B353" s="763"/>
      <c r="C353" s="763"/>
      <c r="D353" s="763"/>
      <c r="E353" s="763"/>
      <c r="F353" s="763"/>
      <c r="G353" s="763"/>
      <c r="H353" s="764"/>
    </row>
    <row r="354" spans="1:9" s="7" customFormat="1" ht="15.75" x14ac:dyDescent="0.25">
      <c r="A354" s="638"/>
      <c r="C354" s="558">
        <f>SUM(C344:C352)</f>
        <v>1868056</v>
      </c>
      <c r="D354" s="459"/>
      <c r="E354" s="618" t="s">
        <v>7626</v>
      </c>
      <c r="F354" s="618" t="s">
        <v>7670</v>
      </c>
      <c r="G354" s="625"/>
      <c r="H354" s="639"/>
    </row>
    <row r="355" spans="1:9" s="7" customFormat="1" ht="15.75" x14ac:dyDescent="0.25">
      <c r="A355" s="489"/>
      <c r="B355" s="628">
        <v>0.7</v>
      </c>
      <c r="C355" s="558">
        <f>C354*70%</f>
        <v>1307639.2</v>
      </c>
      <c r="D355" s="25"/>
      <c r="E355" s="558"/>
      <c r="F355" s="558"/>
      <c r="G355" s="450"/>
      <c r="H355" s="640"/>
    </row>
    <row r="356" spans="1:9" s="7" customFormat="1" ht="15.75" x14ac:dyDescent="0.25">
      <c r="A356" s="489"/>
      <c r="B356" s="630" t="s">
        <v>7623</v>
      </c>
      <c r="C356" s="558">
        <f>C355*10%</f>
        <v>130763.92</v>
      </c>
      <c r="D356" s="25"/>
      <c r="E356" s="619"/>
      <c r="F356" s="619">
        <f>C358</f>
        <v>535977</v>
      </c>
      <c r="G356" s="450"/>
      <c r="H356" s="640"/>
    </row>
    <row r="357" spans="1:9" s="7" customFormat="1" ht="15.75" x14ac:dyDescent="0.25">
      <c r="A357" s="489"/>
      <c r="B357" s="630" t="s">
        <v>7671</v>
      </c>
      <c r="C357" s="558">
        <f>C355-C356</f>
        <v>1176875.28</v>
      </c>
      <c r="D357" s="25"/>
      <c r="E357" s="619"/>
      <c r="F357" s="619"/>
      <c r="G357" s="450"/>
      <c r="H357" s="640"/>
    </row>
    <row r="358" spans="1:9" s="7" customFormat="1" ht="15.75" x14ac:dyDescent="0.25">
      <c r="A358" s="489"/>
      <c r="B358" s="630" t="s">
        <v>7629</v>
      </c>
      <c r="C358" s="558">
        <v>535977</v>
      </c>
      <c r="D358" s="25"/>
      <c r="E358" s="620">
        <v>0.13</v>
      </c>
      <c r="F358" s="619">
        <f>F356*13%</f>
        <v>69677.010000000009</v>
      </c>
      <c r="G358" s="450"/>
      <c r="H358" s="640"/>
    </row>
    <row r="359" spans="1:9" s="7" customFormat="1" ht="15.75" x14ac:dyDescent="0.25">
      <c r="A359" s="489"/>
      <c r="B359" s="628">
        <v>0.22</v>
      </c>
      <c r="C359" s="558">
        <f>C358*22%</f>
        <v>117914.94</v>
      </c>
      <c r="D359" s="25"/>
      <c r="E359" s="620" t="s">
        <v>7669</v>
      </c>
      <c r="F359" s="619">
        <v>206455.6</v>
      </c>
      <c r="G359" s="450"/>
      <c r="H359" s="640"/>
    </row>
    <row r="360" spans="1:9" s="7" customFormat="1" ht="15.75" x14ac:dyDescent="0.25">
      <c r="A360" s="489"/>
      <c r="B360" s="630" t="s">
        <v>7625</v>
      </c>
      <c r="C360" s="558">
        <f>C358+C359</f>
        <v>653891.93999999994</v>
      </c>
      <c r="D360" s="25"/>
      <c r="E360" s="620">
        <v>0.8</v>
      </c>
      <c r="F360" s="619">
        <f>F359*80%</f>
        <v>165164.48000000001</v>
      </c>
      <c r="G360" s="450"/>
      <c r="H360" s="640"/>
    </row>
    <row r="361" spans="1:9" s="7" customFormat="1" ht="15.75" x14ac:dyDescent="0.25">
      <c r="A361" s="489"/>
      <c r="B361" s="630"/>
      <c r="C361" s="558"/>
      <c r="D361" s="25"/>
      <c r="E361" s="619" t="s">
        <v>7627</v>
      </c>
      <c r="F361" s="619">
        <f>F358</f>
        <v>69677.010000000009</v>
      </c>
      <c r="G361" s="450"/>
      <c r="H361" s="640"/>
    </row>
    <row r="362" spans="1:9" s="7" customFormat="1" ht="16.5" thickBot="1" x14ac:dyDescent="0.3">
      <c r="A362" s="491"/>
      <c r="B362" s="632"/>
      <c r="C362" s="633"/>
      <c r="D362" s="494"/>
      <c r="E362" s="635" t="s">
        <v>7628</v>
      </c>
      <c r="F362" s="635">
        <f>F360-F361</f>
        <v>95487.47</v>
      </c>
      <c r="G362" s="497"/>
      <c r="H362" s="641"/>
    </row>
    <row r="363" spans="1:9" s="7" customFormat="1" ht="15.75" x14ac:dyDescent="0.25">
      <c r="A363" s="624"/>
      <c r="B363" s="457"/>
      <c r="C363" s="458"/>
      <c r="D363" s="459"/>
      <c r="E363" s="458"/>
      <c r="F363" s="458"/>
      <c r="G363" s="625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7715</v>
      </c>
    </row>
    <row r="368" spans="1:9" s="7" customFormat="1" ht="15.75" x14ac:dyDescent="0.25">
      <c r="A368" s="642" t="s">
        <v>66</v>
      </c>
      <c r="B368" s="5" t="s">
        <v>7643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42" t="s">
        <v>16</v>
      </c>
      <c r="B369" s="5" t="s">
        <v>7643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608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62" t="s">
        <v>7752</v>
      </c>
      <c r="B371" s="763"/>
      <c r="C371" s="763"/>
      <c r="D371" s="763"/>
      <c r="E371" s="763"/>
      <c r="F371" s="763"/>
      <c r="G371" s="763"/>
      <c r="H371" s="764"/>
    </row>
    <row r="372" spans="1:10" s="7" customFormat="1" ht="15.75" x14ac:dyDescent="0.25">
      <c r="A372" s="638"/>
      <c r="C372" s="558">
        <f>SUM(C368:C370)</f>
        <v>3920000</v>
      </c>
      <c r="D372" s="459"/>
      <c r="E372" s="618" t="s">
        <v>7626</v>
      </c>
      <c r="F372" s="618" t="s">
        <v>7670</v>
      </c>
      <c r="G372" s="625"/>
      <c r="H372" s="639"/>
    </row>
    <row r="373" spans="1:10" s="7" customFormat="1" ht="15.75" x14ac:dyDescent="0.25">
      <c r="A373" s="489"/>
      <c r="B373" s="630" t="s">
        <v>7761</v>
      </c>
      <c r="C373" s="558">
        <f>C372*60%</f>
        <v>2352000</v>
      </c>
      <c r="D373" s="25"/>
      <c r="E373" s="558"/>
      <c r="F373" s="558"/>
      <c r="G373" s="450"/>
      <c r="H373" s="640"/>
    </row>
    <row r="374" spans="1:10" s="7" customFormat="1" ht="15.75" x14ac:dyDescent="0.25">
      <c r="A374" s="489"/>
      <c r="B374" s="630" t="s">
        <v>7760</v>
      </c>
      <c r="C374" s="558">
        <f>C372*40%</f>
        <v>1568000</v>
      </c>
      <c r="D374" s="25"/>
      <c r="E374" s="619"/>
      <c r="F374" s="619">
        <f>C377</f>
        <v>2352000</v>
      </c>
      <c r="G374" s="450"/>
      <c r="H374" s="640"/>
    </row>
    <row r="375" spans="1:10" s="7" customFormat="1" ht="15.75" x14ac:dyDescent="0.25">
      <c r="A375" s="489"/>
      <c r="B375" s="630"/>
      <c r="C375" s="558"/>
      <c r="D375" s="25"/>
      <c r="E375" s="619"/>
      <c r="F375" s="619"/>
      <c r="G375" s="450"/>
      <c r="H375" s="640"/>
    </row>
    <row r="376" spans="1:10" s="7" customFormat="1" ht="15.75" x14ac:dyDescent="0.25">
      <c r="A376" s="489"/>
      <c r="B376" s="630" t="s">
        <v>7671</v>
      </c>
      <c r="C376" s="558">
        <v>2352000</v>
      </c>
      <c r="D376" s="25"/>
      <c r="E376" s="619"/>
      <c r="F376" s="619"/>
      <c r="G376" s="450"/>
      <c r="H376" s="640"/>
    </row>
    <row r="377" spans="1:10" s="7" customFormat="1" ht="15.75" x14ac:dyDescent="0.25">
      <c r="A377" s="489"/>
      <c r="B377" s="630" t="s">
        <v>7629</v>
      </c>
      <c r="C377" s="558">
        <f>C376</f>
        <v>2352000</v>
      </c>
      <c r="D377" s="25"/>
      <c r="E377" s="620">
        <v>0.13</v>
      </c>
      <c r="F377" s="619">
        <f>F374*13%</f>
        <v>305760</v>
      </c>
      <c r="G377" s="450"/>
      <c r="H377" s="640"/>
    </row>
    <row r="378" spans="1:10" s="7" customFormat="1" ht="15.75" x14ac:dyDescent="0.25">
      <c r="A378" s="489"/>
      <c r="B378" s="628">
        <v>0.22</v>
      </c>
      <c r="C378" s="558">
        <f>C377*22%</f>
        <v>517440</v>
      </c>
      <c r="D378" s="25"/>
      <c r="E378" s="620" t="s">
        <v>7669</v>
      </c>
      <c r="F378" s="619">
        <v>755309.85</v>
      </c>
      <c r="G378" s="450"/>
      <c r="H378" s="640"/>
    </row>
    <row r="379" spans="1:10" s="7" customFormat="1" ht="15.75" x14ac:dyDescent="0.25">
      <c r="A379" s="489"/>
      <c r="B379" s="630" t="s">
        <v>7625</v>
      </c>
      <c r="C379" s="558">
        <f>C377+C378</f>
        <v>2869440</v>
      </c>
      <c r="D379" s="25"/>
      <c r="E379" s="620">
        <v>0.8</v>
      </c>
      <c r="F379" s="619">
        <f>F378*80%</f>
        <v>604247.88</v>
      </c>
      <c r="G379" s="450"/>
      <c r="H379" s="640"/>
    </row>
    <row r="380" spans="1:10" s="7" customFormat="1" ht="15.75" x14ac:dyDescent="0.25">
      <c r="A380" s="489"/>
      <c r="B380" s="630"/>
      <c r="C380" s="558"/>
      <c r="D380" s="25"/>
      <c r="E380" s="619" t="s">
        <v>7627</v>
      </c>
      <c r="F380" s="619">
        <f>F377</f>
        <v>305760</v>
      </c>
      <c r="G380" s="450"/>
      <c r="H380" s="640"/>
    </row>
    <row r="381" spans="1:10" s="7" customFormat="1" ht="15.75" x14ac:dyDescent="0.25">
      <c r="A381" s="652"/>
      <c r="B381" s="630"/>
      <c r="C381" s="558"/>
      <c r="D381" s="455"/>
      <c r="E381" s="619" t="s">
        <v>7628</v>
      </c>
      <c r="F381" s="619">
        <f>F379-F380</f>
        <v>298487.88</v>
      </c>
      <c r="G381" s="653">
        <f>E370-F381</f>
        <v>456821.97000000009</v>
      </c>
      <c r="H381" s="654"/>
      <c r="J381" s="649" t="e">
        <f>#REF!-#REF!</f>
        <v>#REF!</v>
      </c>
    </row>
    <row r="382" spans="1:10" s="7" customFormat="1" ht="16.5" thickBot="1" x14ac:dyDescent="0.3">
      <c r="A382" s="626"/>
      <c r="B382" s="630"/>
      <c r="C382" s="558"/>
      <c r="D382" s="557"/>
      <c r="E382" s="619"/>
      <c r="F382" s="619"/>
      <c r="G382" s="655"/>
      <c r="H382" s="656"/>
      <c r="J382" s="649"/>
    </row>
    <row r="383" spans="1:10" s="7" customFormat="1" ht="15.75" x14ac:dyDescent="0.25">
      <c r="A383" s="657"/>
      <c r="B383" s="658"/>
      <c r="C383" s="659"/>
      <c r="D383" s="660"/>
      <c r="E383" s="659"/>
      <c r="F383" s="659"/>
      <c r="G383" s="661"/>
      <c r="H383" s="662"/>
    </row>
    <row r="384" spans="1:10" s="7" customFormat="1" ht="28.5" x14ac:dyDescent="0.25">
      <c r="A384" s="757" t="s">
        <v>7915</v>
      </c>
      <c r="B384" s="758"/>
      <c r="C384" s="758"/>
      <c r="D384" s="758"/>
      <c r="E384" s="758"/>
      <c r="F384" s="758"/>
      <c r="G384" s="758"/>
      <c r="H384" s="669"/>
    </row>
    <row r="385" spans="1:9" s="7" customFormat="1" ht="28.5" x14ac:dyDescent="0.25">
      <c r="A385" s="757"/>
      <c r="B385" s="758"/>
      <c r="C385" s="758"/>
      <c r="D385" s="758"/>
      <c r="E385" s="758"/>
      <c r="F385" s="758"/>
      <c r="G385" s="758"/>
      <c r="H385" s="669"/>
    </row>
    <row r="386" spans="1:9" s="7" customFormat="1" ht="15.75" x14ac:dyDescent="0.25">
      <c r="A386" s="697">
        <v>1032</v>
      </c>
      <c r="B386" s="691" t="s">
        <v>119</v>
      </c>
      <c r="C386" s="692">
        <v>340000</v>
      </c>
      <c r="D386" s="693">
        <v>0.13</v>
      </c>
      <c r="E386" s="692">
        <f t="shared" ref="E386:E387" si="51">D386*C386</f>
        <v>44200</v>
      </c>
      <c r="F386" s="692">
        <f t="shared" ref="F386:F387" si="52">E386+C386</f>
        <v>384200</v>
      </c>
      <c r="G386" s="694" t="s">
        <v>7168</v>
      </c>
      <c r="H386" s="698">
        <v>45383</v>
      </c>
    </row>
    <row r="387" spans="1:9" s="7" customFormat="1" ht="15.75" x14ac:dyDescent="0.25">
      <c r="A387" s="697">
        <v>1033</v>
      </c>
      <c r="B387" s="691" t="s">
        <v>114</v>
      </c>
      <c r="C387" s="692">
        <v>315000</v>
      </c>
      <c r="D387" s="693">
        <v>0.13</v>
      </c>
      <c r="E387" s="692">
        <f t="shared" si="51"/>
        <v>40950</v>
      </c>
      <c r="F387" s="692">
        <f t="shared" si="52"/>
        <v>355950</v>
      </c>
      <c r="G387" s="694" t="s">
        <v>7168</v>
      </c>
      <c r="H387" s="698">
        <v>45383</v>
      </c>
    </row>
    <row r="388" spans="1:9" s="7" customFormat="1" ht="16.5" thickBot="1" x14ac:dyDescent="0.3">
      <c r="A388" s="699">
        <v>1034</v>
      </c>
      <c r="B388" s="707" t="s">
        <v>99</v>
      </c>
      <c r="C388" s="708">
        <v>256608</v>
      </c>
      <c r="D388" s="700">
        <v>0.1</v>
      </c>
      <c r="E388" s="708">
        <f>D388*C388</f>
        <v>25660.800000000003</v>
      </c>
      <c r="F388" s="708">
        <f>E388+C388</f>
        <v>282268.79999999999</v>
      </c>
      <c r="G388" s="709" t="s">
        <v>7168</v>
      </c>
      <c r="H388" s="701">
        <v>45383</v>
      </c>
    </row>
    <row r="389" spans="1:9" x14ac:dyDescent="0.25">
      <c r="A389" s="670"/>
      <c r="B389" s="671"/>
      <c r="C389" s="671"/>
      <c r="D389" s="671"/>
      <c r="E389" s="671"/>
      <c r="F389" s="671"/>
      <c r="G389" s="672"/>
      <c r="H389" s="673"/>
    </row>
    <row r="390" spans="1:9" ht="15.75" thickBot="1" x14ac:dyDescent="0.3">
      <c r="A390" s="670"/>
      <c r="B390" s="671"/>
      <c r="C390" s="671"/>
      <c r="D390" s="671"/>
      <c r="E390" s="671"/>
      <c r="F390" s="671"/>
      <c r="G390" s="672"/>
      <c r="H390" s="673"/>
    </row>
    <row r="391" spans="1:9" s="7" customFormat="1" ht="28.5" x14ac:dyDescent="0.25">
      <c r="A391" s="765" t="s">
        <v>7915</v>
      </c>
      <c r="B391" s="766"/>
      <c r="C391" s="766"/>
      <c r="D391" s="766"/>
      <c r="E391" s="766"/>
      <c r="F391" s="766"/>
      <c r="G391" s="766"/>
      <c r="H391" s="662"/>
    </row>
    <row r="392" spans="1:9" s="7" customFormat="1" ht="15.75" x14ac:dyDescent="0.25">
      <c r="A392" s="663"/>
      <c r="B392" s="664"/>
      <c r="C392" s="665"/>
      <c r="D392" s="666"/>
      <c r="E392" s="665"/>
      <c r="F392" s="665"/>
      <c r="G392" s="668"/>
      <c r="H392" s="669"/>
    </row>
    <row r="393" spans="1:9" s="7" customFormat="1" ht="15.75" x14ac:dyDescent="0.25">
      <c r="A393" s="697">
        <v>1035</v>
      </c>
      <c r="B393" s="691" t="s">
        <v>119</v>
      </c>
      <c r="C393" s="692">
        <v>340000</v>
      </c>
      <c r="D393" s="693">
        <v>0.13</v>
      </c>
      <c r="E393" s="692">
        <f t="shared" ref="E393:E394" si="53">D393*C393</f>
        <v>44200</v>
      </c>
      <c r="F393" s="692">
        <f t="shared" ref="F393:F394" si="54">E393+C393</f>
        <v>384200</v>
      </c>
      <c r="G393" s="694" t="s">
        <v>7168</v>
      </c>
      <c r="H393" s="698">
        <v>45413</v>
      </c>
    </row>
    <row r="394" spans="1:9" s="7" customFormat="1" ht="15.75" x14ac:dyDescent="0.25">
      <c r="A394" s="697">
        <v>1036</v>
      </c>
      <c r="B394" s="691" t="s">
        <v>114</v>
      </c>
      <c r="C394" s="692">
        <v>315000</v>
      </c>
      <c r="D394" s="693">
        <v>0.13</v>
      </c>
      <c r="E394" s="692">
        <f t="shared" si="53"/>
        <v>40950</v>
      </c>
      <c r="F394" s="692">
        <f t="shared" si="54"/>
        <v>355950</v>
      </c>
      <c r="G394" s="694" t="s">
        <v>7168</v>
      </c>
      <c r="H394" s="698">
        <v>45413</v>
      </c>
    </row>
    <row r="395" spans="1:9" s="7" customFormat="1" ht="15.75" x14ac:dyDescent="0.25">
      <c r="A395" s="697">
        <v>1037</v>
      </c>
      <c r="B395" s="691" t="s">
        <v>99</v>
      </c>
      <c r="C395" s="692">
        <v>256608</v>
      </c>
      <c r="D395" s="693">
        <v>0.1</v>
      </c>
      <c r="E395" s="692">
        <f>D395*C395</f>
        <v>25660.800000000003</v>
      </c>
      <c r="F395" s="692">
        <f>E395+C395</f>
        <v>282268.79999999999</v>
      </c>
      <c r="G395" s="694" t="s">
        <v>7168</v>
      </c>
      <c r="H395" s="698">
        <v>45413</v>
      </c>
    </row>
    <row r="396" spans="1:9" s="7" customFormat="1" ht="15.75" x14ac:dyDescent="0.25">
      <c r="A396" s="697">
        <v>1038</v>
      </c>
      <c r="B396" s="691" t="s">
        <v>7484</v>
      </c>
      <c r="C396" s="696">
        <v>10190075</v>
      </c>
      <c r="D396" s="693">
        <v>0.13</v>
      </c>
      <c r="E396" s="692">
        <f t="shared" ref="E396" si="55">D396*C396</f>
        <v>1324709.75</v>
      </c>
      <c r="F396" s="696">
        <f t="shared" ref="F396:F397" si="56">E396+C396</f>
        <v>11514784.75</v>
      </c>
      <c r="G396" s="694" t="s">
        <v>7168</v>
      </c>
      <c r="H396" s="698">
        <v>45413</v>
      </c>
      <c r="I396" s="7" t="s">
        <v>7798</v>
      </c>
    </row>
    <row r="397" spans="1:9" s="7" customFormat="1" ht="15.75" x14ac:dyDescent="0.25">
      <c r="A397" s="697">
        <v>1039</v>
      </c>
      <c r="B397" s="691" t="s">
        <v>7443</v>
      </c>
      <c r="C397" s="692">
        <v>3174882.9</v>
      </c>
      <c r="D397" s="693">
        <v>0.13</v>
      </c>
      <c r="E397" s="692">
        <f>D397*C397</f>
        <v>412734.777</v>
      </c>
      <c r="F397" s="692">
        <f t="shared" si="56"/>
        <v>3587617.6770000001</v>
      </c>
      <c r="G397" s="694"/>
      <c r="H397" s="698"/>
      <c r="I397" s="7" t="s">
        <v>7809</v>
      </c>
    </row>
    <row r="398" spans="1:9" s="7" customFormat="1" ht="15.75" x14ac:dyDescent="0.25">
      <c r="A398" s="663"/>
      <c r="B398" s="664"/>
      <c r="C398" s="665"/>
      <c r="D398" s="666"/>
      <c r="E398" s="665"/>
      <c r="F398" s="665"/>
      <c r="G398" s="674"/>
      <c r="H398" s="669"/>
    </row>
    <row r="399" spans="1:9" s="7" customFormat="1" ht="23.25" x14ac:dyDescent="0.25">
      <c r="A399" s="759" t="s">
        <v>7799</v>
      </c>
      <c r="B399" s="760"/>
      <c r="C399" s="760"/>
      <c r="D399" s="760"/>
      <c r="E399" s="760"/>
      <c r="F399" s="760"/>
      <c r="G399" s="760"/>
      <c r="H399" s="761"/>
    </row>
    <row r="400" spans="1:9" s="7" customFormat="1" ht="15.75" x14ac:dyDescent="0.25">
      <c r="A400" s="663"/>
      <c r="B400" s="664"/>
      <c r="C400" s="665">
        <f>C396</f>
        <v>10190075</v>
      </c>
      <c r="D400" s="666"/>
      <c r="E400" s="675" t="s">
        <v>7626</v>
      </c>
      <c r="F400" s="675" t="s">
        <v>7670</v>
      </c>
      <c r="G400" s="668"/>
      <c r="H400" s="669"/>
    </row>
    <row r="401" spans="1:9" s="7" customFormat="1" ht="15.75" x14ac:dyDescent="0.25">
      <c r="A401" s="663"/>
      <c r="B401" s="676" t="s">
        <v>7761</v>
      </c>
      <c r="C401" s="665">
        <f>C400*60%</f>
        <v>6114045</v>
      </c>
      <c r="D401" s="666"/>
      <c r="E401" s="665"/>
      <c r="F401" s="665"/>
      <c r="G401" s="668" t="s">
        <v>7669</v>
      </c>
      <c r="H401" s="677">
        <f>SUM(E393:E397)</f>
        <v>1848255.327</v>
      </c>
    </row>
    <row r="402" spans="1:9" s="7" customFormat="1" ht="15.75" x14ac:dyDescent="0.25">
      <c r="A402" s="663"/>
      <c r="B402" s="676" t="s">
        <v>7760</v>
      </c>
      <c r="C402" s="665">
        <f>C400*40%</f>
        <v>4076030</v>
      </c>
      <c r="D402" s="666"/>
      <c r="E402" s="678"/>
      <c r="F402" s="678">
        <f>C405</f>
        <v>6114045</v>
      </c>
      <c r="G402" s="679">
        <v>0.8</v>
      </c>
      <c r="H402" s="680">
        <f>H401*80%</f>
        <v>1478604.2616000001</v>
      </c>
    </row>
    <row r="403" spans="1:9" s="7" customFormat="1" ht="15.75" x14ac:dyDescent="0.25">
      <c r="A403" s="663"/>
      <c r="B403" s="676"/>
      <c r="C403" s="665"/>
      <c r="D403" s="666"/>
      <c r="E403" s="681">
        <v>0.13</v>
      </c>
      <c r="F403" s="678">
        <f>F402*13%</f>
        <v>794825.85</v>
      </c>
      <c r="G403" s="668"/>
      <c r="H403" s="669"/>
      <c r="I403" s="650"/>
    </row>
    <row r="404" spans="1:9" s="7" customFormat="1" ht="15.75" x14ac:dyDescent="0.25">
      <c r="A404" s="663"/>
      <c r="B404" s="676" t="s">
        <v>7671</v>
      </c>
      <c r="C404" s="665">
        <f>C401</f>
        <v>6114045</v>
      </c>
      <c r="D404" s="666"/>
      <c r="E404" s="678"/>
      <c r="F404" s="678"/>
      <c r="G404" s="668" t="s">
        <v>7889</v>
      </c>
      <c r="H404" s="677">
        <f>F403</f>
        <v>794825.85</v>
      </c>
    </row>
    <row r="405" spans="1:9" s="7" customFormat="1" ht="15.75" x14ac:dyDescent="0.25">
      <c r="A405" s="663"/>
      <c r="B405" s="676" t="s">
        <v>7629</v>
      </c>
      <c r="C405" s="665">
        <f>C404</f>
        <v>6114045</v>
      </c>
      <c r="D405" s="666"/>
      <c r="E405" s="681"/>
      <c r="F405" s="678"/>
      <c r="G405" s="668" t="s">
        <v>7890</v>
      </c>
      <c r="H405" s="677">
        <f>H402-H404</f>
        <v>683778.41160000011</v>
      </c>
    </row>
    <row r="406" spans="1:9" s="7" customFormat="1" ht="15.75" x14ac:dyDescent="0.25">
      <c r="A406" s="663"/>
      <c r="B406" s="682">
        <v>0.22</v>
      </c>
      <c r="C406" s="665">
        <f>C405*22%</f>
        <v>1345089.9</v>
      </c>
      <c r="D406" s="666"/>
      <c r="E406" s="681"/>
      <c r="F406" s="678"/>
      <c r="G406" s="668"/>
      <c r="H406" s="669"/>
    </row>
    <row r="407" spans="1:9" s="7" customFormat="1" ht="16.5" thickBot="1" x14ac:dyDescent="0.3">
      <c r="A407" s="683"/>
      <c r="B407" s="684"/>
      <c r="C407" s="685"/>
      <c r="D407" s="686"/>
      <c r="E407" s="687"/>
      <c r="F407" s="687"/>
      <c r="G407" s="688"/>
      <c r="H407" s="689"/>
    </row>
    <row r="408" spans="1:9" s="664" customFormat="1" ht="15.75" x14ac:dyDescent="0.25">
      <c r="A408" s="702"/>
      <c r="C408" s="665"/>
      <c r="D408" s="666"/>
      <c r="E408" s="665"/>
      <c r="F408" s="665"/>
      <c r="G408" s="668"/>
      <c r="H408" s="667"/>
    </row>
    <row r="409" spans="1:9" s="664" customFormat="1" ht="15.75" x14ac:dyDescent="0.25">
      <c r="A409" s="702"/>
      <c r="C409" s="665"/>
      <c r="D409" s="666"/>
      <c r="E409" s="665"/>
      <c r="F409" s="665"/>
      <c r="G409" s="668"/>
      <c r="H409" s="667"/>
    </row>
    <row r="410" spans="1:9" s="7" customFormat="1" ht="28.5" x14ac:dyDescent="0.25">
      <c r="A410" s="757" t="s">
        <v>7856</v>
      </c>
      <c r="B410" s="758"/>
      <c r="C410" s="758"/>
      <c r="D410" s="758"/>
      <c r="E410" s="758"/>
      <c r="F410" s="758"/>
      <c r="G410" s="758"/>
      <c r="H410" s="669"/>
    </row>
    <row r="411" spans="1:9" s="7" customFormat="1" ht="15.75" x14ac:dyDescent="0.25">
      <c r="A411" s="663"/>
      <c r="B411" s="664"/>
      <c r="C411" s="665"/>
      <c r="D411" s="666"/>
      <c r="E411" s="665"/>
      <c r="F411" s="665"/>
      <c r="G411" s="668"/>
      <c r="H411" s="669"/>
    </row>
    <row r="412" spans="1:9" s="7" customFormat="1" ht="15.75" x14ac:dyDescent="0.25">
      <c r="A412" s="695">
        <v>1040</v>
      </c>
      <c r="B412" s="691" t="s">
        <v>119</v>
      </c>
      <c r="C412" s="692">
        <v>340000</v>
      </c>
      <c r="D412" s="693">
        <v>0.13</v>
      </c>
      <c r="E412" s="692">
        <f t="shared" ref="E412:E413" si="57">D412*C412</f>
        <v>44200</v>
      </c>
      <c r="F412" s="692">
        <f t="shared" ref="F412:F413" si="58">E412+C412</f>
        <v>384200</v>
      </c>
      <c r="G412" s="694" t="s">
        <v>214</v>
      </c>
      <c r="H412" s="690">
        <v>45444</v>
      </c>
    </row>
    <row r="413" spans="1:9" s="7" customFormat="1" ht="15.75" x14ac:dyDescent="0.25">
      <c r="A413" s="695">
        <v>1041</v>
      </c>
      <c r="B413" s="691" t="s">
        <v>114</v>
      </c>
      <c r="C413" s="692">
        <v>315000</v>
      </c>
      <c r="D413" s="693">
        <v>0.13</v>
      </c>
      <c r="E413" s="692">
        <f t="shared" si="57"/>
        <v>40950</v>
      </c>
      <c r="F413" s="692">
        <f t="shared" si="58"/>
        <v>355950</v>
      </c>
      <c r="G413" s="694" t="s">
        <v>7168</v>
      </c>
      <c r="H413" s="690">
        <v>45444</v>
      </c>
    </row>
    <row r="414" spans="1:9" s="7" customFormat="1" ht="15.75" x14ac:dyDescent="0.25">
      <c r="A414" s="695">
        <v>1042</v>
      </c>
      <c r="B414" s="691" t="s">
        <v>99</v>
      </c>
      <c r="C414" s="692">
        <v>256608</v>
      </c>
      <c r="D414" s="693">
        <v>0.1</v>
      </c>
      <c r="E414" s="692">
        <f>D414*C414</f>
        <v>25660.800000000003</v>
      </c>
      <c r="F414" s="692">
        <f>E414+C414</f>
        <v>282268.79999999999</v>
      </c>
      <c r="G414" s="694" t="s">
        <v>214</v>
      </c>
      <c r="H414" s="690">
        <v>45444</v>
      </c>
    </row>
    <row r="415" spans="1:9" s="7" customFormat="1" ht="15.75" x14ac:dyDescent="0.25">
      <c r="A415" s="695">
        <v>1043</v>
      </c>
      <c r="B415" s="691" t="s">
        <v>7484</v>
      </c>
      <c r="C415" s="696">
        <v>1383462</v>
      </c>
      <c r="D415" s="693">
        <v>0.13</v>
      </c>
      <c r="E415" s="692">
        <f t="shared" ref="E415" si="59">D415*C415</f>
        <v>179850.06</v>
      </c>
      <c r="F415" s="696">
        <f t="shared" ref="F415" si="60">E415+C415</f>
        <v>1563312.06</v>
      </c>
      <c r="G415" s="694" t="s">
        <v>214</v>
      </c>
      <c r="H415" s="690">
        <v>45444</v>
      </c>
      <c r="I415" s="7" t="s">
        <v>7870</v>
      </c>
    </row>
    <row r="416" spans="1:9" s="7" customFormat="1" ht="15.75" x14ac:dyDescent="0.25">
      <c r="A416" s="695">
        <v>1045</v>
      </c>
      <c r="B416" s="691" t="s">
        <v>99</v>
      </c>
      <c r="C416" s="692">
        <v>256608</v>
      </c>
      <c r="D416" s="693">
        <v>0.1</v>
      </c>
      <c r="E416" s="692">
        <f>D416*C416</f>
        <v>25660.800000000003</v>
      </c>
      <c r="F416" s="692">
        <f>E416+C416</f>
        <v>282268.79999999999</v>
      </c>
      <c r="G416" s="694" t="s">
        <v>7168</v>
      </c>
      <c r="H416" s="690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498">
        <v>45474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498">
        <v>45474</v>
      </c>
    </row>
    <row r="419" spans="1:11" s="7" customFormat="1" ht="15.75" x14ac:dyDescent="0.25">
      <c r="A419" s="710" t="s">
        <v>67</v>
      </c>
      <c r="B419" s="691" t="s">
        <v>7643</v>
      </c>
      <c r="C419" s="692">
        <v>1796667</v>
      </c>
      <c r="D419" s="693">
        <v>0.13</v>
      </c>
      <c r="E419" s="692">
        <f>D419*C419</f>
        <v>233566.71000000002</v>
      </c>
      <c r="F419" s="692">
        <f t="shared" ref="F419:F421" si="63">E419+C419</f>
        <v>2030233.71</v>
      </c>
      <c r="G419" s="694" t="s">
        <v>214</v>
      </c>
      <c r="H419" s="690">
        <v>45444</v>
      </c>
    </row>
    <row r="420" spans="1:11" s="7" customFormat="1" ht="15.75" x14ac:dyDescent="0.25">
      <c r="A420" s="710" t="s">
        <v>18</v>
      </c>
      <c r="B420" s="691" t="s">
        <v>7643</v>
      </c>
      <c r="C420" s="692">
        <v>1731334</v>
      </c>
      <c r="D420" s="693">
        <v>0.13</v>
      </c>
      <c r="E420" s="692">
        <f>D420*C420</f>
        <v>225073.42</v>
      </c>
      <c r="F420" s="692">
        <f t="shared" si="63"/>
        <v>1956407.42</v>
      </c>
      <c r="G420" s="694" t="s">
        <v>214</v>
      </c>
      <c r="H420" s="690">
        <v>45444</v>
      </c>
    </row>
    <row r="421" spans="1:11" s="7" customFormat="1" ht="15.75" x14ac:dyDescent="0.25">
      <c r="A421" s="710" t="s">
        <v>70</v>
      </c>
      <c r="B421" s="691" t="s">
        <v>7643</v>
      </c>
      <c r="C421" s="692">
        <v>1944196</v>
      </c>
      <c r="D421" s="693">
        <v>0.13</v>
      </c>
      <c r="E421" s="692">
        <f>D421*C421</f>
        <v>252745.48</v>
      </c>
      <c r="F421" s="692">
        <f t="shared" si="63"/>
        <v>2196941.48</v>
      </c>
      <c r="G421" s="694" t="s">
        <v>214</v>
      </c>
      <c r="H421" s="690">
        <v>45444</v>
      </c>
    </row>
    <row r="422" spans="1:11" s="7" customFormat="1" ht="15.75" x14ac:dyDescent="0.25">
      <c r="A422" s="663"/>
      <c r="B422" s="664"/>
      <c r="C422" s="665"/>
      <c r="D422" s="666"/>
      <c r="E422" s="665"/>
      <c r="F422" s="665"/>
      <c r="G422" s="668"/>
      <c r="H422" s="669"/>
    </row>
    <row r="423" spans="1:11" s="7" customFormat="1" ht="15.75" x14ac:dyDescent="0.25">
      <c r="A423" s="663"/>
      <c r="B423" s="664"/>
      <c r="C423" s="665"/>
      <c r="D423" s="666"/>
      <c r="E423" s="665"/>
      <c r="F423" s="665"/>
      <c r="G423" s="668"/>
      <c r="H423" s="669"/>
    </row>
    <row r="424" spans="1:11" s="7" customFormat="1" ht="23.25" x14ac:dyDescent="0.25">
      <c r="A424" s="759" t="s">
        <v>7877</v>
      </c>
      <c r="B424" s="760"/>
      <c r="C424" s="760"/>
      <c r="D424" s="760"/>
      <c r="E424" s="760"/>
      <c r="F424" s="760"/>
      <c r="G424" s="760"/>
      <c r="H424" s="761"/>
    </row>
    <row r="425" spans="1:11" s="7" customFormat="1" ht="15.75" x14ac:dyDescent="0.25">
      <c r="A425" s="663"/>
      <c r="B425" s="703" t="s">
        <v>7878</v>
      </c>
      <c r="C425" s="665">
        <f>C420+C419</f>
        <v>3528001</v>
      </c>
      <c r="D425" s="666"/>
      <c r="E425" s="675"/>
      <c r="F425" s="675"/>
      <c r="G425" s="668"/>
      <c r="H425" s="669"/>
      <c r="J425" s="770" t="s">
        <v>7929</v>
      </c>
      <c r="K425" s="770"/>
    </row>
    <row r="426" spans="1:11" s="7" customFormat="1" ht="15.75" x14ac:dyDescent="0.25">
      <c r="A426" s="663"/>
      <c r="B426" s="676" t="s">
        <v>7761</v>
      </c>
      <c r="C426" s="665">
        <f>C425*60%</f>
        <v>2116800.6</v>
      </c>
      <c r="D426" s="666"/>
      <c r="E426" s="665"/>
      <c r="F426" s="678">
        <f>C427</f>
        <v>2116800.6</v>
      </c>
      <c r="G426" s="668" t="s">
        <v>7669</v>
      </c>
      <c r="H426" s="677">
        <f>SUM(E412:E421)</f>
        <v>1112857.27</v>
      </c>
      <c r="J426" s="7" t="s">
        <v>7897</v>
      </c>
      <c r="K426" s="9">
        <v>2116798</v>
      </c>
    </row>
    <row r="427" spans="1:11" s="7" customFormat="1" ht="15.75" x14ac:dyDescent="0.25">
      <c r="A427" s="663"/>
      <c r="B427" s="676" t="s">
        <v>7629</v>
      </c>
      <c r="C427" s="665">
        <v>2116800.6</v>
      </c>
      <c r="D427" s="666"/>
      <c r="E427" s="681">
        <v>0.13</v>
      </c>
      <c r="F427" s="678">
        <f>F426*13%</f>
        <v>275184.07800000004</v>
      </c>
      <c r="G427" s="679">
        <v>0.8</v>
      </c>
      <c r="H427" s="680">
        <f>H426*80%</f>
        <v>890285.81600000011</v>
      </c>
      <c r="K427" s="649"/>
    </row>
    <row r="428" spans="1:11" s="7" customFormat="1" ht="15.75" x14ac:dyDescent="0.25">
      <c r="A428" s="663"/>
      <c r="B428" s="682">
        <v>0.22</v>
      </c>
      <c r="C428" s="665">
        <f>C427*22%</f>
        <v>465696.13200000004</v>
      </c>
      <c r="D428" s="666"/>
      <c r="E428" s="681"/>
      <c r="F428" s="678"/>
      <c r="G428" s="668"/>
      <c r="H428" s="669"/>
      <c r="J428" s="7" t="s">
        <v>7898</v>
      </c>
      <c r="K428" s="649">
        <v>151325.75999999998</v>
      </c>
    </row>
    <row r="429" spans="1:11" s="7" customFormat="1" ht="15.75" x14ac:dyDescent="0.25">
      <c r="A429" s="663"/>
      <c r="B429" s="676" t="s">
        <v>7625</v>
      </c>
      <c r="C429" s="665">
        <f>C427+C428</f>
        <v>2582496.7320000003</v>
      </c>
      <c r="D429" s="666"/>
      <c r="E429" s="681"/>
      <c r="F429" s="681"/>
      <c r="G429" s="668" t="s">
        <v>7889</v>
      </c>
      <c r="H429" s="677">
        <f>F427+F435</f>
        <v>534741.402</v>
      </c>
      <c r="I429" s="596">
        <f>H427-F435</f>
        <v>630728.49200000009</v>
      </c>
      <c r="J429" s="7" t="s">
        <v>7898</v>
      </c>
      <c r="K429" s="649">
        <v>327015.65999999997</v>
      </c>
    </row>
    <row r="430" spans="1:11" s="7" customFormat="1" ht="15.75" x14ac:dyDescent="0.25">
      <c r="A430" s="663"/>
      <c r="B430" s="676"/>
      <c r="C430" s="665"/>
      <c r="D430" s="666"/>
      <c r="E430" s="678"/>
      <c r="F430" s="681"/>
      <c r="G430" s="668" t="s">
        <v>7890</v>
      </c>
      <c r="H430" s="677">
        <f>H427-H429</f>
        <v>355544.41400000011</v>
      </c>
      <c r="J430" s="7" t="s">
        <v>7912</v>
      </c>
      <c r="K430" s="596">
        <v>1518225</v>
      </c>
    </row>
    <row r="431" spans="1:11" s="7" customFormat="1" ht="15.75" x14ac:dyDescent="0.25">
      <c r="A431" s="663"/>
      <c r="B431" s="676"/>
      <c r="C431" s="665"/>
      <c r="D431" s="666"/>
      <c r="E431" s="678"/>
      <c r="F431" s="678"/>
      <c r="G431" s="704"/>
      <c r="H431" s="669"/>
      <c r="K431" s="596">
        <f>K430+K429+K428</f>
        <v>1996566.42</v>
      </c>
    </row>
    <row r="432" spans="1:11" s="7" customFormat="1" ht="15.75" x14ac:dyDescent="0.25">
      <c r="A432" s="663"/>
      <c r="B432" s="664"/>
      <c r="C432" s="665"/>
      <c r="D432" s="666"/>
      <c r="E432" s="665"/>
      <c r="F432" s="665"/>
      <c r="G432" s="668"/>
      <c r="H432" s="669"/>
    </row>
    <row r="433" spans="1:11" s="7" customFormat="1" ht="15.75" x14ac:dyDescent="0.25">
      <c r="A433" s="663"/>
      <c r="B433" s="703" t="s">
        <v>7887</v>
      </c>
      <c r="C433" s="665">
        <f>C415+C421</f>
        <v>3327658</v>
      </c>
      <c r="D433" s="666"/>
      <c r="E433" s="675"/>
      <c r="F433" s="675"/>
      <c r="G433" s="668"/>
      <c r="H433" s="669"/>
    </row>
    <row r="434" spans="1:11" s="7" customFormat="1" ht="15.75" x14ac:dyDescent="0.25">
      <c r="A434" s="663"/>
      <c r="B434" s="676" t="s">
        <v>7761</v>
      </c>
      <c r="C434" s="665">
        <f>C433*60%</f>
        <v>1996594.7999999998</v>
      </c>
      <c r="D434" s="666"/>
      <c r="E434" s="665"/>
      <c r="F434" s="678">
        <f>C435</f>
        <v>1996594.7999999998</v>
      </c>
      <c r="G434" s="668"/>
      <c r="H434" s="669"/>
    </row>
    <row r="435" spans="1:11" s="7" customFormat="1" ht="15.75" x14ac:dyDescent="0.25">
      <c r="A435" s="663"/>
      <c r="B435" s="676" t="s">
        <v>7629</v>
      </c>
      <c r="C435" s="665">
        <f>C434</f>
        <v>1996594.7999999998</v>
      </c>
      <c r="D435" s="666"/>
      <c r="E435" s="681">
        <v>0.13</v>
      </c>
      <c r="F435" s="678">
        <f>F434*13%</f>
        <v>259557.32399999999</v>
      </c>
      <c r="G435" s="668"/>
      <c r="H435" s="669"/>
    </row>
    <row r="436" spans="1:11" s="7" customFormat="1" ht="15.75" x14ac:dyDescent="0.25">
      <c r="A436" s="663"/>
      <c r="B436" s="682">
        <v>0.22</v>
      </c>
      <c r="C436" s="665">
        <f>C435*22%</f>
        <v>439250.85599999997</v>
      </c>
      <c r="D436" s="666"/>
      <c r="E436" s="681"/>
      <c r="F436" s="678"/>
      <c r="G436" s="668"/>
      <c r="H436" s="669"/>
    </row>
    <row r="437" spans="1:11" s="7" customFormat="1" ht="16.5" thickBot="1" x14ac:dyDescent="0.3">
      <c r="A437" s="683"/>
      <c r="B437" s="684" t="s">
        <v>7625</v>
      </c>
      <c r="C437" s="685">
        <f>C435+C436</f>
        <v>2435845.656</v>
      </c>
      <c r="D437" s="686"/>
      <c r="E437" s="705"/>
      <c r="F437" s="705"/>
      <c r="G437" s="706"/>
      <c r="H437" s="689"/>
    </row>
    <row r="438" spans="1:11" s="7" customFormat="1" ht="15.75" x14ac:dyDescent="0.25">
      <c r="A438" s="702"/>
      <c r="B438" s="676"/>
      <c r="C438" s="665"/>
      <c r="D438" s="666"/>
      <c r="E438" s="681"/>
      <c r="F438" s="681"/>
      <c r="G438" s="668"/>
      <c r="H438" s="667"/>
    </row>
    <row r="439" spans="1:11" s="7" customFormat="1" ht="15.75" x14ac:dyDescent="0.25">
      <c r="A439" s="702"/>
      <c r="B439" s="676"/>
      <c r="C439" s="665"/>
      <c r="D439" s="666"/>
      <c r="E439" s="681"/>
      <c r="F439" s="681"/>
      <c r="G439" s="668"/>
      <c r="H439" s="667"/>
    </row>
    <row r="440" spans="1:11" s="7" customFormat="1" ht="28.5" x14ac:dyDescent="0.25">
      <c r="A440" s="757" t="s">
        <v>7916</v>
      </c>
      <c r="B440" s="758"/>
      <c r="C440" s="758"/>
      <c r="D440" s="758"/>
      <c r="E440" s="758"/>
      <c r="F440" s="758"/>
      <c r="G440" s="758"/>
      <c r="H440" s="669"/>
    </row>
    <row r="441" spans="1:11" s="7" customFormat="1" ht="15.75" x14ac:dyDescent="0.25">
      <c r="A441" s="702"/>
      <c r="B441" s="676"/>
      <c r="C441" s="665"/>
      <c r="D441" s="666"/>
      <c r="E441" s="681"/>
      <c r="F441" s="681"/>
      <c r="G441" s="668"/>
      <c r="H441" s="667"/>
    </row>
    <row r="442" spans="1:11" s="7" customFormat="1" ht="15.75" x14ac:dyDescent="0.25">
      <c r="A442" s="624"/>
      <c r="B442" s="457"/>
      <c r="C442" s="458"/>
      <c r="D442" s="459"/>
      <c r="E442" s="458"/>
      <c r="F442" s="458"/>
      <c r="G442" s="625"/>
      <c r="H442" s="500"/>
      <c r="J442" s="770" t="s">
        <v>7929</v>
      </c>
      <c r="K442" s="770"/>
    </row>
    <row r="443" spans="1:11" s="7" customFormat="1" ht="15.75" x14ac:dyDescent="0.25">
      <c r="A443" s="608"/>
      <c r="B443" s="5"/>
      <c r="C443" s="10"/>
      <c r="D443" s="25"/>
      <c r="E443" s="10"/>
      <c r="F443" s="10"/>
      <c r="G443" s="450"/>
      <c r="H443" s="498"/>
      <c r="K443" s="9"/>
    </row>
    <row r="444" spans="1:11" s="7" customFormat="1" ht="15.75" x14ac:dyDescent="0.25">
      <c r="A444" s="6">
        <v>1044</v>
      </c>
      <c r="B444" s="5" t="s">
        <v>7484</v>
      </c>
      <c r="C444" s="594">
        <v>803250</v>
      </c>
      <c r="D444" s="25">
        <v>0.15</v>
      </c>
      <c r="E444" s="10">
        <f>D444*C444</f>
        <v>120487.5</v>
      </c>
      <c r="F444" s="594">
        <f>E444+C444</f>
        <v>923737.5</v>
      </c>
      <c r="G444" s="450" t="s">
        <v>7168</v>
      </c>
      <c r="H444" s="498">
        <v>45474</v>
      </c>
      <c r="I444" s="7" t="s">
        <v>7931</v>
      </c>
      <c r="K444" s="649"/>
    </row>
    <row r="445" spans="1:11" s="7" customFormat="1" ht="15.75" x14ac:dyDescent="0.25">
      <c r="A445" s="489">
        <v>1048</v>
      </c>
      <c r="B445" s="5" t="s">
        <v>7921</v>
      </c>
      <c r="C445" s="10">
        <v>613800</v>
      </c>
      <c r="D445" s="25">
        <v>0.15</v>
      </c>
      <c r="E445" s="10">
        <f>D445*C445</f>
        <v>92070</v>
      </c>
      <c r="F445" s="10">
        <f>E445+C445</f>
        <v>705870</v>
      </c>
      <c r="G445" s="450" t="s">
        <v>7168</v>
      </c>
      <c r="H445" s="498">
        <v>45474</v>
      </c>
      <c r="I445" s="7" t="s">
        <v>7888</v>
      </c>
      <c r="J445" s="7" t="s">
        <v>7898</v>
      </c>
      <c r="K445" s="649">
        <v>1618970</v>
      </c>
    </row>
    <row r="446" spans="1:11" s="7" customFormat="1" ht="13.5" customHeight="1" x14ac:dyDescent="0.25">
      <c r="A446" s="489">
        <v>1049</v>
      </c>
      <c r="B446" s="5" t="s">
        <v>7921</v>
      </c>
      <c r="C446" s="10">
        <v>1843700</v>
      </c>
      <c r="D446" s="25">
        <v>0.15</v>
      </c>
      <c r="E446" s="10">
        <f>D446*C446</f>
        <v>276555</v>
      </c>
      <c r="F446" s="10">
        <f>E446+C446</f>
        <v>2120255</v>
      </c>
      <c r="G446" s="450" t="s">
        <v>7168</v>
      </c>
      <c r="H446" s="498">
        <v>45474</v>
      </c>
      <c r="I446" s="7" t="s">
        <v>7888</v>
      </c>
      <c r="K446" s="649"/>
    </row>
    <row r="447" spans="1:11" s="7" customFormat="1" ht="13.5" customHeight="1" x14ac:dyDescent="0.25">
      <c r="A447" s="489">
        <v>1050</v>
      </c>
      <c r="B447" s="5" t="s">
        <v>7921</v>
      </c>
      <c r="C447" s="10">
        <v>1920500</v>
      </c>
      <c r="D447" s="25">
        <v>0.15</v>
      </c>
      <c r="E447" s="10">
        <f>D447*C447</f>
        <v>288075</v>
      </c>
      <c r="F447" s="10">
        <f>E447+C447</f>
        <v>2208575</v>
      </c>
      <c r="G447" s="450" t="s">
        <v>7168</v>
      </c>
      <c r="H447" s="498">
        <v>45474</v>
      </c>
      <c r="I447" s="7" t="s">
        <v>7888</v>
      </c>
      <c r="K447" s="596"/>
    </row>
    <row r="448" spans="1:11" s="7" customFormat="1" ht="15.75" x14ac:dyDescent="0.25">
      <c r="A448" s="489">
        <v>1051</v>
      </c>
      <c r="B448" s="5" t="s">
        <v>7921</v>
      </c>
      <c r="C448" s="10">
        <v>190000</v>
      </c>
      <c r="D448" s="25">
        <v>0.15</v>
      </c>
      <c r="E448" s="10">
        <f>D448*C448</f>
        <v>28500</v>
      </c>
      <c r="F448" s="10">
        <f>E448+C448</f>
        <v>218500</v>
      </c>
      <c r="G448" s="450" t="s">
        <v>7168</v>
      </c>
      <c r="H448" s="498">
        <v>45474</v>
      </c>
      <c r="I448" s="7" t="s">
        <v>7888</v>
      </c>
      <c r="K448" s="596"/>
    </row>
    <row r="449" spans="1:9" s="7" customFormat="1" ht="15.75" x14ac:dyDescent="0.25">
      <c r="A449" s="489">
        <v>1052</v>
      </c>
      <c r="B449" s="5" t="s">
        <v>119</v>
      </c>
      <c r="C449" s="10">
        <v>340000</v>
      </c>
      <c r="D449" s="25">
        <v>0.13</v>
      </c>
      <c r="E449" s="10">
        <f t="shared" ref="E449:E450" si="64">D449*C449</f>
        <v>44200</v>
      </c>
      <c r="F449" s="10">
        <f t="shared" ref="F449:F450" si="65">E449+C449</f>
        <v>384200</v>
      </c>
      <c r="G449" s="450" t="s">
        <v>7168</v>
      </c>
      <c r="H449" s="498">
        <v>45474</v>
      </c>
      <c r="I449" s="7" t="s">
        <v>7930</v>
      </c>
    </row>
    <row r="450" spans="1:9" s="7" customFormat="1" ht="15.75" x14ac:dyDescent="0.25">
      <c r="A450" s="489">
        <v>1053</v>
      </c>
      <c r="B450" s="5" t="s">
        <v>114</v>
      </c>
      <c r="C450" s="10">
        <v>315000</v>
      </c>
      <c r="D450" s="25">
        <v>0.13</v>
      </c>
      <c r="E450" s="10">
        <f t="shared" si="64"/>
        <v>40950</v>
      </c>
      <c r="F450" s="10">
        <f t="shared" si="65"/>
        <v>355950</v>
      </c>
      <c r="G450" s="450" t="s">
        <v>7168</v>
      </c>
      <c r="H450" s="498">
        <v>45474</v>
      </c>
      <c r="I450" s="7" t="s">
        <v>7930</v>
      </c>
    </row>
    <row r="451" spans="1:9" s="7" customFormat="1" ht="15.75" x14ac:dyDescent="0.25">
      <c r="A451" s="31"/>
      <c r="G451" s="31"/>
      <c r="H451" s="31"/>
    </row>
    <row r="452" spans="1:9" s="7" customFormat="1" ht="15.75" x14ac:dyDescent="0.25">
      <c r="A452" s="31"/>
      <c r="G452" s="31"/>
      <c r="H452" s="31"/>
    </row>
    <row r="453" spans="1:9" s="7" customFormat="1" ht="15.75" x14ac:dyDescent="0.25">
      <c r="A453" s="31"/>
      <c r="G453" s="31"/>
      <c r="H453" s="31"/>
    </row>
    <row r="454" spans="1:9" s="7" customFormat="1" ht="15.75" x14ac:dyDescent="0.25">
      <c r="A454" s="31"/>
      <c r="G454" s="31"/>
      <c r="H454" s="31"/>
    </row>
    <row r="455" spans="1:9" s="7" customFormat="1" ht="15.75" x14ac:dyDescent="0.25">
      <c r="A455" s="31"/>
      <c r="G455" s="31"/>
      <c r="H455" s="31"/>
    </row>
    <row r="456" spans="1:9" s="7" customFormat="1" ht="15.75" x14ac:dyDescent="0.25">
      <c r="A456" s="31"/>
      <c r="G456" s="31"/>
      <c r="H456" s="31"/>
    </row>
    <row r="457" spans="1:9" s="7" customFormat="1" ht="15.75" x14ac:dyDescent="0.25">
      <c r="A457" s="31"/>
      <c r="G457" s="31"/>
      <c r="H457" s="31"/>
    </row>
    <row r="458" spans="1:9" s="7" customFormat="1" ht="15.75" x14ac:dyDescent="0.25">
      <c r="A458" s="31"/>
      <c r="G458" s="31"/>
      <c r="H458" s="31"/>
    </row>
    <row r="459" spans="1:9" s="7" customFormat="1" ht="15.75" x14ac:dyDescent="0.25">
      <c r="A459" s="31"/>
      <c r="G459" s="31"/>
      <c r="H459" s="31"/>
    </row>
    <row r="460" spans="1:9" s="7" customFormat="1" ht="15.75" x14ac:dyDescent="0.25">
      <c r="A460" s="31"/>
      <c r="G460" s="31"/>
      <c r="H460" s="31"/>
    </row>
    <row r="461" spans="1:9" s="7" customFormat="1" ht="15.75" x14ac:dyDescent="0.25">
      <c r="A461" s="31"/>
      <c r="G461" s="31"/>
      <c r="H461" s="31"/>
    </row>
    <row r="462" spans="1:9" s="7" customFormat="1" ht="15.75" x14ac:dyDescent="0.25">
      <c r="A462" s="31"/>
      <c r="G462" s="31"/>
      <c r="H462" s="31"/>
    </row>
    <row r="463" spans="1:9" s="7" customFormat="1" ht="15.75" x14ac:dyDescent="0.25">
      <c r="A463" s="31"/>
      <c r="G463" s="31"/>
      <c r="H463" s="31"/>
    </row>
    <row r="464" spans="1:9" s="7" customFormat="1" ht="15.75" x14ac:dyDescent="0.25">
      <c r="A464" s="31"/>
      <c r="G464" s="31"/>
      <c r="H464" s="31"/>
    </row>
    <row r="465" spans="1:8" s="7" customFormat="1" ht="15.75" x14ac:dyDescent="0.25">
      <c r="A465" s="31"/>
      <c r="G465" s="31"/>
      <c r="H465" s="31"/>
    </row>
    <row r="466" spans="1:8" s="7" customFormat="1" ht="15.75" x14ac:dyDescent="0.25">
      <c r="A466" s="31"/>
      <c r="G466" s="31"/>
      <c r="H466" s="31"/>
    </row>
    <row r="467" spans="1:8" s="7" customFormat="1" ht="15.75" x14ac:dyDescent="0.25">
      <c r="A467" s="31"/>
      <c r="G467" s="31"/>
      <c r="H467" s="31"/>
    </row>
    <row r="468" spans="1:8" s="7" customFormat="1" ht="15.75" x14ac:dyDescent="0.25">
      <c r="A468" s="31"/>
      <c r="G468" s="31"/>
      <c r="H468" s="31"/>
    </row>
    <row r="469" spans="1:8" s="7" customFormat="1" ht="15.75" x14ac:dyDescent="0.25">
      <c r="A469" s="31"/>
      <c r="G469" s="31"/>
      <c r="H469" s="31"/>
    </row>
    <row r="470" spans="1:8" s="7" customFormat="1" ht="15.75" x14ac:dyDescent="0.25">
      <c r="A470" s="31"/>
      <c r="G470" s="31"/>
      <c r="H470" s="31"/>
    </row>
    <row r="471" spans="1:8" s="7" customFormat="1" ht="15.75" x14ac:dyDescent="0.25">
      <c r="A471" s="31"/>
      <c r="G471" s="31"/>
      <c r="H471" s="31"/>
    </row>
    <row r="472" spans="1:8" s="7" customFormat="1" ht="15.75" x14ac:dyDescent="0.25">
      <c r="A472" s="31"/>
      <c r="G472" s="31"/>
      <c r="H472" s="31"/>
    </row>
    <row r="473" spans="1:8" s="7" customFormat="1" ht="15.75" x14ac:dyDescent="0.25">
      <c r="A473" s="31"/>
      <c r="G473" s="31"/>
      <c r="H473" s="31"/>
    </row>
    <row r="474" spans="1:8" s="7" customFormat="1" ht="15.75" x14ac:dyDescent="0.25">
      <c r="A474" s="31"/>
      <c r="G474" s="31"/>
      <c r="H474" s="31"/>
    </row>
    <row r="475" spans="1:8" s="7" customFormat="1" ht="15.75" x14ac:dyDescent="0.25">
      <c r="A475" s="31"/>
      <c r="G475" s="31"/>
      <c r="H475" s="31"/>
    </row>
    <row r="476" spans="1:8" s="7" customFormat="1" ht="15.75" x14ac:dyDescent="0.25">
      <c r="A476" s="31"/>
      <c r="G476" s="31"/>
      <c r="H476" s="31"/>
    </row>
    <row r="477" spans="1:8" s="7" customFormat="1" ht="15.75" x14ac:dyDescent="0.25">
      <c r="A477" s="31"/>
      <c r="G477" s="31"/>
      <c r="H477" s="31"/>
    </row>
    <row r="478" spans="1:8" s="7" customFormat="1" ht="15.75" x14ac:dyDescent="0.25">
      <c r="A478" s="31"/>
      <c r="G478" s="31"/>
      <c r="H478" s="31"/>
    </row>
    <row r="479" spans="1:8" s="7" customFormat="1" ht="15.75" x14ac:dyDescent="0.25">
      <c r="A479" s="31"/>
      <c r="G479" s="31"/>
      <c r="H479" s="31"/>
    </row>
    <row r="480" spans="1:8" s="7" customFormat="1" ht="15.75" x14ac:dyDescent="0.25">
      <c r="A480" s="31"/>
      <c r="G480" s="31"/>
      <c r="H480" s="31"/>
    </row>
    <row r="481" spans="1:8" s="7" customFormat="1" ht="15.75" x14ac:dyDescent="0.25">
      <c r="A481" s="31"/>
      <c r="G481" s="31"/>
      <c r="H481" s="31"/>
    </row>
    <row r="482" spans="1:8" s="7" customFormat="1" ht="15.75" x14ac:dyDescent="0.25">
      <c r="A482" s="31"/>
      <c r="G482" s="31"/>
      <c r="H482" s="31"/>
    </row>
    <row r="483" spans="1:8" s="7" customFormat="1" ht="15.75" x14ac:dyDescent="0.25">
      <c r="A483" s="31"/>
      <c r="G483" s="31"/>
      <c r="H483" s="31"/>
    </row>
    <row r="484" spans="1:8" s="7" customFormat="1" ht="15.75" x14ac:dyDescent="0.25">
      <c r="A484" s="31"/>
      <c r="G484" s="31"/>
      <c r="H484" s="31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  <row r="612" spans="1:11" s="7" customFormat="1" ht="15.75" x14ac:dyDescent="0.25">
      <c r="A612" s="31"/>
      <c r="G612" s="31"/>
      <c r="H612" s="31"/>
      <c r="J612"/>
      <c r="K612"/>
    </row>
  </sheetData>
  <autoFilter ref="A1:J269" xr:uid="{00000000-0001-0000-0400-000000000000}"/>
  <mergeCells count="31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H353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6" t="s">
        <v>6983</v>
      </c>
      <c r="B1" s="787"/>
      <c r="C1" s="787"/>
      <c r="D1" s="787"/>
      <c r="E1" s="788"/>
      <c r="G1" s="792" t="s">
        <v>6984</v>
      </c>
      <c r="H1" s="792"/>
      <c r="I1" s="792"/>
      <c r="J1" s="792"/>
      <c r="K1" s="324"/>
      <c r="L1" s="771" t="s">
        <v>7290</v>
      </c>
      <c r="M1" s="771"/>
      <c r="N1" s="771"/>
      <c r="O1" s="771"/>
      <c r="P1" s="771"/>
      <c r="R1" s="771" t="s">
        <v>6986</v>
      </c>
      <c r="S1" s="771"/>
      <c r="T1" s="771"/>
      <c r="U1" s="771"/>
    </row>
    <row r="2" spans="1:28" ht="28.15" customHeight="1" x14ac:dyDescent="0.25">
      <c r="A2" s="789"/>
      <c r="B2" s="790"/>
      <c r="C2" s="790"/>
      <c r="D2" s="790"/>
      <c r="E2" s="791"/>
      <c r="G2" s="792"/>
      <c r="H2" s="792"/>
      <c r="I2" s="792"/>
      <c r="J2" s="792"/>
      <c r="K2" s="324"/>
      <c r="L2" s="771"/>
      <c r="M2" s="771"/>
      <c r="N2" s="771"/>
      <c r="O2" s="771"/>
      <c r="P2" s="771"/>
      <c r="R2" s="771"/>
      <c r="S2" s="771"/>
      <c r="T2" s="771"/>
      <c r="U2" s="77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7943</v>
      </c>
      <c r="P4" s="561"/>
      <c r="Q4" s="333"/>
      <c r="R4" s="334">
        <v>45292</v>
      </c>
      <c r="S4" s="13">
        <v>34850</v>
      </c>
      <c r="T4" s="325" t="s">
        <v>7358</v>
      </c>
      <c r="U4" s="352" t="s">
        <v>7703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7753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7791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7851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7896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47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47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15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712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7525</v>
      </c>
      <c r="P24" s="561" t="s">
        <v>7524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7595</v>
      </c>
      <c r="P25" s="561" t="s">
        <v>7594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7707</v>
      </c>
      <c r="P26" s="561" t="s">
        <v>7708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7731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7731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7838</v>
      </c>
      <c r="P29" s="561" t="s">
        <v>7839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7836</v>
      </c>
      <c r="P30" s="561" t="s">
        <v>7837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7549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7615</v>
      </c>
      <c r="AB35" s="373"/>
    </row>
    <row r="36" spans="1:31" x14ac:dyDescent="0.25">
      <c r="A36" s="786" t="s">
        <v>6983</v>
      </c>
      <c r="B36" s="787"/>
      <c r="C36" s="787"/>
      <c r="D36" s="787"/>
      <c r="E36" s="788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789"/>
      <c r="B37" s="790"/>
      <c r="C37" s="790"/>
      <c r="D37" s="790"/>
      <c r="E37" s="791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771" t="s">
        <v>6986</v>
      </c>
      <c r="S38" s="771"/>
      <c r="T38" s="771"/>
      <c r="U38" s="771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771"/>
      <c r="S39" s="771"/>
      <c r="T39" s="771"/>
      <c r="U39" s="771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771" t="s">
        <v>7022</v>
      </c>
      <c r="H44" s="771"/>
      <c r="I44" s="771"/>
      <c r="J44" s="77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771"/>
      <c r="H45" s="771"/>
      <c r="I45" s="771"/>
      <c r="J45" s="77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771" t="s">
        <v>6985</v>
      </c>
      <c r="M50" s="771"/>
      <c r="N50" s="771"/>
      <c r="O50" s="771"/>
      <c r="P50" s="771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772" t="s">
        <v>7031</v>
      </c>
      <c r="H51" s="772"/>
      <c r="I51" s="772"/>
      <c r="J51" s="407">
        <f>J49+I48</f>
        <v>73164</v>
      </c>
      <c r="K51" s="406"/>
      <c r="L51" s="771"/>
      <c r="M51" s="771"/>
      <c r="N51" s="771"/>
      <c r="O51" s="771"/>
      <c r="P51" s="771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786" t="s">
        <v>7009</v>
      </c>
      <c r="B53" s="787"/>
      <c r="C53" s="787"/>
      <c r="D53" s="787"/>
      <c r="E53" s="788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789"/>
      <c r="B54" s="790"/>
      <c r="C54" s="790"/>
      <c r="D54" s="790"/>
      <c r="E54" s="791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785" t="s">
        <v>6985</v>
      </c>
      <c r="M66" s="785"/>
      <c r="N66" s="785"/>
      <c r="O66" s="785"/>
      <c r="P66" s="785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771"/>
      <c r="M67" s="771"/>
      <c r="N67" s="771"/>
      <c r="O67" s="771"/>
      <c r="P67" s="771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773" t="s">
        <v>7018</v>
      </c>
      <c r="B69" s="774"/>
      <c r="C69" s="774"/>
      <c r="D69" s="774"/>
      <c r="E69" s="77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776"/>
      <c r="B70" s="777"/>
      <c r="C70" s="777"/>
      <c r="D70" s="777"/>
      <c r="E70" s="778"/>
      <c r="L70" s="334">
        <v>43922</v>
      </c>
      <c r="M70" s="335">
        <v>61900</v>
      </c>
      <c r="N70" s="336" t="s">
        <v>214</v>
      </c>
      <c r="O70" s="336"/>
      <c r="P70" s="349"/>
      <c r="R70" s="771" t="s">
        <v>6986</v>
      </c>
      <c r="S70" s="771"/>
      <c r="T70" s="771"/>
      <c r="U70" s="771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771"/>
      <c r="S71" s="771"/>
      <c r="T71" s="771"/>
      <c r="U71" s="771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779">
        <v>30000</v>
      </c>
      <c r="U74" s="78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780"/>
      <c r="U75" s="78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781"/>
      <c r="U76" s="78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771" t="s">
        <v>7022</v>
      </c>
      <c r="M109" s="771"/>
      <c r="N109" s="771"/>
      <c r="O109" s="771"/>
      <c r="P109" s="771"/>
    </row>
    <row r="110" spans="3:16" x14ac:dyDescent="0.25">
      <c r="L110" s="771"/>
      <c r="M110" s="771"/>
      <c r="N110" s="771"/>
      <c r="O110" s="771"/>
      <c r="P110" s="771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772" t="s">
        <v>7031</v>
      </c>
      <c r="M116" s="772"/>
      <c r="N116" s="772"/>
      <c r="O116" s="408"/>
      <c r="P116" s="407">
        <f>P114+N113</f>
        <v>73164</v>
      </c>
    </row>
    <row r="117" spans="7:16" x14ac:dyDescent="0.25">
      <c r="G117" s="648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2024-07-26T13:56:02Z</dcterms:modified>
</cp:coreProperties>
</file>