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BB8FB8BE-859B-40F5-80DB-63C903BDA095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Record'!$A$127:$L$140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471" i="8" l="1"/>
  <c r="I464" i="8"/>
  <c r="K626" i="8" l="1"/>
  <c r="R129" i="8" l="1"/>
  <c r="R71" i="1" l="1"/>
  <c r="R66" i="1"/>
  <c r="S66" i="1" s="1"/>
  <c r="R61" i="1"/>
  <c r="S61" i="1" s="1"/>
  <c r="R59" i="1"/>
  <c r="S59" i="1" s="1"/>
  <c r="R58" i="1"/>
  <c r="S58" i="1" s="1"/>
  <c r="S60" i="1"/>
  <c r="S62" i="1"/>
  <c r="S63" i="1"/>
  <c r="S64" i="1"/>
  <c r="S65" i="1"/>
  <c r="S68" i="1"/>
  <c r="S69" i="1"/>
  <c r="S70" i="1"/>
  <c r="S57" i="1"/>
  <c r="K302" i="8"/>
  <c r="K129" i="8"/>
  <c r="E54" i="13"/>
  <c r="K63" i="8" l="1"/>
  <c r="E71" i="1" l="1"/>
  <c r="K666" i="8" l="1"/>
  <c r="K657" i="8"/>
  <c r="E53" i="13"/>
  <c r="E52" i="13"/>
  <c r="Q54" i="1"/>
  <c r="R206" i="8"/>
  <c r="I708" i="8" l="1"/>
  <c r="I693" i="8"/>
  <c r="R71" i="8" l="1"/>
  <c r="K822" i="8" l="1"/>
  <c r="Q69" i="1" s="1"/>
  <c r="P69" i="1"/>
  <c r="O69" i="1"/>
  <c r="N69" i="1"/>
  <c r="M69" i="1"/>
  <c r="L69" i="1"/>
  <c r="K69" i="1"/>
  <c r="J69" i="1"/>
  <c r="I69" i="1"/>
  <c r="H69" i="1"/>
  <c r="G69" i="1"/>
  <c r="F69" i="1"/>
  <c r="E69" i="1"/>
  <c r="B69" i="1"/>
  <c r="P816" i="8"/>
  <c r="I223" i="8"/>
  <c r="I298" i="8"/>
  <c r="R296" i="8"/>
  <c r="P296" i="8"/>
  <c r="K756" i="8" l="1"/>
  <c r="K550" i="8"/>
  <c r="U41" i="8" l="1"/>
  <c r="V659" i="8" l="1"/>
  <c r="I524" i="8" l="1"/>
  <c r="R99" i="8" l="1"/>
  <c r="R101" i="8"/>
  <c r="K14" i="8"/>
  <c r="I802" i="8" l="1"/>
  <c r="K378" i="8"/>
  <c r="K408" i="8"/>
  <c r="K839" i="8"/>
  <c r="K728" i="8"/>
  <c r="K589" i="8"/>
  <c r="K574" i="8"/>
  <c r="K559" i="8"/>
  <c r="K544" i="8"/>
  <c r="K529" i="8"/>
  <c r="K514" i="8"/>
  <c r="K499" i="8"/>
  <c r="K484" i="8"/>
  <c r="K469" i="8"/>
  <c r="K454" i="8"/>
  <c r="K439" i="8"/>
  <c r="K424" i="8"/>
  <c r="K393" i="8"/>
  <c r="K363" i="8"/>
  <c r="K348" i="8"/>
  <c r="K333" i="8"/>
  <c r="K318" i="8"/>
  <c r="K303" i="8"/>
  <c r="K288" i="8"/>
  <c r="K228" i="8"/>
  <c r="K213" i="8"/>
  <c r="K198" i="8"/>
  <c r="K183" i="8"/>
  <c r="K168" i="8"/>
  <c r="K153" i="8"/>
  <c r="K138" i="8"/>
  <c r="K93" i="8"/>
  <c r="K48" i="8"/>
  <c r="K18" i="8"/>
  <c r="K840" i="8" l="1"/>
  <c r="K824" i="8"/>
  <c r="K304" i="8"/>
  <c r="W475" i="8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8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2" i="8"/>
  <c r="U221" i="8"/>
  <c r="U207" i="8"/>
  <c r="U206" i="8"/>
  <c r="U192" i="8"/>
  <c r="U191" i="8"/>
  <c r="U177" i="8"/>
  <c r="U176" i="8"/>
  <c r="U178" i="8"/>
  <c r="U162" i="8"/>
  <c r="U161" i="8"/>
  <c r="U147" i="8" l="1"/>
  <c r="U146" i="8"/>
  <c r="U117" i="8"/>
  <c r="U116" i="8"/>
  <c r="U102" i="8"/>
  <c r="U101" i="8"/>
  <c r="U71" i="8"/>
  <c r="R220" i="8" l="1"/>
  <c r="R100" i="8" l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R580" i="8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19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4" i="8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W418" i="8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R433" i="8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R738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6" i="1" s="1"/>
  <c r="C820" i="8"/>
  <c r="F96" i="1" s="1"/>
  <c r="K819" i="8"/>
  <c r="J96" i="1" s="1"/>
  <c r="G819" i="8"/>
  <c r="M96" i="1" s="1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K805" i="8" l="1"/>
  <c r="O78" i="1"/>
  <c r="J71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K693" i="8" s="1"/>
  <c r="K695" i="8" s="1"/>
  <c r="K697" i="8" s="1"/>
  <c r="K699" i="8" s="1"/>
  <c r="G80" i="1"/>
  <c r="I569" i="8"/>
  <c r="I80" i="1" s="1"/>
  <c r="G59" i="1"/>
  <c r="K283" i="8"/>
  <c r="K285" i="8" s="1"/>
  <c r="K287" i="8" s="1"/>
  <c r="K289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K259" i="8" s="1"/>
  <c r="G31" i="1"/>
  <c r="I509" i="8"/>
  <c r="K509" i="8" s="1"/>
  <c r="K511" i="8" s="1"/>
  <c r="K513" i="8" s="1"/>
  <c r="K515" i="8" s="1"/>
  <c r="G33" i="1"/>
  <c r="I554" i="8"/>
  <c r="K554" i="8" s="1"/>
  <c r="K556" i="8" s="1"/>
  <c r="K558" i="8" s="1"/>
  <c r="K560" i="8" s="1"/>
  <c r="G62" i="1"/>
  <c r="I268" i="8"/>
  <c r="K268" i="8" s="1"/>
  <c r="K270" i="8" s="1"/>
  <c r="K272" i="8" s="1"/>
  <c r="K274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K651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I78" i="1" s="1"/>
  <c r="L94" i="1"/>
  <c r="C822" i="8"/>
  <c r="I818" i="8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802" i="8" l="1"/>
  <c r="K804" i="8" s="1"/>
  <c r="K78" i="1" s="1"/>
  <c r="K785" i="8"/>
  <c r="K787" i="8" s="1"/>
  <c r="K789" i="8" s="1"/>
  <c r="I65" i="1"/>
  <c r="K739" i="8"/>
  <c r="K741" i="8" s="1"/>
  <c r="K77" i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214" i="8" s="1"/>
  <c r="K543" i="8"/>
  <c r="K545" i="8" s="1"/>
  <c r="K362" i="8"/>
  <c r="K364" i="8" s="1"/>
  <c r="K38" i="1"/>
  <c r="K137" i="8"/>
  <c r="K139" i="8" s="1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K455" i="8" s="1"/>
  <c r="W507" i="8"/>
  <c r="Y507" i="8" s="1"/>
  <c r="W282" i="8"/>
  <c r="Y282" i="8" s="1"/>
  <c r="J45" i="1"/>
  <c r="K43" i="8"/>
  <c r="K45" i="8" s="1"/>
  <c r="K47" i="8" s="1"/>
  <c r="K49" i="8" s="1"/>
  <c r="K524" i="8"/>
  <c r="K526" i="8" s="1"/>
  <c r="K528" i="8" s="1"/>
  <c r="K530" i="8" s="1"/>
  <c r="K373" i="8"/>
  <c r="K375" i="8" s="1"/>
  <c r="K377" i="8" s="1"/>
  <c r="K379" i="8" s="1"/>
  <c r="K223" i="8"/>
  <c r="K225" i="8" s="1"/>
  <c r="K227" i="8" s="1"/>
  <c r="K229" i="8" s="1"/>
  <c r="K59" i="1"/>
  <c r="K615" i="8"/>
  <c r="K617" i="8" s="1"/>
  <c r="K619" i="8" s="1"/>
  <c r="K621" i="8" s="1"/>
  <c r="K343" i="8"/>
  <c r="K345" i="8" s="1"/>
  <c r="K347" i="8" s="1"/>
  <c r="K349" i="8" s="1"/>
  <c r="O87" i="1"/>
  <c r="K118" i="8"/>
  <c r="K120" i="8" s="1"/>
  <c r="K122" i="8" s="1"/>
  <c r="K679" i="8"/>
  <c r="K681" i="8" s="1"/>
  <c r="K683" i="8" s="1"/>
  <c r="K44" i="1"/>
  <c r="W41" i="8"/>
  <c r="Y41" i="8" s="1"/>
  <c r="I163" i="8"/>
  <c r="K163" i="8" s="1"/>
  <c r="K165" i="8" s="1"/>
  <c r="K167" i="8" s="1"/>
  <c r="K169" i="8" s="1"/>
  <c r="K33" i="1"/>
  <c r="I81" i="1"/>
  <c r="K710" i="8"/>
  <c r="K712" i="8" s="1"/>
  <c r="K714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199" i="8" s="1"/>
  <c r="K328" i="8"/>
  <c r="K330" i="8" s="1"/>
  <c r="K332" i="8" s="1"/>
  <c r="K334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K184" i="8" s="1"/>
  <c r="I30" i="1"/>
  <c r="I50" i="1"/>
  <c r="I14" i="1"/>
  <c r="I19" i="1"/>
  <c r="K569" i="8"/>
  <c r="K571" i="8" s="1"/>
  <c r="K573" i="8" s="1"/>
  <c r="K575" i="8" s="1"/>
  <c r="W222" i="8"/>
  <c r="K494" i="8"/>
  <c r="K496" i="8" s="1"/>
  <c r="K498" i="8" s="1"/>
  <c r="K500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K470" i="8" s="1"/>
  <c r="I76" i="1"/>
  <c r="K419" i="8"/>
  <c r="K421" i="8" s="1"/>
  <c r="W777" i="8"/>
  <c r="I43" i="1"/>
  <c r="K806" i="8"/>
  <c r="P32" i="1"/>
  <c r="G526" i="8"/>
  <c r="N32" i="1" s="1"/>
  <c r="K50" i="1"/>
  <c r="I93" i="1"/>
  <c r="Q31" i="1"/>
  <c r="K31" i="1"/>
  <c r="K57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Q67" i="1" l="1"/>
  <c r="S67" i="1" s="1"/>
  <c r="S71" i="1" s="1"/>
  <c r="K605" i="8"/>
  <c r="Q78" i="1"/>
  <c r="K808" i="8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425" i="8" s="1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U43" i="8" s="1"/>
  <c r="K76" i="1"/>
  <c r="Q60" i="1"/>
  <c r="Q61" i="1"/>
  <c r="K61" i="1"/>
  <c r="I61" i="1"/>
  <c r="Q44" i="1"/>
  <c r="I15" i="1"/>
  <c r="K70" i="1"/>
  <c r="Q70" i="1"/>
  <c r="K49" i="1"/>
  <c r="Q49" i="1"/>
  <c r="Q59" i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8" i="1" s="1"/>
  <c r="G772" i="8"/>
  <c r="N68" i="1" s="1"/>
  <c r="K434" i="8"/>
  <c r="K436" i="8" s="1"/>
  <c r="K438" i="8" s="1"/>
  <c r="K440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Q57" i="1"/>
  <c r="K23" i="1"/>
  <c r="I40" i="1"/>
  <c r="K40" i="1"/>
  <c r="Q40" i="1"/>
  <c r="W724" i="8"/>
  <c r="Y222" i="8"/>
  <c r="W700" i="8"/>
  <c r="Y700" i="8" s="1"/>
  <c r="Q33" i="1"/>
  <c r="K41" i="1"/>
  <c r="Q84" i="1" l="1"/>
  <c r="K154" i="8"/>
  <c r="Q65" i="1"/>
  <c r="K745" i="8"/>
  <c r="Q68" i="1"/>
  <c r="K776" i="8"/>
  <c r="Q66" i="1"/>
  <c r="K319" i="8"/>
  <c r="Q52" i="1"/>
  <c r="K409" i="8"/>
  <c r="Q41" i="1"/>
  <c r="K636" i="8"/>
  <c r="K791" i="8"/>
  <c r="X3" i="8"/>
  <c r="C302" i="8"/>
  <c r="I63" i="1"/>
  <c r="K727" i="8"/>
  <c r="K729" i="8" s="1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K485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K590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K667" i="8"/>
  <c r="Q75" i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Q8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E110" i="1" s="1"/>
  <c r="K94" i="8"/>
  <c r="S28" i="1"/>
  <c r="I58" i="1"/>
  <c r="K58" i="1"/>
  <c r="Q58" i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3" i="1" l="1"/>
  <c r="Q71" i="1" s="1"/>
  <c r="K244" i="8"/>
  <c r="Q47" i="1"/>
  <c r="S53" i="1" s="1"/>
  <c r="K394" i="8"/>
  <c r="X4" i="8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8" i="1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L96" i="1" s="1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Y305" i="8" l="1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P96" i="1" s="1"/>
  <c r="G820" i="8"/>
  <c r="N96" i="1" s="1"/>
  <c r="Y245" i="8"/>
  <c r="G240" i="8"/>
  <c r="N63" i="1" s="1"/>
  <c r="P38" i="1"/>
  <c r="G135" i="8"/>
  <c r="N38" i="1" s="1"/>
  <c r="W225" i="8"/>
  <c r="G242" i="8" l="1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<sst xmlns="http://schemas.openxmlformats.org/spreadsheetml/2006/main" count="3586" uniqueCount="237">
  <si>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</si>
  <si>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</si>
  <si>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</si>
  <si>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</si>
  <si>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</si>
  <si>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</si>
  <si>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</si>
  <si>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</si>
  <si>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</si>
  <si>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</si>
  <si>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</si>
  <si>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</si>
  <si>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</si>
  <si>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</si>
  <si>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</si>
  <si>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</si>
  <si>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</si>
  <si>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</si>
  <si>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</si>
  <si>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</si>
  <si>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</si>
  <si>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</si>
  <si>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</si>
  <si>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</si>
  <si>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</si>
  <si>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</si>
  <si>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</si>
  <si>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</si>
  <si>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</si>
  <si>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</si>
  <si>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</si>
  <si>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</si>
  <si>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</si>
  <si>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</si>
  <si>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</si>
  <si>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</si>
  <si>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</si>
  <si>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</si>
  <si>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</si>
  <si>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</si>
  <si>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</si>
  <si>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</si>
  <si>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</si>
  <si>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</si>
  <si>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</si>
  <si>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</si>
  <si>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</si>
  <si>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</si>
  <si>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</si>
  <si>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</si>
  <si>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</si>
  <si>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</si>
  <si>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</si>
  <si>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</si>
  <si>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</si>
  <si>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</si>
  <si>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</si>
  <si>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</si>
  <si>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</si>
  <si>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</si>
  <si>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</si>
  <si>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</si>
  <si>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</si>
  <si>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</si>
  <si>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</si>
  <si>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</si>
  <si>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</si>
  <si>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</si>
  <si>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</si>
  <si>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</si>
  <si>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</si>
  <si>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</si>
  <si>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</si>
  <si>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</si>
  <si>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</si>
  <si>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</si>
  <si>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</si>
  <si>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</si>
  <si>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</si>
  <si>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</si>
  <si>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</si>
  <si>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</si>
  <si>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</si>
  <si>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</si>
  <si>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</si>
  <si>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</si>
  <si>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</si>
  <si>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</si>
  <si>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</si>
  <si>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</si>
  <si>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</si>
  <si>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</si>
  <si>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</si>
  <si>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</si>
  <si>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</si>
  <si>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</si>
  <si>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</si>
  <si>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</si>
  <si>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</si>
  <si>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</si>
  <si>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</si>
  <si>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</si>
  <si>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</si>
  <si>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</si>
  <si>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</si>
  <si>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</si>
  <si>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</si>
  <si>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</si>
  <si>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</si>
  <si>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</si>
  <si>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</si>
  <si>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</si>
  <si>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</si>
  <si>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</si>
  <si>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</si>
  <si>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</si>
  <si>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</si>
  <si>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</si>
  <si>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</si>
  <si>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</si>
  <si>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</si>
  <si>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</si>
  <si>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</si>
  <si>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</si>
  <si>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</si>
  <si>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</si>
  <si>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</si>
  <si>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</si>
  <si>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</si>
  <si>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</si>
  <si>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</si>
  <si>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</si>
  <si>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</si>
  <si>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</si>
  <si>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</si>
  <si>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</si>
  <si>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</si>
  <si>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</si>
  <si>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</si>
  <si>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</si>
  <si>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</si>
  <si>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</si>
  <si>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</si>
  <si>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</si>
  <si>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</si>
  <si>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</si>
  <si>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</si>
  <si>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</si>
  <si>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</si>
  <si>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</si>
  <si>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</si>
  <si>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</si>
  <si>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</si>
  <si>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</si>
  <si>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</si>
  <si>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</si>
  <si>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</si>
  <si>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</si>
  <si>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</si>
  <si>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</si>
  <si>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</si>
  <si>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</si>
  <si>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</si>
  <si>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</si>
  <si>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</si>
  <si>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</si>
  <si>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</si>
  <si>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</si>
  <si>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</si>
  <si>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</si>
  <si>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</si>
  <si>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</si>
  <si>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</si>
  <si>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</si>
  <si>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</si>
  <si>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</si>
  <si>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</si>
  <si>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</si>
  <si>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</si>
  <si>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</si>
  <si>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</si>
  <si>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</si>
  <si>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</si>
  <si>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</si>
  <si>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</si>
  <si>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</si>
  <si>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</si>
  <si>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</si>
  <si>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</si>
  <si>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</si>
  <si>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</si>
  <si>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</si>
  <si>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</si>
  <si>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</si>
  <si>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</si>
  <si>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</si>
  <si>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</si>
  <si>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</si>
  <si>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</si>
  <si>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</si>
  <si>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</si>
  <si>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</si>
  <si>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</si>
  <si>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</si>
  <si>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</si>
  <si>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</si>
  <si>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</si>
  <si>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</si>
  <si>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</si>
  <si>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</si>
  <si>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</si>
  <si>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</si>
  <si>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</si>
  <si>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</si>
  <si>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</si>
  <si>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</si>
  <si>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</si>
  <si>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</si>
  <si>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</si>
  <si>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</si>
  <si>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</si>
  <si>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</si>
  <si>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</si>
  <si>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</si>
  <si>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</si>
  <si>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</si>
  <si>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</si>
  <si>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</si>
  <si>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Umair Ali</t>
  </si>
  <si>
    <t>Ahsan</t>
  </si>
  <si>
    <t xml:space="preserve"> EY, ENGRO, TRIFIT, Bank Al Habib</t>
  </si>
  <si>
    <t>EIDI</t>
  </si>
  <si>
    <t xml:space="preserve">TOTAL </t>
  </si>
  <si>
    <t>TOTAL</t>
  </si>
  <si>
    <t>Adeel</t>
  </si>
  <si>
    <t>Noman</t>
  </si>
  <si>
    <t>Nadeem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</si>
</sst>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63" fillId="10" borderId="5" xfId="0" applyFont="1" applyFill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65" fontId="55" fillId="0" borderId="13" xfId="0" applyNumberFormat="1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tabSelected="1" zoomScaleNormal="100" zoomScaleSheetLayoutView="130" workbookViewId="0">
      <pane ySplit="3" topLeftCell="A49" activePane="bottomLeft" state="frozen"/>
      <selection pane="bottomLeft" activeCell="T71" sqref="T7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3" t="s">
        <v>77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1" t="str">
        <f>'Salary Record'!J1</f>
        <v>March</v>
      </c>
      <c r="O1" s="371"/>
      <c r="P1" s="37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5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2"/>
      <c r="O2" s="372"/>
      <c r="P2" s="37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8" t="s">
        <v>84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60"/>
      <c r="R6" s="78"/>
    </row>
    <row r="7" spans="1:20" s="118" customFormat="1" ht="15.75" x14ac:dyDescent="0.2">
      <c r="A7" s="207">
        <v>1</v>
      </c>
      <c r="B7" s="310" t="s">
        <v>16</v>
      </c>
      <c r="C7" s="382" t="s">
        <v>34</v>
      </c>
      <c r="D7" s="385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3"/>
      <c r="D8" s="386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3"/>
      <c r="D9" s="386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4"/>
      <c r="D10" s="387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1" t="s">
        <v>2</v>
      </c>
      <c r="B11" s="362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6" t="s">
        <v>85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367"/>
      <c r="O13" s="367"/>
      <c r="P13" s="367"/>
      <c r="Q13" s="368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1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37000</v>
      </c>
      <c r="M14" s="185">
        <f>'Salary Record'!G74</f>
        <v>0</v>
      </c>
      <c r="N14" s="186">
        <f>'Salary Record'!G75</f>
        <v>37000</v>
      </c>
      <c r="O14" s="185">
        <f>'Salary Record'!G76</f>
        <v>2000</v>
      </c>
      <c r="P14" s="186">
        <f>'Salary Record'!G77</f>
        <v>35000</v>
      </c>
      <c r="Q14" s="187">
        <f>'Salary Record'!K77</f>
        <v>78000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30</v>
      </c>
      <c r="G15" s="179">
        <f>'Salary Record'!C61</f>
        <v>1</v>
      </c>
      <c r="H15" s="66">
        <f>'Salary Record'!I59</f>
        <v>-14</v>
      </c>
      <c r="I15" s="66">
        <f>'Salary Record'!I58</f>
        <v>31</v>
      </c>
      <c r="J15" s="175">
        <f>'Salary Record'!K59</f>
        <v>-2653.2258064516132</v>
      </c>
      <c r="K15" s="66">
        <f>'Salary Record'!K60</f>
        <v>44346.774193548386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44346.774193548386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1608342.7419354841</v>
      </c>
      <c r="E16" s="66">
        <f>'Salary Record'!K9</f>
        <v>75000</v>
      </c>
      <c r="F16" s="66">
        <f>'Salary Record'!C15</f>
        <v>27</v>
      </c>
      <c r="G16" s="66">
        <f>'Salary Record'!C16</f>
        <v>4</v>
      </c>
      <c r="H16" s="175">
        <f>'Salary Record'!I14</f>
        <v>-5</v>
      </c>
      <c r="I16" s="66">
        <f>'Salary Record'!I13</f>
        <v>31</v>
      </c>
      <c r="J16" s="175">
        <f>'Salary Record'!K14</f>
        <v>-1512.0967741935485</v>
      </c>
      <c r="K16" s="66">
        <f>'Salary Record'!K15</f>
        <v>73487.903225806454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73487.903225806454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30</v>
      </c>
      <c r="G17" s="181">
        <f>'Salary Record'!C106</f>
        <v>1</v>
      </c>
      <c r="H17" s="176">
        <f>'Salary Record'!I104</f>
        <v>-3</v>
      </c>
      <c r="I17" s="176">
        <f>'Salary Record'!I103</f>
        <v>31</v>
      </c>
      <c r="J17" s="175">
        <f>'Salary Record'!K104</f>
        <v>-495.96774193548384</v>
      </c>
      <c r="K17" s="175">
        <f>'Salary Record'!K105</f>
        <v>40504.032258064515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40504.032258064515</v>
      </c>
      <c r="R17" s="117"/>
      <c r="S17" s="117">
        <f>Q14+Q15+Q17+Q38</f>
        <v>205866.93548387097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 t="str">
        <f>'Salary Record'!G30</f>
        <v/>
      </c>
      <c r="O18" s="177">
        <f>'Salary Record'!G31</f>
        <v>0</v>
      </c>
      <c r="P18" s="178" t="str">
        <f>'Salary Record'!G32</f>
        <v/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7000</v>
      </c>
      <c r="M19" s="189">
        <f>'Salary Record'!G44</f>
        <v>0</v>
      </c>
      <c r="N19" s="190">
        <f>'Salary Record'!G45</f>
        <v>7000</v>
      </c>
      <c r="O19" s="189">
        <f>'Salary Record'!G46</f>
        <v>7000</v>
      </c>
      <c r="P19" s="190">
        <f>'Salary Record'!G47</f>
        <v>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61" t="s">
        <v>2</v>
      </c>
      <c r="B20" s="362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-4661.2903225806458</v>
      </c>
      <c r="K20" s="228">
        <f>SUM(K14:K19)</f>
        <v>267338.70967741939</v>
      </c>
      <c r="L20" s="228"/>
      <c r="M20" s="227"/>
      <c r="N20" s="227"/>
      <c r="O20" s="227"/>
      <c r="P20" s="227"/>
      <c r="Q20" s="229">
        <f>SUM(Q14:Q19)</f>
        <v>257338.70967741936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8" t="s">
        <v>89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60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45</v>
      </c>
      <c r="I23" s="194">
        <f>'Salary Record'!I494</f>
        <v>31</v>
      </c>
      <c r="J23" s="168">
        <f>'Salary Record'!K495</f>
        <v>5715.7258064516127</v>
      </c>
      <c r="K23" s="194">
        <f>'Salary Record'!K496</f>
        <v>37215.725806451614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37215.725806451614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28</v>
      </c>
      <c r="G24" s="320">
        <f>'Salary Record'!C467</f>
        <v>3</v>
      </c>
      <c r="H24" s="319">
        <f>'Salary Record'!I465</f>
        <v>44</v>
      </c>
      <c r="I24" s="319">
        <f>'Salary Record'!I464</f>
        <v>31</v>
      </c>
      <c r="J24" s="320">
        <f>'Salary Record'!K465</f>
        <v>4701.6129032258068</v>
      </c>
      <c r="K24" s="321">
        <f>'Salary Record'!K466</f>
        <v>31201.612903225807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31201.612903225807</v>
      </c>
      <c r="R24" s="324"/>
      <c r="S24" s="325">
        <f>65000+Q27+30000</f>
        <v>232409.27419354839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25</v>
      </c>
      <c r="I25" s="66">
        <f>'Salary Record'!I479</f>
        <v>31</v>
      </c>
      <c r="J25" s="179">
        <f>'Salary Record'!K480</f>
        <v>3225.8064516129034</v>
      </c>
      <c r="K25" s="175">
        <f>'Salary Record'!K481</f>
        <v>35225.806451612902</v>
      </c>
      <c r="L25" s="176">
        <f>'Salary Record'!G479</f>
        <v>0</v>
      </c>
      <c r="M25" s="177">
        <f>'Salary Record'!G480</f>
        <v>25000</v>
      </c>
      <c r="N25" s="178">
        <f>'Salary Record'!G481</f>
        <v>25000</v>
      </c>
      <c r="O25" s="177">
        <f>'Salary Record'!G482</f>
        <v>0</v>
      </c>
      <c r="P25" s="178">
        <f>'Salary Record'!G483</f>
        <v>25000</v>
      </c>
      <c r="Q25" s="180">
        <f>'Salary Record'!K483</f>
        <v>35225.806451612902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68</v>
      </c>
      <c r="I26" s="176">
        <f>'Salary Record'!I449</f>
        <v>31</v>
      </c>
      <c r="J26" s="175">
        <f>'Salary Record'!K450</f>
        <v>7266.1290322580644</v>
      </c>
      <c r="K26" s="66">
        <f>'Salary Record'!K451</f>
        <v>33766.129032258061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33766.129032258061</v>
      </c>
      <c r="R26" s="315"/>
      <c r="T26" s="329"/>
      <c r="V26" s="315"/>
    </row>
    <row r="27" spans="1:22" s="203" customFormat="1" ht="21" x14ac:dyDescent="0.3">
      <c r="A27" s="361" t="s">
        <v>2</v>
      </c>
      <c r="B27" s="362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20909.274193548386</v>
      </c>
      <c r="K27" s="238">
        <f>SUM(K23:K26)</f>
        <v>137409.27419354839</v>
      </c>
      <c r="L27" s="227"/>
      <c r="M27" s="227"/>
      <c r="N27" s="227"/>
      <c r="O27" s="227"/>
      <c r="P27" s="227"/>
      <c r="Q27" s="201">
        <f>SUM(Q23:Q26)</f>
        <v>137409.27419354839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717276.20967741939</v>
      </c>
      <c r="T28" s="226"/>
    </row>
    <row r="29" spans="1:22" s="158" customFormat="1" ht="21" customHeight="1" x14ac:dyDescent="0.2">
      <c r="A29" s="366" t="s">
        <v>88</v>
      </c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8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75</v>
      </c>
      <c r="I30" s="66">
        <f>'Salary Record'!I539</f>
        <v>31</v>
      </c>
      <c r="J30" s="179">
        <f>'Salary Record'!K540</f>
        <v>8921.3709677419356</v>
      </c>
      <c r="K30" s="179">
        <f>'Salary Record'!K541</f>
        <v>38421.370967741939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38421.370967741939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50000</v>
      </c>
      <c r="M31" s="177">
        <f>'Salary Record'!G510</f>
        <v>0</v>
      </c>
      <c r="N31" s="178">
        <f>'Salary Record'!G511</f>
        <v>50000</v>
      </c>
      <c r="O31" s="177">
        <f>'Salary Record'!G512</f>
        <v>5000</v>
      </c>
      <c r="P31" s="178">
        <f>'Salary Record'!G513</f>
        <v>45000</v>
      </c>
      <c r="Q31" s="180">
        <f>'Salary Record'!K513</f>
        <v>30322.580645161288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28</v>
      </c>
      <c r="G32" s="175">
        <f>'Salary Record'!C527</f>
        <v>3</v>
      </c>
      <c r="H32" s="197">
        <f>'Salary Record'!I525</f>
        <v>1</v>
      </c>
      <c r="I32" s="197">
        <f>'Salary Record'!I524</f>
        <v>31</v>
      </c>
      <c r="J32" s="175">
        <f>'Salary Record'!K525</f>
        <v>151.20967741935485</v>
      </c>
      <c r="K32" s="66">
        <f>'Salary Record'!K526</f>
        <v>37651.209677419356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37651.209677419356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80</v>
      </c>
      <c r="I33" s="9">
        <f>'Salary Record'!I554</f>
        <v>31</v>
      </c>
      <c r="J33" s="13">
        <f>'Salary Record'!K555</f>
        <v>8064.5161290322585</v>
      </c>
      <c r="K33" s="13">
        <f>'Salary Record'!K556</f>
        <v>33064.516129032258</v>
      </c>
      <c r="L33" s="9">
        <f>'Salary Record'!G554</f>
        <v>25000</v>
      </c>
      <c r="M33" s="9">
        <f>'Salary Record'!G555</f>
        <v>0</v>
      </c>
      <c r="N33" s="15">
        <f>'Salary Record'!G556</f>
        <v>25000</v>
      </c>
      <c r="O33" s="9">
        <f>'Salary Record'!G557</f>
        <v>0</v>
      </c>
      <c r="P33" s="15">
        <f>'Salary Record'!G558</f>
        <v>25000</v>
      </c>
      <c r="Q33" s="86">
        <f>'Salary Record'!K558</f>
        <v>33064.516129032258</v>
      </c>
      <c r="R33" s="77"/>
      <c r="S33" s="117"/>
    </row>
    <row r="34" spans="1:24" s="203" customFormat="1" ht="21" x14ac:dyDescent="0.3">
      <c r="A34" s="361" t="s">
        <v>2</v>
      </c>
      <c r="B34" s="362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22459.677419354841</v>
      </c>
      <c r="K34" s="229">
        <f>SUM(K30:K33)</f>
        <v>144459.67741935485</v>
      </c>
      <c r="L34" s="227"/>
      <c r="M34" s="227"/>
      <c r="N34" s="227"/>
      <c r="O34" s="227"/>
      <c r="P34" s="227"/>
      <c r="Q34" s="201">
        <f>SUM(Q30:Q33)</f>
        <v>139459.67741935485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3" t="s">
        <v>33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5"/>
      <c r="R36" s="161"/>
      <c r="S36" s="162">
        <f>Q37+Q41+Q42+Q43+Q83</f>
        <v>215233.87096774194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60000</v>
      </c>
      <c r="F37" s="179">
        <f>'Salary Record'!C165</f>
        <v>31</v>
      </c>
      <c r="G37" s="179">
        <f>'Salary Record'!C166</f>
        <v>0</v>
      </c>
      <c r="H37" s="179">
        <f>'Salary Record'!I164</f>
        <v>58</v>
      </c>
      <c r="I37" s="179">
        <f>'Salary Record'!I163</f>
        <v>31</v>
      </c>
      <c r="J37" s="312">
        <f>'Salary Record'!K164</f>
        <v>14032.258064516129</v>
      </c>
      <c r="K37" s="175">
        <f>'Salary Record'!K165</f>
        <v>74032.258064516122</v>
      </c>
      <c r="L37" s="176">
        <f>'Salary Record'!G163</f>
        <v>38200</v>
      </c>
      <c r="M37" s="177">
        <f>'Salary Record'!G164</f>
        <v>0</v>
      </c>
      <c r="N37" s="178">
        <f>'Salary Record'!G165</f>
        <v>38200</v>
      </c>
      <c r="O37" s="177">
        <f>'Salary Record'!G166</f>
        <v>5000</v>
      </c>
      <c r="P37" s="178">
        <f>'Salary Record'!G167</f>
        <v>33200</v>
      </c>
      <c r="Q37" s="180">
        <f>'Salary Record'!K167</f>
        <v>69032.258064516122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6</v>
      </c>
      <c r="I38" s="66">
        <f>'Salary Record'!I133</f>
        <v>31</v>
      </c>
      <c r="J38" s="175">
        <f>'Salary Record'!K134</f>
        <v>1016.1290322580644</v>
      </c>
      <c r="K38" s="66">
        <f>'Salary Record'!K135</f>
        <v>43016.129032258061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43016.129032258061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65</v>
      </c>
      <c r="I39" s="179">
        <f>'Salary Record'!I584</f>
        <v>31</v>
      </c>
      <c r="J39" s="312">
        <f>'Salary Record'!K585</f>
        <v>9173.3870967741932</v>
      </c>
      <c r="K39" s="66">
        <f>'Salary Record'!K586</f>
        <v>44173.387096774197</v>
      </c>
      <c r="L39" s="176">
        <f>'Salary Record'!G584</f>
        <v>0</v>
      </c>
      <c r="M39" s="177">
        <f>'Salary Record'!G585</f>
        <v>50000</v>
      </c>
      <c r="N39" s="178">
        <f>'Salary Record'!G586</f>
        <v>50000</v>
      </c>
      <c r="O39" s="177">
        <f>'Salary Record'!G587</f>
        <v>0</v>
      </c>
      <c r="P39" s="178">
        <f>'Salary Record'!G588</f>
        <v>50000</v>
      </c>
      <c r="Q39" s="180">
        <f>'Salary Record'!K588</f>
        <v>44173.387096774197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29</v>
      </c>
      <c r="G40" s="181">
        <f>'Salary Record'!C181</f>
        <v>2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88000</v>
      </c>
      <c r="M40" s="176">
        <f>'Salary Record'!G179</f>
        <v>2000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50000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31</v>
      </c>
      <c r="G41" s="179">
        <f>'Salary Record'!C633</f>
        <v>0</v>
      </c>
      <c r="H41" s="200">
        <f>'Salary Record'!I631</f>
        <v>73</v>
      </c>
      <c r="I41" s="200">
        <f>'Salary Record'!I630</f>
        <v>31</v>
      </c>
      <c r="J41" s="175">
        <f>'Salary Record'!K631</f>
        <v>10302.41935483871</v>
      </c>
      <c r="K41" s="175">
        <f>'Salary Record'!K632</f>
        <v>45302.419354838712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45302.419354838712</v>
      </c>
      <c r="R41" s="117"/>
      <c r="T41" s="119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27</v>
      </c>
      <c r="G42" s="179">
        <f>'Salary Record'!C664</f>
        <v>4</v>
      </c>
      <c r="H42" s="66">
        <f>'Salary Record'!I662</f>
        <v>58</v>
      </c>
      <c r="I42" s="66">
        <f>'Salary Record'!I661</f>
        <v>27</v>
      </c>
      <c r="J42" s="179">
        <f>'Salary Record'!K662</f>
        <v>11693.548387096775</v>
      </c>
      <c r="K42" s="179">
        <f>'Salary Record'!K663</f>
        <v>55241.93548387097</v>
      </c>
      <c r="L42" s="198">
        <f>'Salary Record'!G661</f>
        <v>6500</v>
      </c>
      <c r="M42" s="66">
        <f>'Salary Record'!G662</f>
        <v>20000</v>
      </c>
      <c r="N42" s="193">
        <f>'Salary Record'!G663</f>
        <v>26500</v>
      </c>
      <c r="O42" s="66">
        <f>'Salary Record'!G664</f>
        <v>20000</v>
      </c>
      <c r="P42" s="193">
        <f>'Salary Record'!G665</f>
        <v>6500</v>
      </c>
      <c r="Q42" s="180">
        <f>'Salary Record'!K665</f>
        <v>35241.93548387097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25</v>
      </c>
      <c r="G43" s="18">
        <f>'Salary Record'!C680</f>
        <v>6</v>
      </c>
      <c r="H43" s="9">
        <f>'Salary Record'!I678</f>
        <v>54</v>
      </c>
      <c r="I43" s="9">
        <f>'Salary Record'!I677</f>
        <v>25</v>
      </c>
      <c r="J43" s="44">
        <f>'Salary Record'!K678</f>
        <v>4790.322580645161</v>
      </c>
      <c r="K43" s="44">
        <f>'Salary Record'!K679</f>
        <v>22532.258064516129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22532.258064516129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8</v>
      </c>
      <c r="I44" s="176">
        <f>'Salary Record'!I208</f>
        <v>31</v>
      </c>
      <c r="J44" s="188">
        <f>'Salary Record'!K209</f>
        <v>838.70967741935488</v>
      </c>
      <c r="K44" s="188">
        <f>'Salary Record'!K210</f>
        <v>26838.709677419356</v>
      </c>
      <c r="L44" s="189">
        <f>'Salary Record'!G208</f>
        <v>11225</v>
      </c>
      <c r="M44" s="189">
        <f>'Salary Record'!G209</f>
        <v>3000</v>
      </c>
      <c r="N44" s="199">
        <f>'Salary Record'!G210</f>
        <v>14225</v>
      </c>
      <c r="O44" s="189">
        <f>'Salary Record'!G211</f>
        <v>5000</v>
      </c>
      <c r="P44" s="199">
        <f>'Salary Record'!G212</f>
        <v>9225</v>
      </c>
      <c r="Q44" s="242">
        <f>'Salary Record'!K212</f>
        <v>21838.709677419356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1" t="s">
        <v>2</v>
      </c>
      <c r="B45" s="362"/>
      <c r="C45" s="227"/>
      <c r="D45" s="227"/>
      <c r="E45" s="229">
        <f>SUM(E37:E44)</f>
        <v>320000</v>
      </c>
      <c r="F45" s="227"/>
      <c r="G45" s="227"/>
      <c r="H45" s="227"/>
      <c r="I45" s="227"/>
      <c r="J45" s="229">
        <f>SUM(J37:J44)</f>
        <v>51846.774193548386</v>
      </c>
      <c r="K45" s="229">
        <f>SUM(K37:K44)</f>
        <v>361137.09677419352</v>
      </c>
      <c r="L45" s="227"/>
      <c r="M45" s="227"/>
      <c r="N45" s="227"/>
      <c r="O45" s="227"/>
      <c r="P45" s="227"/>
      <c r="Q45" s="201">
        <f>SUM(Q37:Q44)</f>
        <v>331137.09677419352</v>
      </c>
      <c r="R45" s="202"/>
      <c r="T45" s="204"/>
    </row>
    <row r="46" spans="1:24" s="155" customFormat="1" ht="21" customHeight="1" x14ac:dyDescent="0.2">
      <c r="A46" s="358" t="s">
        <v>86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60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19</v>
      </c>
      <c r="I47" s="177">
        <f>'Salary Record'!I388</f>
        <v>31</v>
      </c>
      <c r="J47" s="175">
        <f>'Salary Record'!K389</f>
        <v>1915.3225806451615</v>
      </c>
      <c r="K47" s="175">
        <f>'Salary Record'!K390</f>
        <v>26915.322580645163</v>
      </c>
      <c r="L47" s="176">
        <f>'Salary Record'!G388</f>
        <v>16000</v>
      </c>
      <c r="M47" s="177">
        <f>'Salary Record'!G389</f>
        <v>0</v>
      </c>
      <c r="N47" s="178">
        <f>'Salary Record'!G390</f>
        <v>16000</v>
      </c>
      <c r="O47" s="177">
        <f>'Salary Record'!G391</f>
        <v>2000</v>
      </c>
      <c r="P47" s="178">
        <f>'Salary Record'!G392</f>
        <v>14000</v>
      </c>
      <c r="Q47" s="180">
        <f>'Salary Record'!K392</f>
        <v>24915.322580645163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14</v>
      </c>
      <c r="G48" s="18">
        <f>'Salary Record'!C758</f>
        <v>0</v>
      </c>
      <c r="H48" s="9">
        <f>'Salary Record'!I756</f>
        <v>11</v>
      </c>
      <c r="I48" s="9">
        <f>'Salary Record'!I755</f>
        <v>14</v>
      </c>
      <c r="J48" s="248">
        <f>'Salary Record'!K756</f>
        <v>1330.6451612903227</v>
      </c>
      <c r="K48" s="13">
        <f>'Salary Record'!K757</f>
        <v>14879.032258064515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14879.032258064515</v>
      </c>
      <c r="R48" s="77"/>
    </row>
    <row r="49" spans="1:23" s="118" customFormat="1" ht="21" customHeight="1" x14ac:dyDescent="0.2">
      <c r="A49" s="207">
        <v>3</v>
      </c>
      <c r="B49" s="334" t="str">
        <f>'Salary Record'!C340</f>
        <v>M. Sami</v>
      </c>
      <c r="C49" s="145" t="s">
        <v>83</v>
      </c>
      <c r="D49" s="144">
        <f>Q49</f>
        <v>38298.387096774197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34</v>
      </c>
      <c r="I49" s="66">
        <f>'Salary Record'!I343</f>
        <v>31</v>
      </c>
      <c r="J49" s="175">
        <f>'Salary Record'!K344</f>
        <v>4798.3870967741932</v>
      </c>
      <c r="K49" s="175">
        <f>'Salary Record'!K345</f>
        <v>39798.387096774197</v>
      </c>
      <c r="L49" s="176">
        <f>'Salary Record'!G343</f>
        <v>1500</v>
      </c>
      <c r="M49" s="189">
        <f>'Salary Record'!G344</f>
        <v>0</v>
      </c>
      <c r="N49" s="190">
        <f>'Salary Record'!G345</f>
        <v>1500</v>
      </c>
      <c r="O49" s="189">
        <f>'Salary Record'!G346</f>
        <v>1500</v>
      </c>
      <c r="P49" s="190">
        <f>'Salary Record'!G347</f>
        <v>0</v>
      </c>
      <c r="Q49" s="242">
        <f>'Salary Record'!K347</f>
        <v>38298.387096774197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31</v>
      </c>
      <c r="G50" s="179">
        <f>'Salary Record'!C361</f>
        <v>0</v>
      </c>
      <c r="H50" s="66">
        <f>'Salary Record'!I359</f>
        <v>20</v>
      </c>
      <c r="I50" s="66">
        <f>'Salary Record'!I358</f>
        <v>31</v>
      </c>
      <c r="J50" s="175">
        <f>'Salary Record'!K359</f>
        <v>2177.4193548387098</v>
      </c>
      <c r="K50" s="175">
        <f>'Salary Record'!K360</f>
        <v>29177.419354838708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29177.419354838708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2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29</v>
      </c>
      <c r="G51" s="181">
        <f>'Salary Record'!C376</f>
        <v>2</v>
      </c>
      <c r="H51" s="176">
        <f>'Salary Record'!I374</f>
        <v>19</v>
      </c>
      <c r="I51" s="176">
        <f>'Salary Record'!I373</f>
        <v>29</v>
      </c>
      <c r="J51" s="175">
        <f>'Salary Record'!K374</f>
        <v>1915.3225806451615</v>
      </c>
      <c r="K51" s="66">
        <f>'Salary Record'!K375</f>
        <v>25302.419354838712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0</v>
      </c>
      <c r="P51" s="178">
        <f>'Salary Record'!G377</f>
        <v>3000</v>
      </c>
      <c r="Q51" s="180">
        <f>'Salary Record'!K377</f>
        <v>25302.419354838712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2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31</v>
      </c>
      <c r="G52" s="181">
        <f>'Salary Record'!C406</f>
        <v>0</v>
      </c>
      <c r="H52" s="176">
        <f>'Salary Record'!I404</f>
        <v>20</v>
      </c>
      <c r="I52" s="176">
        <f>'Salary Record'!I403</f>
        <v>31</v>
      </c>
      <c r="J52" s="175">
        <f>'Salary Record'!K404</f>
        <v>2016.1290322580646</v>
      </c>
      <c r="K52" s="66">
        <f>'Salary Record'!K405</f>
        <v>27016.129032258064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27016.129032258064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31</v>
      </c>
      <c r="G53" s="179">
        <f>'Salary Record'!C331</f>
        <v>0</v>
      </c>
      <c r="H53" s="66">
        <f>'Salary Record'!I329</f>
        <v>24</v>
      </c>
      <c r="I53" s="66">
        <f>'Salary Record'!I328</f>
        <v>31</v>
      </c>
      <c r="J53" s="179">
        <f>'Salary Record'!K329</f>
        <v>2612.9032258064517</v>
      </c>
      <c r="K53" s="179">
        <f>'Salary Record'!K330</f>
        <v>29612.903225806451</v>
      </c>
      <c r="L53" s="198">
        <f>'Salary Record'!G328</f>
        <v>12000</v>
      </c>
      <c r="M53" s="66">
        <f>'Salary Record'!G329</f>
        <v>0</v>
      </c>
      <c r="N53" s="193">
        <f>'Salary Record'!G330</f>
        <v>12000</v>
      </c>
      <c r="O53" s="66">
        <f>'Salary Record'!G331</f>
        <v>3000</v>
      </c>
      <c r="P53" s="193">
        <f>'Salary Record'!G332</f>
        <v>9000</v>
      </c>
      <c r="Q53" s="180">
        <f>'Salary Record'!K332</f>
        <v>26612.903225806451</v>
      </c>
      <c r="R53" s="117" t="s">
        <v>137</v>
      </c>
      <c r="S53" s="244">
        <f>Q51+Q50+Q49+Q47</f>
        <v>117693.54838709679</v>
      </c>
      <c r="T53" s="125"/>
    </row>
    <row r="54" spans="1:23" s="203" customFormat="1" ht="21" x14ac:dyDescent="0.3">
      <c r="A54" s="361" t="s">
        <v>2</v>
      </c>
      <c r="B54" s="362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16766.129032258064</v>
      </c>
      <c r="K54" s="229">
        <f>SUM(K47:K53)</f>
        <v>192701.61290322582</v>
      </c>
      <c r="L54" s="227"/>
      <c r="M54" s="227"/>
      <c r="N54" s="227"/>
      <c r="O54" s="227"/>
      <c r="P54" s="227"/>
      <c r="Q54" s="201">
        <f>SUM(Q47:Q53)</f>
        <v>186201.61290322582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58" t="s">
        <v>219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60"/>
      <c r="R56" s="165" t="s">
        <v>231</v>
      </c>
      <c r="S56" s="160" t="s">
        <v>233</v>
      </c>
      <c r="T56" s="156"/>
      <c r="W56" s="160"/>
    </row>
    <row r="57" spans="1:23" s="327" customFormat="1" ht="18" customHeight="1" x14ac:dyDescent="0.2">
      <c r="A57" s="208">
        <v>1</v>
      </c>
      <c r="B57" s="334" t="str">
        <f>'Salary Record'!C690</f>
        <v xml:space="preserve">Engr. Israr </v>
      </c>
      <c r="C57" s="61"/>
      <c r="D57" s="53"/>
      <c r="E57" s="345">
        <f>'Salary Record'!K689</f>
        <v>170000</v>
      </c>
      <c r="F57" s="345">
        <f>'Salary Record'!C695</f>
        <v>30</v>
      </c>
      <c r="G57" s="345">
        <f>'Salary Record'!C696</f>
        <v>1</v>
      </c>
      <c r="H57" s="345">
        <f>'Salary Record'!I694</f>
        <v>0</v>
      </c>
      <c r="I57" s="345">
        <f>'Salary Record'!I693</f>
        <v>31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6">
        <f>'Salary Record'!K697</f>
        <v>170000</v>
      </c>
      <c r="R57" s="315">
        <v>50000</v>
      </c>
      <c r="S57" s="324">
        <f>R57+Q57</f>
        <v>220000</v>
      </c>
      <c r="T57" s="326"/>
    </row>
    <row r="58" spans="1:23" s="327" customFormat="1" ht="18" customHeight="1" x14ac:dyDescent="0.2">
      <c r="A58" s="208">
        <v>2</v>
      </c>
      <c r="B58" s="334" t="str">
        <f>'Salary Record'!C295</f>
        <v xml:space="preserve">M. Imran </v>
      </c>
      <c r="C58" s="58"/>
      <c r="D58" s="53"/>
      <c r="E58" s="200">
        <f>'Salary Record'!K294</f>
        <v>65000</v>
      </c>
      <c r="F58" s="200">
        <f>'Salary Record'!C300</f>
        <v>18</v>
      </c>
      <c r="G58" s="179">
        <f>'Salary Record'!C301</f>
        <v>13</v>
      </c>
      <c r="H58" s="200">
        <f>'Salary Record'!I299</f>
        <v>0</v>
      </c>
      <c r="I58" s="200">
        <f>'Salary Record'!I298</f>
        <v>18</v>
      </c>
      <c r="J58" s="345">
        <f>'Salary Record'!K299</f>
        <v>0</v>
      </c>
      <c r="K58" s="321">
        <f>'Salary Record'!K300</f>
        <v>37741.93548387097</v>
      </c>
      <c r="L58" s="347">
        <f>'Salary Record'!G298</f>
        <v>22000</v>
      </c>
      <c r="M58" s="321">
        <f>'Salary Record'!G299</f>
        <v>0</v>
      </c>
      <c r="N58" s="348">
        <f>'Salary Record'!G300</f>
        <v>22000</v>
      </c>
      <c r="O58" s="321">
        <f>'Salary Record'!G301</f>
        <v>10000</v>
      </c>
      <c r="P58" s="348">
        <f>'Salary Record'!G302</f>
        <v>12000</v>
      </c>
      <c r="Q58" s="180">
        <f>'Salary Record'!K302</f>
        <v>27741.93548387097</v>
      </c>
      <c r="R58" s="315">
        <f>E58/2</f>
        <v>32500</v>
      </c>
      <c r="S58" s="324">
        <f t="shared" ref="S58:S70" si="0">R58+Q58</f>
        <v>60241.93548387097</v>
      </c>
      <c r="T58" s="349"/>
    </row>
    <row r="59" spans="1:23" s="328" customFormat="1" ht="18" customHeight="1" x14ac:dyDescent="0.2">
      <c r="A59" s="208">
        <v>3</v>
      </c>
      <c r="B59" s="334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14</v>
      </c>
      <c r="I59" s="200">
        <f>'Salary Record'!I283</f>
        <v>31</v>
      </c>
      <c r="J59" s="175">
        <f>'Salary Record'!K284</f>
        <v>2822.5806451612907</v>
      </c>
      <c r="K59" s="175">
        <f>'Salary Record'!K285</f>
        <v>52822.580645161288</v>
      </c>
      <c r="L59" s="176">
        <f>'Salary Record'!G283</f>
        <v>55870</v>
      </c>
      <c r="M59" s="177">
        <f>'Salary Record'!G284</f>
        <v>0</v>
      </c>
      <c r="N59" s="178">
        <f>'Salary Record'!G285</f>
        <v>55870</v>
      </c>
      <c r="O59" s="177">
        <f>'Salary Record'!G286</f>
        <v>5000</v>
      </c>
      <c r="P59" s="178">
        <f>'Salary Record'!G287</f>
        <v>50870</v>
      </c>
      <c r="Q59" s="180">
        <f>'Salary Record'!K287</f>
        <v>47822.580645161288</v>
      </c>
      <c r="R59" s="315">
        <f>E59/2</f>
        <v>25000</v>
      </c>
      <c r="S59" s="324">
        <f t="shared" si="0"/>
        <v>72822.580645161288</v>
      </c>
      <c r="T59" s="329"/>
    </row>
    <row r="60" spans="1:23" s="328" customFormat="1" ht="18" customHeight="1" x14ac:dyDescent="0.2">
      <c r="A60" s="208">
        <v>4</v>
      </c>
      <c r="B60" s="334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34</v>
      </c>
      <c r="I60" s="179">
        <f>'Salary Record'!I645</f>
        <v>31</v>
      </c>
      <c r="J60" s="175">
        <f>'Salary Record'!K646</f>
        <v>6169.3548387096771</v>
      </c>
      <c r="K60" s="175">
        <f>'Salary Record'!K647</f>
        <v>51169.354838709674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51169.354838709674</v>
      </c>
      <c r="R60" s="315">
        <v>10000</v>
      </c>
      <c r="S60" s="324">
        <f t="shared" si="0"/>
        <v>61169.354838709674</v>
      </c>
      <c r="T60" s="329"/>
    </row>
    <row r="61" spans="1:23" s="328" customFormat="1" ht="18" customHeight="1" x14ac:dyDescent="0.2">
      <c r="A61" s="208">
        <v>5</v>
      </c>
      <c r="B61" s="334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30</v>
      </c>
      <c r="G61" s="179">
        <f>'Salary Record'!C226</f>
        <v>1</v>
      </c>
      <c r="H61" s="200">
        <f>'Salary Record'!I224</f>
        <v>35</v>
      </c>
      <c r="I61" s="200">
        <f>'Salary Record'!I223</f>
        <v>31</v>
      </c>
      <c r="J61" s="175">
        <f>'Salary Record'!K224</f>
        <v>4939.5161290322576</v>
      </c>
      <c r="K61" s="66">
        <f>'Salary Record'!K225</f>
        <v>39939.516129032258</v>
      </c>
      <c r="L61" s="176">
        <f>'Salary Record'!G223</f>
        <v>4000</v>
      </c>
      <c r="M61" s="176">
        <f>'Salary Record'!G224</f>
        <v>0</v>
      </c>
      <c r="N61" s="178">
        <f>'Salary Record'!G225</f>
        <v>4000</v>
      </c>
      <c r="O61" s="176">
        <f>'Salary Record'!G226</f>
        <v>4000</v>
      </c>
      <c r="P61" s="178">
        <f>'Salary Record'!G227</f>
        <v>0</v>
      </c>
      <c r="Q61" s="180">
        <f>'Salary Record'!K227</f>
        <v>35939.516129032258</v>
      </c>
      <c r="R61" s="315">
        <f>E61/2</f>
        <v>17500</v>
      </c>
      <c r="S61" s="324">
        <f t="shared" si="0"/>
        <v>53439.516129032258</v>
      </c>
      <c r="T61" s="329"/>
    </row>
    <row r="62" spans="1:23" s="328" customFormat="1" ht="18" customHeight="1" x14ac:dyDescent="0.2">
      <c r="A62" s="208">
        <v>6</v>
      </c>
      <c r="B62" s="334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31</v>
      </c>
      <c r="G62" s="179">
        <f>'Salary Record'!C271</f>
        <v>0</v>
      </c>
      <c r="H62" s="179">
        <f>'Salary Record'!I269</f>
        <v>62</v>
      </c>
      <c r="I62" s="179">
        <f>'Salary Record'!I268</f>
        <v>31</v>
      </c>
      <c r="J62" s="175">
        <f>'Salary Record'!K269</f>
        <v>8750</v>
      </c>
      <c r="K62" s="175">
        <f>'Salary Record'!K270</f>
        <v>43750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43750</v>
      </c>
      <c r="R62" s="315">
        <v>10000</v>
      </c>
      <c r="S62" s="324">
        <f t="shared" si="0"/>
        <v>53750</v>
      </c>
      <c r="T62" s="329"/>
    </row>
    <row r="63" spans="1:23" s="327" customFormat="1" ht="18" customHeight="1" x14ac:dyDescent="0.2">
      <c r="A63" s="208">
        <v>7</v>
      </c>
      <c r="B63" s="334" t="str">
        <f>'Salary Record'!C235</f>
        <v>Affan Ali</v>
      </c>
      <c r="C63" s="55"/>
      <c r="D63" s="54"/>
      <c r="E63" s="200">
        <f>'Salary Record'!K234</f>
        <v>32000</v>
      </c>
      <c r="F63" s="345">
        <f>'Salary Record'!C240</f>
        <v>31</v>
      </c>
      <c r="G63" s="345">
        <f>'Salary Record'!C241</f>
        <v>0</v>
      </c>
      <c r="H63" s="345">
        <f>'Salary Record'!I239</f>
        <v>33</v>
      </c>
      <c r="I63" s="345">
        <f>'Salary Record'!I238</f>
        <v>31</v>
      </c>
      <c r="J63" s="320">
        <f>'Salary Record'!K239</f>
        <v>4258.0645161290322</v>
      </c>
      <c r="K63" s="320">
        <f>'Salary Record'!K240</f>
        <v>36258.06451612903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36258.06451612903</v>
      </c>
      <c r="R63" s="315">
        <v>10000</v>
      </c>
      <c r="S63" s="324">
        <f t="shared" si="0"/>
        <v>46258.06451612903</v>
      </c>
      <c r="T63" s="326"/>
    </row>
    <row r="64" spans="1:23" s="327" customFormat="1" ht="18" customHeight="1" x14ac:dyDescent="0.2">
      <c r="A64" s="208">
        <v>8</v>
      </c>
      <c r="B64" s="334" t="str">
        <f>'Salary Record'!C250</f>
        <v>Ibtehaj</v>
      </c>
      <c r="C64" s="55"/>
      <c r="D64" s="54"/>
      <c r="E64" s="200">
        <f>'Salary Record'!K249</f>
        <v>45000</v>
      </c>
      <c r="F64" s="345">
        <f>'Salary Record'!C255</f>
        <v>31</v>
      </c>
      <c r="G64" s="345">
        <f>'Salary Record'!C256</f>
        <v>0</v>
      </c>
      <c r="H64" s="345">
        <f>'Salary Record'!I254</f>
        <v>67</v>
      </c>
      <c r="I64" s="345">
        <f>'Salary Record'!I253</f>
        <v>31</v>
      </c>
      <c r="J64" s="320">
        <f>'Salary Record'!K254</f>
        <v>12157.258064516129</v>
      </c>
      <c r="K64" s="320">
        <f>'Salary Record'!K255</f>
        <v>57157.258064516129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57157.258064516129</v>
      </c>
      <c r="R64" s="315">
        <v>10000</v>
      </c>
      <c r="S64" s="324">
        <f t="shared" si="0"/>
        <v>67157.258064516122</v>
      </c>
      <c r="T64" s="326"/>
    </row>
    <row r="65" spans="1:21" s="327" customFormat="1" ht="18" customHeight="1" x14ac:dyDescent="0.2">
      <c r="A65" s="208">
        <v>9</v>
      </c>
      <c r="B65" s="334" t="str">
        <f>'Salary Record'!C736</f>
        <v>M. Osama</v>
      </c>
      <c r="C65" s="61"/>
      <c r="D65" s="53"/>
      <c r="E65" s="345">
        <f>'Salary Record'!K735</f>
        <v>65000</v>
      </c>
      <c r="F65" s="345">
        <f>'Salary Record'!C741</f>
        <v>29</v>
      </c>
      <c r="G65" s="345">
        <f>'Salary Record'!C742</f>
        <v>2</v>
      </c>
      <c r="H65" s="345">
        <f>'Salary Record'!I740</f>
        <v>6</v>
      </c>
      <c r="I65" s="345">
        <f>'Salary Record'!I739</f>
        <v>29</v>
      </c>
      <c r="J65" s="320">
        <f>'Salary Record'!K740</f>
        <v>1572.5806451612905</v>
      </c>
      <c r="K65" s="320">
        <f>'Salary Record'!K741</f>
        <v>62379.032258064522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6">
        <f>'Salary Record'!K743</f>
        <v>62379.032258064522</v>
      </c>
      <c r="R65" s="315">
        <v>10000</v>
      </c>
      <c r="S65" s="324">
        <f t="shared" si="0"/>
        <v>72379.032258064515</v>
      </c>
      <c r="T65" s="326"/>
    </row>
    <row r="66" spans="1:21" s="327" customFormat="1" ht="18" customHeight="1" x14ac:dyDescent="0.2">
      <c r="A66" s="208">
        <v>10</v>
      </c>
      <c r="B66" s="334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60</v>
      </c>
      <c r="I66" s="200">
        <f>'Salary Record'!I313</f>
        <v>31</v>
      </c>
      <c r="J66" s="320">
        <f>'Salary Record'!K314</f>
        <v>8467.7419354838712</v>
      </c>
      <c r="K66" s="320">
        <f>'Salary Record'!K315</f>
        <v>43467.741935483871</v>
      </c>
      <c r="L66" s="240">
        <f>'Salary Record'!G313</f>
        <v>14760</v>
      </c>
      <c r="M66" s="322">
        <f>'Salary Record'!G314</f>
        <v>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41467.741935483871</v>
      </c>
      <c r="R66" s="315">
        <f>E66/2</f>
        <v>17500</v>
      </c>
      <c r="S66" s="324">
        <f t="shared" si="0"/>
        <v>58967.741935483871</v>
      </c>
      <c r="T66" s="326"/>
    </row>
    <row r="67" spans="1:21" s="327" customFormat="1" ht="18" customHeight="1" x14ac:dyDescent="0.2">
      <c r="A67" s="208">
        <v>11</v>
      </c>
      <c r="B67" s="334" t="str">
        <f>'Salary Record'!C596</f>
        <v>Waqas</v>
      </c>
      <c r="C67" s="55"/>
      <c r="D67" s="54"/>
      <c r="E67" s="321">
        <f>'Salary Record'!K595</f>
        <v>40000</v>
      </c>
      <c r="F67" s="321">
        <f>'Salary Record'!C601</f>
        <v>28</v>
      </c>
      <c r="G67" s="345">
        <f>'Salary Record'!C602</f>
        <v>3</v>
      </c>
      <c r="H67" s="321">
        <f>'Salary Record'!I600</f>
        <v>41</v>
      </c>
      <c r="I67" s="321">
        <f>'Salary Record'!I599</f>
        <v>28</v>
      </c>
      <c r="J67" s="320">
        <f>'Salary Record'!K600</f>
        <v>6612.9032258064517</v>
      </c>
      <c r="K67" s="321">
        <f>'Salary Record'!K601</f>
        <v>42741.93548387097</v>
      </c>
      <c r="L67" s="240">
        <f>'Salary Record'!G599</f>
        <v>2000</v>
      </c>
      <c r="M67" s="322">
        <f>'Salary Record'!G600</f>
        <v>15000</v>
      </c>
      <c r="N67" s="323">
        <f>'Salary Record'!G601</f>
        <v>17000</v>
      </c>
      <c r="O67" s="322">
        <f>'Salary Record'!G602</f>
        <v>5000</v>
      </c>
      <c r="P67" s="323">
        <f>'Salary Record'!G603</f>
        <v>12000</v>
      </c>
      <c r="Q67" s="346">
        <f>'Salary Record'!K603</f>
        <v>37741.93548387097</v>
      </c>
      <c r="R67" s="315">
        <v>10000</v>
      </c>
      <c r="S67" s="324">
        <f t="shared" si="0"/>
        <v>47741.93548387097</v>
      </c>
      <c r="T67" s="326"/>
    </row>
    <row r="68" spans="1:21" s="327" customFormat="1" ht="18" customHeight="1" x14ac:dyDescent="0.2">
      <c r="A68" s="208">
        <v>12</v>
      </c>
      <c r="B68" s="334" t="str">
        <f>'Salary Record'!C767</f>
        <v>Kamran</v>
      </c>
      <c r="C68" s="343"/>
      <c r="D68" s="344"/>
      <c r="E68" s="321">
        <f>'Salary Record'!K766</f>
        <v>32000</v>
      </c>
      <c r="F68" s="321">
        <f>'Salary Record'!C772</f>
        <v>31</v>
      </c>
      <c r="G68" s="345">
        <f>'Salary Record'!C773</f>
        <v>0</v>
      </c>
      <c r="H68" s="321">
        <f>'Salary Record'!I771</f>
        <v>48</v>
      </c>
      <c r="I68" s="321">
        <f>'Salary Record'!I770</f>
        <v>31</v>
      </c>
      <c r="J68" s="320">
        <f>'Salary Record'!K771</f>
        <v>6193.5483870967746</v>
      </c>
      <c r="K68" s="321">
        <f>'Salary Record'!K772</f>
        <v>38193.548387096773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6">
        <f>'Salary Record'!K774</f>
        <v>38193.548387096773</v>
      </c>
      <c r="R68" s="315">
        <v>10000</v>
      </c>
      <c r="S68" s="324">
        <f t="shared" si="0"/>
        <v>48193.548387096773</v>
      </c>
      <c r="T68" s="326"/>
    </row>
    <row r="69" spans="1:21" s="327" customFormat="1" ht="18" customHeight="1" x14ac:dyDescent="0.2">
      <c r="A69" s="208">
        <v>13</v>
      </c>
      <c r="B69" s="334" t="str">
        <f>'Salary Record'!C815</f>
        <v>Noman</v>
      </c>
      <c r="C69" s="343"/>
      <c r="D69" s="344"/>
      <c r="E69" s="321">
        <f>'Salary Record'!K814</f>
        <v>32000</v>
      </c>
      <c r="F69" s="321">
        <f>'Salary Record'!C820</f>
        <v>20</v>
      </c>
      <c r="G69" s="345">
        <f>'Salary Record'!C821</f>
        <v>11</v>
      </c>
      <c r="H69" s="321">
        <f>'Salary Record'!I819</f>
        <v>5</v>
      </c>
      <c r="I69" s="321">
        <f>'Salary Record'!I818</f>
        <v>20</v>
      </c>
      <c r="J69" s="320">
        <f>'Salary Record'!K819</f>
        <v>645.16129032258061</v>
      </c>
      <c r="K69" s="321">
        <f>'Salary Record'!K820</f>
        <v>21290.322580645159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6">
        <f>'Salary Record'!K822</f>
        <v>21290.322580645159</v>
      </c>
      <c r="R69" s="315">
        <v>10000</v>
      </c>
      <c r="S69" s="324">
        <f t="shared" si="0"/>
        <v>31290.322580645159</v>
      </c>
      <c r="T69" s="326"/>
    </row>
    <row r="70" spans="1:21" s="328" customFormat="1" ht="18" customHeight="1" x14ac:dyDescent="0.2">
      <c r="A70" s="208">
        <v>14</v>
      </c>
      <c r="B70" s="334" t="str">
        <f>'Salary Record'!C612</f>
        <v>Umair Ali</v>
      </c>
      <c r="C70" s="141" t="s">
        <v>37</v>
      </c>
      <c r="D70" s="142">
        <f>SUM(Q46:Q92)</f>
        <v>5125824.5967741944</v>
      </c>
      <c r="E70" s="200">
        <f>'Salary Record'!K611</f>
        <v>32000</v>
      </c>
      <c r="F70" s="177">
        <f>'Salary Record'!C617</f>
        <v>30</v>
      </c>
      <c r="G70" s="174">
        <f>'Salary Record'!C618</f>
        <v>1</v>
      </c>
      <c r="H70" s="177">
        <f>'Salary Record'!I616</f>
        <v>29</v>
      </c>
      <c r="I70" s="177">
        <f>'Salary Record'!I615</f>
        <v>30</v>
      </c>
      <c r="J70" s="175">
        <f>'Salary Record'!K616</f>
        <v>3741.9354838709678</v>
      </c>
      <c r="K70" s="175">
        <f>'Salary Record'!K617</f>
        <v>34709.677419354841</v>
      </c>
      <c r="L70" s="176">
        <f>'Salary Record'!G615</f>
        <v>0</v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>
        <v>10000</v>
      </c>
      <c r="S70" s="324">
        <f t="shared" si="0"/>
        <v>44709.677419354841</v>
      </c>
      <c r="T70" s="329"/>
    </row>
    <row r="71" spans="1:21" s="203" customFormat="1" ht="21" x14ac:dyDescent="0.3">
      <c r="A71" s="361" t="s">
        <v>2</v>
      </c>
      <c r="B71" s="362"/>
      <c r="C71" s="227"/>
      <c r="D71" s="227"/>
      <c r="E71" s="229">
        <f>SUM(E57:E70)</f>
        <v>713000</v>
      </c>
      <c r="F71" s="227"/>
      <c r="G71" s="227"/>
      <c r="H71" s="227"/>
      <c r="I71" s="227"/>
      <c r="J71" s="229">
        <f>SUM(J57:J70)</f>
        <v>66330.645161290318</v>
      </c>
      <c r="K71" s="229">
        <f>SUM(K57:K70)</f>
        <v>731620.96774193551</v>
      </c>
      <c r="L71" s="227"/>
      <c r="M71" s="227"/>
      <c r="N71" s="227"/>
      <c r="O71" s="227"/>
      <c r="P71" s="227"/>
      <c r="Q71" s="357">
        <f>SUM(Q57:Q70)</f>
        <v>705620.96774193551</v>
      </c>
      <c r="R71" s="357">
        <f t="shared" ref="R71:S71" si="1">SUM(R57:R70)</f>
        <v>232500</v>
      </c>
      <c r="S71" s="357">
        <f t="shared" si="1"/>
        <v>938120.96774193551</v>
      </c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66" t="s">
        <v>230</v>
      </c>
      <c r="B73" s="367"/>
      <c r="C73" s="367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8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30</v>
      </c>
      <c r="G74" s="167">
        <f>'Salary Record'!C91</f>
        <v>1</v>
      </c>
      <c r="H74" s="166">
        <f>'Salary Record'!I89</f>
        <v>36</v>
      </c>
      <c r="I74" s="166">
        <f>'Salary Record'!I88</f>
        <v>31</v>
      </c>
      <c r="J74" s="247">
        <f>'Salary Record'!K89</f>
        <v>10161.290322580644</v>
      </c>
      <c r="K74" s="168">
        <f>'Salary Record'!K90</f>
        <v>80161.290322580637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80161.290322580637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3900256.0483870977</v>
      </c>
      <c r="E75" s="200">
        <f>'Salary Record'!K723</f>
        <v>70000</v>
      </c>
      <c r="F75" s="200">
        <f>'Salary Record'!C725</f>
        <v>31</v>
      </c>
      <c r="G75" s="179">
        <f>'Salary Record'!C726</f>
        <v>0</v>
      </c>
      <c r="H75" s="200">
        <f>'Salary Record'!I724</f>
        <v>0</v>
      </c>
      <c r="I75" s="200">
        <f>'Salary Record'!I723</f>
        <v>31</v>
      </c>
      <c r="J75" s="175">
        <f>'Salary Record'!K724</f>
        <v>0</v>
      </c>
      <c r="K75" s="175">
        <f>'Salary Record'!K725</f>
        <v>70000</v>
      </c>
      <c r="L75" s="176">
        <f>'Salary Record'!G723</f>
        <v>75000</v>
      </c>
      <c r="M75" s="177">
        <f>'Salary Record'!G724</f>
        <v>0</v>
      </c>
      <c r="N75" s="178">
        <f>'Salary Record'!G725</f>
        <v>75000</v>
      </c>
      <c r="O75" s="177">
        <f>'Salary Record'!G726</f>
        <v>5000</v>
      </c>
      <c r="P75" s="178">
        <f>'Salary Record'!G727</f>
        <v>70000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4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30</v>
      </c>
      <c r="G76" s="174">
        <f>'Salary Record'!C711</f>
        <v>1</v>
      </c>
      <c r="H76" s="177">
        <f>'Salary Record'!I709</f>
        <v>0</v>
      </c>
      <c r="I76" s="177">
        <f>'Salary Record'!I708</f>
        <v>31</v>
      </c>
      <c r="J76" s="175">
        <f>'Salary Record'!K709</f>
        <v>0</v>
      </c>
      <c r="K76" s="175">
        <f>'Salary Record'!K710</f>
        <v>60000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60000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4" t="str">
        <f>'Salary Record'!C782</f>
        <v>M. Usman</v>
      </c>
      <c r="C77" s="121"/>
      <c r="D77" s="122"/>
      <c r="E77" s="177">
        <f>'Salary Record'!K781</f>
        <v>60000</v>
      </c>
      <c r="F77" s="177">
        <f>'Salary Record'!C787</f>
        <v>27</v>
      </c>
      <c r="G77" s="174">
        <f>'Salary Record'!C788</f>
        <v>4</v>
      </c>
      <c r="H77" s="177">
        <f>'Salary Record'!I786</f>
        <v>0</v>
      </c>
      <c r="I77" s="177">
        <f>'Salary Record'!I785</f>
        <v>27</v>
      </c>
      <c r="J77" s="175">
        <f>'Salary Record'!K786</f>
        <v>0</v>
      </c>
      <c r="K77" s="175">
        <f>'Salary Record'!K787</f>
        <v>52258.06451612903</v>
      </c>
      <c r="L77" s="176">
        <f>'Salary Record'!G785</f>
        <v>0</v>
      </c>
      <c r="M77" s="177">
        <f>'Salary Record'!G786</f>
        <v>10000</v>
      </c>
      <c r="N77" s="178">
        <f>'Salary Record'!G787</f>
        <v>10000</v>
      </c>
      <c r="O77" s="177">
        <f>'Salary Record'!G788</f>
        <v>10000</v>
      </c>
      <c r="P77" s="178">
        <f>'Salary Record'!G789</f>
        <v>0</v>
      </c>
      <c r="Q77" s="180">
        <f>'Salary Record'!K789</f>
        <v>42258.06451612903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4" t="str">
        <f>'Salary Record'!C799</f>
        <v>Ahsan</v>
      </c>
      <c r="C78" s="343"/>
      <c r="D78" s="344"/>
      <c r="E78" s="321">
        <f>'Salary Record'!K798</f>
        <v>60000</v>
      </c>
      <c r="F78" s="321">
        <f>'Salary Record'!C804</f>
        <v>29</v>
      </c>
      <c r="G78" s="345">
        <f>'Salary Record'!C805</f>
        <v>2</v>
      </c>
      <c r="H78" s="321">
        <f>'Salary Record'!I803</f>
        <v>20</v>
      </c>
      <c r="I78" s="321">
        <f>'Salary Record'!I802</f>
        <v>29</v>
      </c>
      <c r="J78" s="320">
        <f>'Salary Record'!K803</f>
        <v>4838.7096774193551</v>
      </c>
      <c r="K78" s="321">
        <f>'Salary Record'!K804</f>
        <v>60967.741935483871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6">
        <f>'Salary Record'!K806</f>
        <v>60967.741935483871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30</v>
      </c>
      <c r="G79" s="179">
        <f>'Salary Record'!C121</f>
        <v>1</v>
      </c>
      <c r="H79" s="66">
        <f>'Salary Record'!I119</f>
        <v>6</v>
      </c>
      <c r="I79" s="66">
        <f>'Salary Record'!I118</f>
        <v>31</v>
      </c>
      <c r="J79" s="175">
        <f>'Salary Record'!K119</f>
        <v>1040.3225806451612</v>
      </c>
      <c r="K79" s="175">
        <f>'Salary Record'!K120</f>
        <v>44040.322580645159</v>
      </c>
      <c r="L79" s="176">
        <f>'Salary Record'!G118</f>
        <v>56000</v>
      </c>
      <c r="M79" s="176">
        <f>'Salary Record'!G119</f>
        <v>4000</v>
      </c>
      <c r="N79" s="178">
        <f>'Salary Record'!G120</f>
        <v>60000</v>
      </c>
      <c r="O79" s="176">
        <f>'Salary Record'!G121</f>
        <v>0</v>
      </c>
      <c r="P79" s="178">
        <f>'Salary Record'!G122</f>
        <v>60000</v>
      </c>
      <c r="Q79" s="180">
        <f>'Salary Record'!K122</f>
        <v>44040.322580645159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26</v>
      </c>
      <c r="G80" s="179">
        <f>'Salary Record'!C572</f>
        <v>5</v>
      </c>
      <c r="H80" s="66">
        <f>'Salary Record'!I570</f>
        <v>-8</v>
      </c>
      <c r="I80" s="66">
        <f>'Salary Record'!I569</f>
        <v>26</v>
      </c>
      <c r="J80" s="175">
        <f>'Salary Record'!K570</f>
        <v>-1451.6129032258063</v>
      </c>
      <c r="K80" s="66">
        <f>'Salary Record'!K571</f>
        <v>36290.322580645159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36290.322580645159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31</v>
      </c>
      <c r="G81" s="179">
        <f>'Salary Record'!C422</f>
        <v>0</v>
      </c>
      <c r="H81" s="66">
        <f>'Salary Record'!I420</f>
        <v>35</v>
      </c>
      <c r="I81" s="66">
        <f>'Salary Record'!I419</f>
        <v>31</v>
      </c>
      <c r="J81" s="175">
        <f>'Salary Record'!K420</f>
        <v>3810.483870967742</v>
      </c>
      <c r="K81" s="175">
        <f>'Salary Record'!K421</f>
        <v>30810.483870967742</v>
      </c>
      <c r="L81" s="176">
        <f>'Salary Record'!G419</f>
        <v>20000</v>
      </c>
      <c r="M81" s="176">
        <f>'Salary Record'!G420</f>
        <v>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28810.483870967742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25</v>
      </c>
      <c r="G82" s="18">
        <f>'Salary Record'!C437</f>
        <v>6</v>
      </c>
      <c r="H82" s="9">
        <f>'Salary Record'!I435</f>
        <v>16</v>
      </c>
      <c r="I82" s="9">
        <f>'Salary Record'!I434</f>
        <v>25</v>
      </c>
      <c r="J82" s="13">
        <f>'Salary Record'!K435</f>
        <v>1935.483870967742</v>
      </c>
      <c r="K82" s="13">
        <f>'Salary Record'!K436</f>
        <v>26129.032258064515</v>
      </c>
      <c r="L82" s="9">
        <f>'Salary Record'!G434</f>
        <v>34500</v>
      </c>
      <c r="M82" s="9">
        <f>'Salary Record'!G435</f>
        <v>0</v>
      </c>
      <c r="N82" s="92">
        <f>'Salary Record'!G436</f>
        <v>34500</v>
      </c>
      <c r="O82" s="9">
        <f>'Salary Record'!G437</f>
        <v>3000</v>
      </c>
      <c r="P82" s="92">
        <f>'Salary Record'!G438</f>
        <v>31500</v>
      </c>
      <c r="Q82" s="86">
        <f>'Salary Record'!K438</f>
        <v>23129.032258064515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2</v>
      </c>
      <c r="H83" s="173">
        <f>'Salary Record'!I194</f>
        <v>93</v>
      </c>
      <c r="I83" s="173">
        <f>'Salary Record'!I193</f>
        <v>31</v>
      </c>
      <c r="J83" s="312">
        <f>'Salary Record'!K194</f>
        <v>13125</v>
      </c>
      <c r="K83" s="66">
        <f>'Salary Record'!K195</f>
        <v>48125</v>
      </c>
      <c r="L83" s="176">
        <f>'Salary Record'!G193</f>
        <v>74000</v>
      </c>
      <c r="M83" s="177">
        <f>'Salary Record'!G194</f>
        <v>0</v>
      </c>
      <c r="N83" s="178">
        <f>'Salary Record'!G195</f>
        <v>74000</v>
      </c>
      <c r="O83" s="177">
        <f>'Salary Record'!G196</f>
        <v>5000</v>
      </c>
      <c r="P83" s="178">
        <f>'Salary Record'!G197</f>
        <v>69000</v>
      </c>
      <c r="Q83" s="180">
        <f>'Salary Record'!K197</f>
        <v>43125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31</v>
      </c>
      <c r="G84" s="179">
        <f>'Salary Record'!C151</f>
        <v>0</v>
      </c>
      <c r="H84" s="179">
        <f>'Salary Record'!I149</f>
        <v>37</v>
      </c>
      <c r="I84" s="179">
        <f>'Salary Record'!I148</f>
        <v>31</v>
      </c>
      <c r="J84" s="175">
        <f>'Salary Record'!K149</f>
        <v>5221.7741935483873</v>
      </c>
      <c r="K84" s="175">
        <f>'Salary Record'!K150</f>
        <v>40221.774193548386</v>
      </c>
      <c r="L84" s="176">
        <f>'Salary Record'!G148</f>
        <v>35867</v>
      </c>
      <c r="M84" s="177">
        <f>'Salary Record'!G149</f>
        <v>10000</v>
      </c>
      <c r="N84" s="178">
        <f>'Salary Record'!G150</f>
        <v>45867</v>
      </c>
      <c r="O84" s="177">
        <f>'Salary Record'!G151</f>
        <v>5000</v>
      </c>
      <c r="P84" s="178">
        <f>'Salary Record'!G152</f>
        <v>40867</v>
      </c>
      <c r="Q84" s="180">
        <f>'Salary Record'!K152</f>
        <v>35221.774193548386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61" t="s">
        <v>2</v>
      </c>
      <c r="B85" s="362"/>
      <c r="C85" s="227"/>
      <c r="D85" s="227"/>
      <c r="E85" s="231">
        <f>SUM(E74:E84)</f>
        <v>535000</v>
      </c>
      <c r="F85" s="227"/>
      <c r="G85" s="227"/>
      <c r="H85" s="227"/>
      <c r="I85" s="227"/>
      <c r="J85" s="231">
        <f>SUM(J74:J84)</f>
        <v>38681.45161290322</v>
      </c>
      <c r="K85" s="231">
        <f>SUM(K74:K84)</f>
        <v>549004.03225806449</v>
      </c>
      <c r="L85" s="227"/>
      <c r="M85" s="227"/>
      <c r="N85" s="227"/>
      <c r="O85" s="227"/>
      <c r="P85" s="227"/>
      <c r="Q85" s="201">
        <f>SUM(Q74:Q84)</f>
        <v>519004.03225806449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77" t="s">
        <v>100</v>
      </c>
      <c r="B87" s="378"/>
      <c r="C87" s="221"/>
      <c r="D87" s="221"/>
      <c r="E87" s="232">
        <f>SUM(E4+E5+E71+E54+E45+E34+E27+E20+E11+E85)</f>
        <v>2352500</v>
      </c>
      <c r="F87" s="221"/>
      <c r="G87" s="221"/>
      <c r="H87" s="221"/>
      <c r="I87" s="221"/>
      <c r="J87" s="232">
        <f>SUM(J4+J5+J71+J54+J45+J34+J27+J20+J11+J85)</f>
        <v>212332.66129032258</v>
      </c>
      <c r="K87" s="222"/>
      <c r="L87" s="206">
        <f>SUM(L4:L85)</f>
        <v>724422</v>
      </c>
      <c r="M87" s="230">
        <f>SUM(M4:M85)</f>
        <v>139000</v>
      </c>
      <c r="N87" s="206">
        <f>SUM(N4:N85)</f>
        <v>863422</v>
      </c>
      <c r="O87" s="206">
        <f>SUM(O4:O85)</f>
        <v>106500</v>
      </c>
      <c r="P87" s="206">
        <f>SUM(P4:P85)</f>
        <v>756922</v>
      </c>
      <c r="Q87" s="205">
        <f>SUM(Q4+Q5++Q71+Q54+Q45+Q34+Q27+Q20+Q11+Q85)+28000</f>
        <v>2304171.3709677421</v>
      </c>
      <c r="R87" s="79"/>
      <c r="S87" s="8"/>
      <c r="U87" s="325"/>
    </row>
    <row r="88" spans="1:24" ht="20.45" customHeight="1" x14ac:dyDescent="0.2">
      <c r="A88" s="379" t="s">
        <v>167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1"/>
      <c r="Q88" s="93"/>
      <c r="R88" s="79"/>
      <c r="S88" s="8"/>
      <c r="U88" s="8"/>
    </row>
    <row r="89" spans="1:24" ht="20.45" customHeight="1" x14ac:dyDescent="0.2">
      <c r="A89" s="379" t="s">
        <v>168</v>
      </c>
      <c r="B89" s="380"/>
      <c r="C89" s="380"/>
      <c r="D89" s="380"/>
      <c r="E89" s="380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1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21290.322580645159</v>
      </c>
      <c r="E96" s="10">
        <f>'Salary Record'!K814</f>
        <v>32000</v>
      </c>
      <c r="F96" s="10">
        <f>'Salary Record'!C820</f>
        <v>20</v>
      </c>
      <c r="G96" s="17">
        <f>'Salary Record'!C821</f>
        <v>11</v>
      </c>
      <c r="H96" s="10">
        <f>'Salary Record'!I819</f>
        <v>5</v>
      </c>
      <c r="I96" s="10">
        <f>'Salary Record'!I818</f>
        <v>20</v>
      </c>
      <c r="J96" s="13">
        <f>'Salary Record'!K819</f>
        <v>645.16129032258061</v>
      </c>
      <c r="K96" s="10">
        <f>'Salary Record'!K820</f>
        <v>21290.322580645159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21290.322580645159</v>
      </c>
      <c r="R96" s="77"/>
      <c r="S96" s="8"/>
    </row>
    <row r="97" spans="2:20" ht="20.25" x14ac:dyDescent="0.3">
      <c r="B97" s="369" t="s">
        <v>90</v>
      </c>
      <c r="C97" s="370"/>
      <c r="D97" s="370"/>
      <c r="E97" s="370"/>
      <c r="F97" s="370"/>
      <c r="G97" s="370"/>
      <c r="H97" s="370"/>
      <c r="I97" s="370"/>
      <c r="J97" s="370"/>
      <c r="K97" s="370"/>
      <c r="L97" s="370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March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257338.70967741936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137409.27419354839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139459.67741935485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331137.09677419352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186201.61290322582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705620.96774193551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519004.03225806449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36290.322580645159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2497461.6935483874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449" zoomScale="130" zoomScaleNormal="90" zoomScaleSheetLayoutView="130" workbookViewId="0">
      <selection activeCell="K472" sqref="K472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8" t="s">
        <v>64</v>
      </c>
      <c r="D1" s="418"/>
      <c r="E1" s="418"/>
      <c r="F1" s="418"/>
      <c r="G1" s="418"/>
      <c r="H1" s="418"/>
      <c r="I1" s="418"/>
      <c r="J1" s="269" t="s">
        <v>44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231</v>
      </c>
      <c r="X3" s="353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775750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233</v>
      </c>
      <c r="X4" s="353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2677453.6290322575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4" t="s">
        <v>38</v>
      </c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6"/>
      <c r="M7" s="24"/>
      <c r="N7" s="28"/>
      <c r="O7" s="388" t="s">
        <v>40</v>
      </c>
      <c r="P7" s="389"/>
      <c r="Q7" s="389"/>
      <c r="R7" s="390"/>
      <c r="S7" s="29"/>
      <c r="T7" s="388" t="s">
        <v>41</v>
      </c>
      <c r="U7" s="389"/>
      <c r="V7" s="389"/>
      <c r="W7" s="389"/>
      <c r="X7" s="389"/>
      <c r="Y7" s="390"/>
      <c r="Z7" s="30"/>
      <c r="AA7" s="24"/>
    </row>
    <row r="8" spans="1:27" s="25" customFormat="1" ht="27.75" customHeight="1" x14ac:dyDescent="0.2">
      <c r="A8" s="272"/>
      <c r="B8" s="270"/>
      <c r="C8" s="391" t="s">
        <v>204</v>
      </c>
      <c r="D8" s="391"/>
      <c r="E8" s="391"/>
      <c r="F8" s="391"/>
      <c r="G8" s="273" t="str">
        <f>$J$1</f>
        <v>March</v>
      </c>
      <c r="H8" s="400">
        <f>$K$1</f>
        <v>2024</v>
      </c>
      <c r="I8" s="400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7" t="s">
        <v>41</v>
      </c>
      <c r="G11" s="399"/>
      <c r="H11" s="270"/>
      <c r="I11" s="397" t="s">
        <v>42</v>
      </c>
      <c r="J11" s="398"/>
      <c r="K11" s="399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4" t="s">
        <v>40</v>
      </c>
      <c r="C13" s="405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>
        <v>-5</v>
      </c>
      <c r="J14" s="290" t="s">
        <v>60</v>
      </c>
      <c r="K14" s="294">
        <f>K9/$K$2/8*I14</f>
        <v>-1512.0967741935485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27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2" t="s">
        <v>67</v>
      </c>
      <c r="J15" s="393"/>
      <c r="K15" s="294">
        <f>K13+K14</f>
        <v>73487.903225806454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4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2" t="s">
        <v>68</v>
      </c>
      <c r="J16" s="393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4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97" t="s">
        <v>61</v>
      </c>
      <c r="J17" s="399"/>
      <c r="K17" s="229">
        <f>K15-K16</f>
        <v>73487.903225806454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7" t="s">
        <v>231</v>
      </c>
      <c r="J18" s="399" t="s">
        <v>231</v>
      </c>
      <c r="K18" s="229">
        <f>K9/2</f>
        <v>37500</v>
      </c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7" t="s">
        <v>232</v>
      </c>
      <c r="J19" s="399" t="s">
        <v>2</v>
      </c>
      <c r="K19" s="229">
        <f>K18+K17</f>
        <v>110987.90322580645</v>
      </c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4" t="s">
        <v>38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6"/>
      <c r="M22" s="24"/>
      <c r="N22" s="39"/>
      <c r="O22" s="406" t="s">
        <v>40</v>
      </c>
      <c r="P22" s="407"/>
      <c r="Q22" s="407"/>
      <c r="R22" s="408"/>
      <c r="S22" s="27"/>
      <c r="T22" s="406" t="s">
        <v>41</v>
      </c>
      <c r="U22" s="407"/>
      <c r="V22" s="407"/>
      <c r="W22" s="407"/>
      <c r="X22" s="407"/>
      <c r="Y22" s="408"/>
      <c r="Z22" s="48"/>
      <c r="AA22" s="24"/>
    </row>
    <row r="23" spans="1:27" s="25" customFormat="1" ht="27.75" customHeight="1" x14ac:dyDescent="0.2">
      <c r="A23" s="272"/>
      <c r="B23" s="270"/>
      <c r="C23" s="391" t="s">
        <v>204</v>
      </c>
      <c r="D23" s="391"/>
      <c r="E23" s="391"/>
      <c r="F23" s="391"/>
      <c r="G23" s="273" t="str">
        <f>$J$1</f>
        <v>March</v>
      </c>
      <c r="H23" s="400">
        <f>$K$1</f>
        <v>2024</v>
      </c>
      <c r="I23" s="400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7" t="s">
        <v>41</v>
      </c>
      <c r="G26" s="399"/>
      <c r="H26" s="270"/>
      <c r="I26" s="397" t="s">
        <v>42</v>
      </c>
      <c r="J26" s="398"/>
      <c r="K26" s="399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4" t="s">
        <v>40</v>
      </c>
      <c r="C28" s="405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85"/>
      <c r="I30" s="392" t="s">
        <v>67</v>
      </c>
      <c r="J30" s="393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2" t="s">
        <v>68</v>
      </c>
      <c r="J31" s="393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0"/>
      <c r="I32" s="397" t="s">
        <v>61</v>
      </c>
      <c r="J32" s="399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4" t="s">
        <v>38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6"/>
      <c r="M37" s="24"/>
      <c r="N37" s="28"/>
      <c r="O37" s="388" t="s">
        <v>40</v>
      </c>
      <c r="P37" s="389"/>
      <c r="Q37" s="389"/>
      <c r="R37" s="390"/>
      <c r="S37" s="29"/>
      <c r="T37" s="388" t="s">
        <v>41</v>
      </c>
      <c r="U37" s="389"/>
      <c r="V37" s="389"/>
      <c r="W37" s="389"/>
      <c r="X37" s="389"/>
      <c r="Y37" s="390"/>
      <c r="Z37" s="30"/>
      <c r="AA37" s="24"/>
    </row>
    <row r="38" spans="1:27" s="25" customFormat="1" ht="27.75" customHeight="1" x14ac:dyDescent="0.2">
      <c r="A38" s="272"/>
      <c r="B38" s="270"/>
      <c r="C38" s="391" t="s">
        <v>204</v>
      </c>
      <c r="D38" s="391"/>
      <c r="E38" s="391"/>
      <c r="F38" s="391"/>
      <c r="G38" s="273" t="str">
        <f>$J$1</f>
        <v>March</v>
      </c>
      <c r="H38" s="400">
        <f>$K$1</f>
        <v>2024</v>
      </c>
      <c r="I38" s="400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7" t="s">
        <v>41</v>
      </c>
      <c r="G41" s="399"/>
      <c r="H41" s="270"/>
      <c r="I41" s="397" t="s">
        <v>42</v>
      </c>
      <c r="J41" s="398"/>
      <c r="K41" s="399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/>
      <c r="V42" s="38"/>
      <c r="W42" s="63" t="str">
        <f t="shared" ref="W42:W50" si="8">IF(U42="","",U42+V42)</f>
        <v/>
      </c>
      <c r="X42" s="38"/>
      <c r="Y42" s="63" t="str">
        <f t="shared" si="7"/>
        <v/>
      </c>
      <c r="Z42" s="40"/>
    </row>
    <row r="43" spans="1:27" s="25" customFormat="1" ht="27.75" customHeight="1" x14ac:dyDescent="0.2">
      <c r="A43" s="272"/>
      <c r="B43" s="404" t="s">
        <v>40</v>
      </c>
      <c r="C43" s="405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 t="str">
        <f t="shared" ref="U43:U45" si="9">Y42</f>
        <v/>
      </c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si="9"/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285"/>
      <c r="I45" s="392" t="s">
        <v>67</v>
      </c>
      <c r="J45" s="393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2" t="s">
        <v>68</v>
      </c>
      <c r="J46" s="393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0"/>
      <c r="I47" s="397" t="s">
        <v>61</v>
      </c>
      <c r="J47" s="399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7" t="s">
        <v>231</v>
      </c>
      <c r="J48" s="399" t="s">
        <v>231</v>
      </c>
      <c r="K48" s="229">
        <f>K39/2</f>
        <v>11500</v>
      </c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7" t="s">
        <v>232</v>
      </c>
      <c r="J49" s="399" t="s">
        <v>2</v>
      </c>
      <c r="K49" s="229">
        <f>K48+K47</f>
        <v>27500</v>
      </c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4" t="s">
        <v>38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6"/>
      <c r="M52" s="24"/>
      <c r="N52" s="28"/>
      <c r="O52" s="388" t="s">
        <v>40</v>
      </c>
      <c r="P52" s="389"/>
      <c r="Q52" s="389"/>
      <c r="R52" s="390"/>
      <c r="S52" s="29"/>
      <c r="T52" s="388" t="s">
        <v>41</v>
      </c>
      <c r="U52" s="389"/>
      <c r="V52" s="389"/>
      <c r="W52" s="389"/>
      <c r="X52" s="389"/>
      <c r="Y52" s="390"/>
      <c r="Z52" s="30"/>
      <c r="AA52" s="24"/>
    </row>
    <row r="53" spans="1:27" s="25" customFormat="1" ht="18" customHeight="1" x14ac:dyDescent="0.2">
      <c r="A53" s="272"/>
      <c r="B53" s="270"/>
      <c r="C53" s="391" t="s">
        <v>204</v>
      </c>
      <c r="D53" s="391"/>
      <c r="E53" s="391"/>
      <c r="F53" s="391"/>
      <c r="G53" s="273" t="str">
        <f>$J$1</f>
        <v>March</v>
      </c>
      <c r="H53" s="400">
        <f>$K$1</f>
        <v>2024</v>
      </c>
      <c r="I53" s="400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7" t="s">
        <v>41</v>
      </c>
      <c r="G56" s="399"/>
      <c r="H56" s="270"/>
      <c r="I56" s="397" t="s">
        <v>42</v>
      </c>
      <c r="J56" s="398"/>
      <c r="K56" s="399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4" t="s">
        <v>40</v>
      </c>
      <c r="C58" s="405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-14</v>
      </c>
      <c r="J59" s="290" t="s">
        <v>60</v>
      </c>
      <c r="K59" s="294">
        <f>K54/$K$2/8*I59</f>
        <v>-2653.2258064516132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2" t="s">
        <v>67</v>
      </c>
      <c r="J60" s="393"/>
      <c r="K60" s="294">
        <f>K58+K59</f>
        <v>44346.774193548386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2" t="s">
        <v>68</v>
      </c>
      <c r="J61" s="393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11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7" t="s">
        <v>61</v>
      </c>
      <c r="J62" s="399"/>
      <c r="K62" s="229">
        <f>K60-K61</f>
        <v>44346.774193548386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7" t="s">
        <v>231</v>
      </c>
      <c r="J63" s="399"/>
      <c r="K63" s="229">
        <f>K54/2</f>
        <v>23500</v>
      </c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7"/>
      <c r="J64" s="399"/>
      <c r="K64" s="229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4" t="s">
        <v>38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6"/>
      <c r="M67" s="24"/>
      <c r="N67" s="28"/>
      <c r="O67" s="388" t="s">
        <v>40</v>
      </c>
      <c r="P67" s="389"/>
      <c r="Q67" s="389"/>
      <c r="R67" s="390"/>
      <c r="S67" s="29"/>
      <c r="T67" s="388" t="s">
        <v>41</v>
      </c>
      <c r="U67" s="389"/>
      <c r="V67" s="389"/>
      <c r="W67" s="389"/>
      <c r="X67" s="389"/>
      <c r="Y67" s="390"/>
      <c r="Z67" s="30"/>
    </row>
    <row r="68" spans="1:26" s="25" customFormat="1" ht="18" customHeight="1" x14ac:dyDescent="0.2">
      <c r="A68" s="272"/>
      <c r="B68" s="270"/>
      <c r="C68" s="391" t="s">
        <v>204</v>
      </c>
      <c r="D68" s="391"/>
      <c r="E68" s="391"/>
      <c r="F68" s="391"/>
      <c r="G68" s="273" t="str">
        <f>$J$1</f>
        <v>March</v>
      </c>
      <c r="H68" s="400">
        <f>$K$1</f>
        <v>2024</v>
      </c>
      <c r="I68" s="400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7" t="s">
        <v>41</v>
      </c>
      <c r="G71" s="399"/>
      <c r="H71" s="270"/>
      <c r="I71" s="397" t="s">
        <v>42</v>
      </c>
      <c r="J71" s="398"/>
      <c r="K71" s="399"/>
      <c r="L71" s="284"/>
      <c r="N71" s="35"/>
      <c r="O71" s="36" t="s">
        <v>44</v>
      </c>
      <c r="P71" s="341">
        <v>30</v>
      </c>
      <c r="Q71" s="341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404" t="s">
        <v>40</v>
      </c>
      <c r="C73" s="405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37000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37000</v>
      </c>
      <c r="H75" s="285"/>
      <c r="I75" s="392" t="s">
        <v>67</v>
      </c>
      <c r="J75" s="393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1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285"/>
      <c r="I76" s="392" t="s">
        <v>68</v>
      </c>
      <c r="J76" s="393"/>
      <c r="K76" s="288">
        <f>G76</f>
        <v>2000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7" t="s">
        <v>61</v>
      </c>
      <c r="J77" s="399"/>
      <c r="K77" s="229">
        <f>K75-K76</f>
        <v>78000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7"/>
      <c r="J78" s="399"/>
      <c r="K78" s="229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7"/>
      <c r="J79" s="399"/>
      <c r="K79" s="229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4" t="s">
        <v>38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6"/>
      <c r="M82" s="24"/>
      <c r="N82" s="28"/>
      <c r="O82" s="388" t="s">
        <v>40</v>
      </c>
      <c r="P82" s="389"/>
      <c r="Q82" s="389"/>
      <c r="R82" s="390"/>
      <c r="S82" s="29"/>
      <c r="T82" s="388" t="s">
        <v>41</v>
      </c>
      <c r="U82" s="389"/>
      <c r="V82" s="389"/>
      <c r="W82" s="389"/>
      <c r="X82" s="389"/>
      <c r="Y82" s="390"/>
      <c r="Z82" s="30"/>
      <c r="AA82" s="24"/>
    </row>
    <row r="83" spans="1:27" s="25" customFormat="1" ht="18" customHeight="1" x14ac:dyDescent="0.2">
      <c r="A83" s="272"/>
      <c r="B83" s="270"/>
      <c r="C83" s="391" t="s">
        <v>204</v>
      </c>
      <c r="D83" s="391"/>
      <c r="E83" s="391"/>
      <c r="F83" s="391"/>
      <c r="G83" s="273" t="str">
        <f>$J$1</f>
        <v>March</v>
      </c>
      <c r="H83" s="400">
        <f>$K$1</f>
        <v>2024</v>
      </c>
      <c r="I83" s="400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7" t="s">
        <v>41</v>
      </c>
      <c r="G86" s="399"/>
      <c r="H86" s="270"/>
      <c r="I86" s="397" t="s">
        <v>42</v>
      </c>
      <c r="J86" s="398"/>
      <c r="K86" s="399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4" t="s">
        <v>40</v>
      </c>
      <c r="C88" s="405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36</v>
      </c>
      <c r="J89" s="290" t="s">
        <v>60</v>
      </c>
      <c r="K89" s="294">
        <f>K84/$K$2/8*I89</f>
        <v>10161.290322580644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2" t="s">
        <v>67</v>
      </c>
      <c r="J90" s="393"/>
      <c r="K90" s="294">
        <f>K88+K89</f>
        <v>80161.290322580637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2" t="s">
        <v>68</v>
      </c>
      <c r="J91" s="393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13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7" t="s">
        <v>61</v>
      </c>
      <c r="J92" s="399"/>
      <c r="K92" s="229">
        <f>K90-K91</f>
        <v>80161.290322580637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7" t="s">
        <v>231</v>
      </c>
      <c r="J93" s="399" t="s">
        <v>231</v>
      </c>
      <c r="K93" s="229">
        <f>K84/2</f>
        <v>35000</v>
      </c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7" t="s">
        <v>232</v>
      </c>
      <c r="J94" s="399" t="s">
        <v>2</v>
      </c>
      <c r="K94" s="229">
        <f>K93+K92</f>
        <v>115161.29032258064</v>
      </c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4" t="s">
        <v>38</v>
      </c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6"/>
      <c r="M97" s="24"/>
      <c r="N97" s="28"/>
      <c r="O97" s="388" t="s">
        <v>40</v>
      </c>
      <c r="P97" s="389"/>
      <c r="Q97" s="389"/>
      <c r="R97" s="390"/>
      <c r="S97" s="29"/>
      <c r="T97" s="388" t="s">
        <v>41</v>
      </c>
      <c r="U97" s="389"/>
      <c r="V97" s="389"/>
      <c r="W97" s="389"/>
      <c r="X97" s="389"/>
      <c r="Y97" s="390"/>
      <c r="Z97" s="30"/>
    </row>
    <row r="98" spans="1:27" s="25" customFormat="1" ht="18" customHeight="1" x14ac:dyDescent="0.2">
      <c r="A98" s="272"/>
      <c r="B98" s="270"/>
      <c r="C98" s="391" t="s">
        <v>204</v>
      </c>
      <c r="D98" s="391"/>
      <c r="E98" s="391"/>
      <c r="F98" s="391"/>
      <c r="G98" s="273" t="str">
        <f>$J$1</f>
        <v>March</v>
      </c>
      <c r="H98" s="400">
        <f>$K$1</f>
        <v>2024</v>
      </c>
      <c r="I98" s="400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1" si="20">IF(Q100="","",R99-Q100)</f>
        <v>2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7" t="s">
        <v>41</v>
      </c>
      <c r="G101" s="399"/>
      <c r="H101" s="270"/>
      <c r="I101" s="397" t="s">
        <v>42</v>
      </c>
      <c r="J101" s="398"/>
      <c r="K101" s="399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1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 t="str">
        <f>IF($J$1="March","",Y101)</f>
        <v/>
      </c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404" t="s">
        <v>40</v>
      </c>
      <c r="C103" s="405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-3</v>
      </c>
      <c r="J104" s="290" t="s">
        <v>60</v>
      </c>
      <c r="K104" s="294">
        <f>K99/$K$2/8*I104</f>
        <v>-495.96774193548384</v>
      </c>
      <c r="L104" s="295"/>
      <c r="N104" s="35"/>
      <c r="O104" s="36" t="s">
        <v>47</v>
      </c>
      <c r="P104" s="341"/>
      <c r="Q104" s="341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2" t="s">
        <v>67</v>
      </c>
      <c r="J105" s="393"/>
      <c r="K105" s="294">
        <f>K103+K104</f>
        <v>40504.032258064515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2" t="s">
        <v>68</v>
      </c>
      <c r="J106" s="393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1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7" t="s">
        <v>61</v>
      </c>
      <c r="J107" s="399"/>
      <c r="K107" s="229">
        <f>K105-K106</f>
        <v>40504.032258064515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7"/>
      <c r="J108" s="399"/>
      <c r="K108" s="229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7"/>
      <c r="J109" s="399"/>
      <c r="K109" s="229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4" t="s">
        <v>38</v>
      </c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6"/>
      <c r="M112" s="24"/>
      <c r="N112" s="28"/>
      <c r="O112" s="388" t="s">
        <v>40</v>
      </c>
      <c r="P112" s="389"/>
      <c r="Q112" s="389"/>
      <c r="R112" s="390"/>
      <c r="S112" s="29"/>
      <c r="T112" s="388" t="s">
        <v>41</v>
      </c>
      <c r="U112" s="389"/>
      <c r="V112" s="389"/>
      <c r="W112" s="389"/>
      <c r="X112" s="389"/>
      <c r="Y112" s="390"/>
      <c r="Z112" s="30"/>
      <c r="AA112" s="24"/>
    </row>
    <row r="113" spans="1:27" s="25" customFormat="1" ht="18" customHeight="1" x14ac:dyDescent="0.2">
      <c r="A113" s="272"/>
      <c r="B113" s="270"/>
      <c r="C113" s="391" t="s">
        <v>204</v>
      </c>
      <c r="D113" s="391"/>
      <c r="E113" s="391"/>
      <c r="F113" s="391"/>
      <c r="G113" s="273" t="str">
        <f>$J$1</f>
        <v>March</v>
      </c>
      <c r="H113" s="400">
        <f>$K$1</f>
        <v>2024</v>
      </c>
      <c r="I113" s="400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7" t="s">
        <v>41</v>
      </c>
      <c r="G116" s="399"/>
      <c r="H116" s="270"/>
      <c r="I116" s="397" t="s">
        <v>42</v>
      </c>
      <c r="J116" s="398"/>
      <c r="K116" s="399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 t="str">
        <f>IF($J$1="March","",Y116)</f>
        <v/>
      </c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404" t="s">
        <v>40</v>
      </c>
      <c r="C118" s="405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56000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4000</v>
      </c>
      <c r="H119" s="285"/>
      <c r="I119" s="289">
        <v>6</v>
      </c>
      <c r="J119" s="290" t="s">
        <v>60</v>
      </c>
      <c r="K119" s="294">
        <f>K114/$K$2/8*I119</f>
        <v>1040.3225806451612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60000</v>
      </c>
      <c r="H120" s="285"/>
      <c r="I120" s="392" t="s">
        <v>67</v>
      </c>
      <c r="J120" s="393"/>
      <c r="K120" s="294">
        <f>K118+K119</f>
        <v>44040.322580645159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2" t="s">
        <v>68</v>
      </c>
      <c r="J121" s="393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14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60000</v>
      </c>
      <c r="H122" s="270"/>
      <c r="I122" s="397" t="s">
        <v>61</v>
      </c>
      <c r="J122" s="399"/>
      <c r="K122" s="229">
        <f>K120-K121</f>
        <v>44040.322580645159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7"/>
      <c r="J123" s="399"/>
      <c r="K123" s="229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7"/>
      <c r="J124" s="399"/>
      <c r="K124" s="229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4" t="s">
        <v>38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6"/>
      <c r="M127" s="24"/>
      <c r="N127" s="28"/>
      <c r="O127" s="388" t="s">
        <v>40</v>
      </c>
      <c r="P127" s="389"/>
      <c r="Q127" s="389"/>
      <c r="R127" s="390"/>
      <c r="S127" s="29"/>
      <c r="T127" s="388" t="s">
        <v>41</v>
      </c>
      <c r="U127" s="389"/>
      <c r="V127" s="389"/>
      <c r="W127" s="389"/>
      <c r="X127" s="389"/>
      <c r="Y127" s="390"/>
      <c r="Z127" s="30"/>
      <c r="AA127" s="24"/>
    </row>
    <row r="128" spans="1:27" s="25" customFormat="1" ht="18" customHeight="1" x14ac:dyDescent="0.2">
      <c r="A128" s="272"/>
      <c r="B128" s="270"/>
      <c r="C128" s="391" t="s">
        <v>204</v>
      </c>
      <c r="D128" s="391"/>
      <c r="E128" s="391"/>
      <c r="F128" s="391"/>
      <c r="G128" s="273" t="str">
        <f>$J$1</f>
        <v>March</v>
      </c>
      <c r="H128" s="400">
        <f>$K$1</f>
        <v>2024</v>
      </c>
      <c r="I128" s="400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7" t="s">
        <v>41</v>
      </c>
      <c r="G131" s="399"/>
      <c r="H131" s="270"/>
      <c r="I131" s="397" t="s">
        <v>42</v>
      </c>
      <c r="J131" s="398"/>
      <c r="K131" s="399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87056.451612903213</v>
      </c>
    </row>
    <row r="133" spans="1:28" s="25" customFormat="1" ht="18" customHeight="1" x14ac:dyDescent="0.2">
      <c r="A133" s="272"/>
      <c r="B133" s="404" t="s">
        <v>40</v>
      </c>
      <c r="C133" s="405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6</v>
      </c>
      <c r="J134" s="290" t="s">
        <v>60</v>
      </c>
      <c r="K134" s="294">
        <f>K129/$K$2/8*I134</f>
        <v>1016.1290322580644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2" t="s">
        <v>67</v>
      </c>
      <c r="J135" s="393"/>
      <c r="K135" s="294">
        <f>K133+K134</f>
        <v>43016.129032258061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2" t="s">
        <v>68</v>
      </c>
      <c r="J136" s="393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17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79" t="s">
        <v>61</v>
      </c>
      <c r="J137" s="381"/>
      <c r="K137" s="229">
        <f>K135-K136</f>
        <v>43016.129032258061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79" t="s">
        <v>231</v>
      </c>
      <c r="J138" s="381" t="s">
        <v>231</v>
      </c>
      <c r="K138" s="229">
        <f>K129/2</f>
        <v>21000</v>
      </c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79" t="s">
        <v>232</v>
      </c>
      <c r="J139" s="381" t="s">
        <v>2</v>
      </c>
      <c r="K139" s="229">
        <f>K138+K137</f>
        <v>64016.129032258061</v>
      </c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4" t="s">
        <v>38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6"/>
      <c r="M142" s="24"/>
      <c r="N142" s="28"/>
      <c r="O142" s="388" t="s">
        <v>40</v>
      </c>
      <c r="P142" s="389"/>
      <c r="Q142" s="389"/>
      <c r="R142" s="390"/>
      <c r="S142" s="29"/>
      <c r="T142" s="388" t="s">
        <v>41</v>
      </c>
      <c r="U142" s="389"/>
      <c r="V142" s="389"/>
      <c r="W142" s="389"/>
      <c r="X142" s="389"/>
      <c r="Y142" s="390"/>
      <c r="Z142" s="30"/>
      <c r="AA142" s="24"/>
    </row>
    <row r="143" spans="1:28" s="25" customFormat="1" ht="18" customHeight="1" x14ac:dyDescent="0.2">
      <c r="A143" s="272"/>
      <c r="B143" s="270"/>
      <c r="C143" s="391" t="s">
        <v>204</v>
      </c>
      <c r="D143" s="391"/>
      <c r="E143" s="391"/>
      <c r="F143" s="391"/>
      <c r="G143" s="273" t="str">
        <f>$J$1</f>
        <v>March</v>
      </c>
      <c r="H143" s="400">
        <f>$K$1</f>
        <v>2024</v>
      </c>
      <c r="I143" s="400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7" t="s">
        <v>41</v>
      </c>
      <c r="G146" s="399"/>
      <c r="H146" s="270"/>
      <c r="I146" s="397" t="s">
        <v>42</v>
      </c>
      <c r="J146" s="398"/>
      <c r="K146" s="399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 t="str">
        <f>IF($J$1="March","",Y146)</f>
        <v/>
      </c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404" t="s">
        <v>40</v>
      </c>
      <c r="C148" s="405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10000</v>
      </c>
      <c r="H149" s="285"/>
      <c r="I149" s="289">
        <v>37</v>
      </c>
      <c r="J149" s="290" t="s">
        <v>60</v>
      </c>
      <c r="K149" s="294">
        <f>K144/$K$2/8*I149</f>
        <v>5221.7741935483873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45867</v>
      </c>
      <c r="H150" s="285"/>
      <c r="I150" s="392" t="s">
        <v>67</v>
      </c>
      <c r="J150" s="393"/>
      <c r="K150" s="294">
        <f>K148+K149</f>
        <v>40221.774193548386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2" t="s">
        <v>68</v>
      </c>
      <c r="J151" s="393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0"/>
      <c r="I152" s="397" t="s">
        <v>61</v>
      </c>
      <c r="J152" s="399"/>
      <c r="K152" s="229">
        <f>K150-K151</f>
        <v>35221.774193548386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7" t="s">
        <v>231</v>
      </c>
      <c r="J153" s="399" t="s">
        <v>231</v>
      </c>
      <c r="K153" s="229">
        <f>K144/2</f>
        <v>17500</v>
      </c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7" t="s">
        <v>232</v>
      </c>
      <c r="J154" s="399" t="s">
        <v>2</v>
      </c>
      <c r="K154" s="229">
        <f>K153+K152</f>
        <v>52721.774193548386</v>
      </c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4" t="s">
        <v>38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6"/>
      <c r="M157" s="24"/>
      <c r="N157" s="28"/>
      <c r="O157" s="388" t="s">
        <v>40</v>
      </c>
      <c r="P157" s="389"/>
      <c r="Q157" s="389"/>
      <c r="R157" s="390"/>
      <c r="S157" s="29"/>
      <c r="T157" s="388" t="s">
        <v>41</v>
      </c>
      <c r="U157" s="389"/>
      <c r="V157" s="389"/>
      <c r="W157" s="389"/>
      <c r="X157" s="389"/>
      <c r="Y157" s="390"/>
      <c r="Z157" s="30"/>
      <c r="AA157" s="24"/>
    </row>
    <row r="158" spans="1:27" s="25" customFormat="1" ht="18" customHeight="1" x14ac:dyDescent="0.2">
      <c r="A158" s="272"/>
      <c r="B158" s="270"/>
      <c r="C158" s="391" t="s">
        <v>204</v>
      </c>
      <c r="D158" s="391"/>
      <c r="E158" s="391"/>
      <c r="F158" s="391"/>
      <c r="G158" s="273" t="str">
        <f>$J$1</f>
        <v>March</v>
      </c>
      <c r="H158" s="400">
        <f>$K$1</f>
        <v>2024</v>
      </c>
      <c r="I158" s="400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7" t="s">
        <v>41</v>
      </c>
      <c r="G161" s="399"/>
      <c r="H161" s="270"/>
      <c r="I161" s="397" t="s">
        <v>42</v>
      </c>
      <c r="J161" s="398"/>
      <c r="K161" s="399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 t="str">
        <f>IF($J$1="March","",Y161)</f>
        <v/>
      </c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404" t="s">
        <v>40</v>
      </c>
      <c r="C163" s="405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58</v>
      </c>
      <c r="J164" s="290" t="s">
        <v>60</v>
      </c>
      <c r="K164" s="294">
        <f>K159/$K$2/8*I164</f>
        <v>14032.258064516129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38200</v>
      </c>
      <c r="H165" s="285"/>
      <c r="I165" s="392" t="s">
        <v>67</v>
      </c>
      <c r="J165" s="393"/>
      <c r="K165" s="294">
        <f>K163+K164</f>
        <v>74032.258064516122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2" t="s">
        <v>68</v>
      </c>
      <c r="J166" s="393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33200</v>
      </c>
      <c r="H167" s="270"/>
      <c r="I167" s="397" t="s">
        <v>61</v>
      </c>
      <c r="J167" s="399"/>
      <c r="K167" s="229">
        <f>K165-K166</f>
        <v>69032.258064516122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7" t="s">
        <v>231</v>
      </c>
      <c r="J168" s="399" t="s">
        <v>231</v>
      </c>
      <c r="K168" s="229">
        <f>K159/2</f>
        <v>30000</v>
      </c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7" t="s">
        <v>232</v>
      </c>
      <c r="J169" s="399" t="s">
        <v>2</v>
      </c>
      <c r="K169" s="229">
        <f>K168+K167</f>
        <v>99032.258064516122</v>
      </c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4" t="s">
        <v>38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6"/>
      <c r="M172" s="24"/>
      <c r="N172" s="28"/>
      <c r="O172" s="388" t="s">
        <v>40</v>
      </c>
      <c r="P172" s="389"/>
      <c r="Q172" s="389"/>
      <c r="R172" s="390"/>
      <c r="S172" s="29"/>
      <c r="T172" s="388" t="s">
        <v>41</v>
      </c>
      <c r="U172" s="389"/>
      <c r="V172" s="389"/>
      <c r="W172" s="389"/>
      <c r="X172" s="389"/>
      <c r="Y172" s="390"/>
      <c r="Z172" s="30"/>
      <c r="AA172" s="24"/>
    </row>
    <row r="173" spans="1:27" s="25" customFormat="1" ht="18" customHeight="1" x14ac:dyDescent="0.2">
      <c r="A173" s="272"/>
      <c r="B173" s="270"/>
      <c r="C173" s="391" t="s">
        <v>204</v>
      </c>
      <c r="D173" s="391"/>
      <c r="E173" s="391"/>
      <c r="F173" s="391"/>
      <c r="G173" s="273" t="str">
        <f>$J$1</f>
        <v>March</v>
      </c>
      <c r="H173" s="400">
        <f>$K$1</f>
        <v>2024</v>
      </c>
      <c r="I173" s="400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7" t="s">
        <v>41</v>
      </c>
      <c r="G176" s="399"/>
      <c r="H176" s="270"/>
      <c r="I176" s="397" t="s">
        <v>42</v>
      </c>
      <c r="J176" s="398"/>
      <c r="K176" s="399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 t="str">
        <f>IF($J$1="March","",Y176)</f>
        <v/>
      </c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404" t="s">
        <v>40</v>
      </c>
      <c r="C178" s="405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88000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 t="str">
        <f>IF($J$1="March","",Y177)</f>
        <v/>
      </c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2000</v>
      </c>
      <c r="H179" s="285"/>
      <c r="I179" s="289"/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2" t="s">
        <v>67</v>
      </c>
      <c r="J180" s="393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2" t="s">
        <v>68</v>
      </c>
      <c r="J181" s="393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97" t="s">
        <v>61</v>
      </c>
      <c r="J182" s="399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7" t="s">
        <v>231</v>
      </c>
      <c r="J183" s="399" t="s">
        <v>231</v>
      </c>
      <c r="K183" s="229">
        <f>K174/2</f>
        <v>25000</v>
      </c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7" t="s">
        <v>232</v>
      </c>
      <c r="J184" s="399" t="s">
        <v>2</v>
      </c>
      <c r="K184" s="229">
        <f>K183+K182</f>
        <v>75000</v>
      </c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4" t="s">
        <v>38</v>
      </c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6"/>
      <c r="M187" s="24"/>
      <c r="N187" s="28"/>
      <c r="O187" s="388" t="s">
        <v>40</v>
      </c>
      <c r="P187" s="389"/>
      <c r="Q187" s="389"/>
      <c r="R187" s="390"/>
      <c r="S187" s="29"/>
      <c r="T187" s="388" t="s">
        <v>41</v>
      </c>
      <c r="U187" s="389"/>
      <c r="V187" s="389"/>
      <c r="W187" s="389"/>
      <c r="X187" s="389"/>
      <c r="Y187" s="390"/>
      <c r="Z187" s="30"/>
      <c r="AA187" s="24"/>
    </row>
    <row r="188" spans="1:27" s="25" customFormat="1" ht="18" customHeight="1" x14ac:dyDescent="0.2">
      <c r="A188" s="272"/>
      <c r="B188" s="270"/>
      <c r="C188" s="391" t="s">
        <v>204</v>
      </c>
      <c r="D188" s="391"/>
      <c r="E188" s="391"/>
      <c r="F188" s="391"/>
      <c r="G188" s="273" t="str">
        <f>$J$1</f>
        <v>March</v>
      </c>
      <c r="H188" s="400">
        <f>$K$1</f>
        <v>2024</v>
      </c>
      <c r="I188" s="400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7" t="s">
        <v>41</v>
      </c>
      <c r="G191" s="399"/>
      <c r="H191" s="270"/>
      <c r="I191" s="397" t="s">
        <v>42</v>
      </c>
      <c r="J191" s="398"/>
      <c r="K191" s="399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>IF($J$1="March","",Y191)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404" t="s">
        <v>40</v>
      </c>
      <c r="C193" s="405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ref="U193:U195" si="42">Y192</f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93</v>
      </c>
      <c r="J194" s="290" t="s">
        <v>60</v>
      </c>
      <c r="K194" s="294">
        <f>K189/$K$2/8*I194</f>
        <v>13125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74000</v>
      </c>
      <c r="H195" s="285"/>
      <c r="I195" s="392" t="s">
        <v>67</v>
      </c>
      <c r="J195" s="393"/>
      <c r="K195" s="294">
        <f>K193+K194</f>
        <v>48125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2" t="s">
        <v>68</v>
      </c>
      <c r="J196" s="393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69000</v>
      </c>
      <c r="H197" s="270"/>
      <c r="I197" s="397" t="s">
        <v>61</v>
      </c>
      <c r="J197" s="399"/>
      <c r="K197" s="229">
        <f>K195-K196</f>
        <v>43125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7" t="s">
        <v>231</v>
      </c>
      <c r="J198" s="399" t="s">
        <v>231</v>
      </c>
      <c r="K198" s="229">
        <f>K189/2</f>
        <v>17500</v>
      </c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3"/>
      <c r="G199" s="268"/>
      <c r="H199" s="268"/>
      <c r="I199" s="397" t="s">
        <v>232</v>
      </c>
      <c r="J199" s="399" t="s">
        <v>2</v>
      </c>
      <c r="K199" s="229">
        <f>K198+K197</f>
        <v>60625</v>
      </c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4" t="s">
        <v>38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6"/>
      <c r="M202" s="24"/>
      <c r="N202" s="28"/>
      <c r="O202" s="388" t="s">
        <v>40</v>
      </c>
      <c r="P202" s="389"/>
      <c r="Q202" s="389"/>
      <c r="R202" s="390"/>
      <c r="S202" s="29"/>
      <c r="T202" s="388" t="s">
        <v>41</v>
      </c>
      <c r="U202" s="389"/>
      <c r="V202" s="389"/>
      <c r="W202" s="389"/>
      <c r="X202" s="389"/>
      <c r="Y202" s="390"/>
      <c r="Z202" s="30"/>
    </row>
    <row r="203" spans="1:26" s="25" customFormat="1" ht="18" customHeight="1" x14ac:dyDescent="0.2">
      <c r="A203" s="272"/>
      <c r="B203" s="270"/>
      <c r="C203" s="391" t="s">
        <v>204</v>
      </c>
      <c r="D203" s="391"/>
      <c r="E203" s="391"/>
      <c r="F203" s="391"/>
      <c r="G203" s="273" t="str">
        <f>$J$1</f>
        <v>March</v>
      </c>
      <c r="H203" s="400">
        <f>$K$1</f>
        <v>2024</v>
      </c>
      <c r="I203" s="400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7" t="s">
        <v>41</v>
      </c>
      <c r="G206" s="399"/>
      <c r="H206" s="270"/>
      <c r="I206" s="397" t="s">
        <v>42</v>
      </c>
      <c r="J206" s="398"/>
      <c r="K206" s="399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 t="str">
        <f>IF($J$1="March","",Y206)</f>
        <v/>
      </c>
      <c r="V207" s="38"/>
      <c r="W207" s="63" t="str">
        <f t="shared" si="44"/>
        <v/>
      </c>
      <c r="X207" s="38"/>
      <c r="Y207" s="63" t="str">
        <f t="shared" si="45"/>
        <v/>
      </c>
      <c r="Z207" s="40"/>
    </row>
    <row r="208" spans="1:26" s="25" customFormat="1" ht="18" customHeight="1" x14ac:dyDescent="0.2">
      <c r="A208" s="272"/>
      <c r="B208" s="404" t="s">
        <v>40</v>
      </c>
      <c r="C208" s="405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3000</v>
      </c>
      <c r="H209" s="285"/>
      <c r="I209" s="289">
        <v>8</v>
      </c>
      <c r="J209" s="290" t="s">
        <v>60</v>
      </c>
      <c r="K209" s="294">
        <f>K204/$K$2/8*I209</f>
        <v>838.70967741935488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14225</v>
      </c>
      <c r="H210" s="285"/>
      <c r="I210" s="392" t="s">
        <v>67</v>
      </c>
      <c r="J210" s="393"/>
      <c r="K210" s="294">
        <f>K208+K209</f>
        <v>26838.709677419356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2" t="s">
        <v>68</v>
      </c>
      <c r="J211" s="393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70"/>
      <c r="I212" s="397" t="s">
        <v>61</v>
      </c>
      <c r="J212" s="399"/>
      <c r="K212" s="229">
        <f>K210-K211</f>
        <v>21838.709677419356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7" t="s">
        <v>231</v>
      </c>
      <c r="J213" s="399" t="s">
        <v>231</v>
      </c>
      <c r="K213" s="229">
        <f>K204/2</f>
        <v>13000</v>
      </c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7" t="s">
        <v>232</v>
      </c>
      <c r="J214" s="399" t="s">
        <v>2</v>
      </c>
      <c r="K214" s="229">
        <f>K213+K212</f>
        <v>34838.709677419356</v>
      </c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4" t="s">
        <v>38</v>
      </c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6"/>
      <c r="M217" s="24"/>
      <c r="N217" s="28"/>
      <c r="O217" s="388" t="s">
        <v>40</v>
      </c>
      <c r="P217" s="389"/>
      <c r="Q217" s="389"/>
      <c r="R217" s="390"/>
      <c r="S217" s="29"/>
      <c r="T217" s="388" t="s">
        <v>41</v>
      </c>
      <c r="U217" s="389"/>
      <c r="V217" s="389"/>
      <c r="W217" s="389"/>
      <c r="X217" s="389"/>
      <c r="Y217" s="390"/>
      <c r="Z217" s="30"/>
    </row>
    <row r="218" spans="1:26" s="25" customFormat="1" ht="18" customHeight="1" x14ac:dyDescent="0.2">
      <c r="A218" s="272"/>
      <c r="B218" s="270"/>
      <c r="C218" s="391" t="s">
        <v>204</v>
      </c>
      <c r="D218" s="391"/>
      <c r="E218" s="391"/>
      <c r="F218" s="391"/>
      <c r="G218" s="273" t="str">
        <f>$J$1</f>
        <v>March</v>
      </c>
      <c r="H218" s="400">
        <f>$K$1</f>
        <v>2024</v>
      </c>
      <c r="I218" s="400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0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7" t="s">
        <v>41</v>
      </c>
      <c r="G221" s="399"/>
      <c r="H221" s="270"/>
      <c r="I221" s="397" t="s">
        <v>42</v>
      </c>
      <c r="J221" s="398"/>
      <c r="K221" s="399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 t="str">
        <f>IF($J$1="March","",Y221)</f>
        <v/>
      </c>
      <c r="V222" s="38"/>
      <c r="W222" s="63" t="str">
        <f t="shared" si="47"/>
        <v/>
      </c>
      <c r="X222" s="38"/>
      <c r="Y222" s="63" t="str">
        <f t="shared" si="48"/>
        <v/>
      </c>
      <c r="Z222" s="40"/>
    </row>
    <row r="223" spans="1:26" s="25" customFormat="1" ht="18" customHeight="1" x14ac:dyDescent="0.2">
      <c r="A223" s="272"/>
      <c r="B223" s="404" t="s">
        <v>40</v>
      </c>
      <c r="C223" s="405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289">
        <f>IF(C227&gt;=C226,$K$2,C225+C227)</f>
        <v>31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7"/>
        <v/>
      </c>
      <c r="X223" s="38"/>
      <c r="Y223" s="63" t="str">
        <f t="shared" si="48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35</v>
      </c>
      <c r="J224" s="290" t="s">
        <v>60</v>
      </c>
      <c r="K224" s="294">
        <f>K219/$K$2/8*I224</f>
        <v>4939.5161290322576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7"/>
        <v/>
      </c>
      <c r="X224" s="38"/>
      <c r="Y224" s="63" t="str">
        <f t="shared" si="48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4000</v>
      </c>
      <c r="H225" s="285"/>
      <c r="I225" s="392" t="s">
        <v>67</v>
      </c>
      <c r="J225" s="393"/>
      <c r="K225" s="294">
        <f>K223+K224</f>
        <v>39939.516129032258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 t="str">
        <f t="shared" ref="U225:U230" si="49">Y224</f>
        <v/>
      </c>
      <c r="V225" s="38"/>
      <c r="W225" s="63" t="str">
        <f t="shared" si="47"/>
        <v/>
      </c>
      <c r="X225" s="38"/>
      <c r="Y225" s="63" t="str">
        <f t="shared" si="48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1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4000</v>
      </c>
      <c r="H226" s="285"/>
      <c r="I226" s="392" t="s">
        <v>68</v>
      </c>
      <c r="J226" s="393"/>
      <c r="K226" s="288">
        <f>G226</f>
        <v>4000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 t="str">
        <f t="shared" si="49"/>
        <v/>
      </c>
      <c r="V226" s="38"/>
      <c r="W226" s="63" t="str">
        <f t="shared" si="47"/>
        <v/>
      </c>
      <c r="X226" s="38"/>
      <c r="Y226" s="63" t="str">
        <f t="shared" si="48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4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7" t="s">
        <v>61</v>
      </c>
      <c r="J227" s="399"/>
      <c r="K227" s="229">
        <f>K225-K226</f>
        <v>35939.516129032258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9"/>
        <v/>
      </c>
      <c r="V227" s="38"/>
      <c r="W227" s="63" t="str">
        <f t="shared" si="47"/>
        <v/>
      </c>
      <c r="X227" s="38"/>
      <c r="Y227" s="63" t="str">
        <f t="shared" si="48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7" t="s">
        <v>231</v>
      </c>
      <c r="J228" s="399" t="s">
        <v>231</v>
      </c>
      <c r="K228" s="229">
        <f>K219/2</f>
        <v>17500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9"/>
        <v/>
      </c>
      <c r="V228" s="38"/>
      <c r="W228" s="63" t="str">
        <f t="shared" si="47"/>
        <v/>
      </c>
      <c r="X228" s="38"/>
      <c r="Y228" s="63" t="str">
        <f t="shared" si="48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7" t="s">
        <v>232</v>
      </c>
      <c r="J229" s="399" t="s">
        <v>2</v>
      </c>
      <c r="K229" s="229">
        <f>K228+K227</f>
        <v>53439.516129032258</v>
      </c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9"/>
        <v/>
      </c>
      <c r="V229" s="38"/>
      <c r="W229" s="63" t="str">
        <f t="shared" si="47"/>
        <v/>
      </c>
      <c r="X229" s="38"/>
      <c r="Y229" s="63" t="str">
        <f t="shared" si="48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2"/>
      <c r="Q230" s="342"/>
      <c r="R230" s="331"/>
      <c r="S230" s="27"/>
      <c r="T230" s="36" t="s">
        <v>56</v>
      </c>
      <c r="U230" s="63" t="str">
        <f t="shared" si="49"/>
        <v/>
      </c>
      <c r="V230" s="38"/>
      <c r="W230" s="63" t="str">
        <f t="shared" si="47"/>
        <v/>
      </c>
      <c r="X230" s="38"/>
      <c r="Y230" s="63" t="str">
        <f t="shared" si="48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4" t="s">
        <v>38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6"/>
      <c r="M232" s="24"/>
      <c r="N232" s="28"/>
      <c r="O232" s="388" t="s">
        <v>40</v>
      </c>
      <c r="P232" s="389"/>
      <c r="Q232" s="389"/>
      <c r="R232" s="390"/>
      <c r="S232" s="29"/>
      <c r="T232" s="388" t="s">
        <v>41</v>
      </c>
      <c r="U232" s="389"/>
      <c r="V232" s="389"/>
      <c r="W232" s="389"/>
      <c r="X232" s="389"/>
      <c r="Y232" s="390"/>
      <c r="Z232" s="27"/>
    </row>
    <row r="233" spans="1:26" s="25" customFormat="1" ht="18" customHeight="1" x14ac:dyDescent="0.2">
      <c r="A233" s="272"/>
      <c r="B233" s="270"/>
      <c r="C233" s="391" t="s">
        <v>204</v>
      </c>
      <c r="D233" s="391"/>
      <c r="E233" s="391"/>
      <c r="F233" s="391"/>
      <c r="G233" s="273" t="str">
        <f>$J$1</f>
        <v>March</v>
      </c>
      <c r="H233" s="400">
        <f>$K$1</f>
        <v>2024</v>
      </c>
      <c r="I233" s="400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97" t="s">
        <v>41</v>
      </c>
      <c r="G236" s="399"/>
      <c r="H236" s="270"/>
      <c r="I236" s="397" t="s">
        <v>42</v>
      </c>
      <c r="J236" s="398"/>
      <c r="K236" s="399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4" t="s">
        <v>40</v>
      </c>
      <c r="C238" s="405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2" t="s">
        <v>67</v>
      </c>
      <c r="J240" s="393"/>
      <c r="K240" s="294">
        <f>K238+K239</f>
        <v>36258.06451612903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2" t="s">
        <v>68</v>
      </c>
      <c r="J241" s="393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7" t="s">
        <v>61</v>
      </c>
      <c r="J242" s="399"/>
      <c r="K242" s="229">
        <f>K240-K241</f>
        <v>36258.06451612903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7" t="s">
        <v>231</v>
      </c>
      <c r="J243" s="399" t="s">
        <v>231</v>
      </c>
      <c r="K243" s="229">
        <v>10000</v>
      </c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7" t="s">
        <v>232</v>
      </c>
      <c r="J244" s="399" t="s">
        <v>2</v>
      </c>
      <c r="K244" s="229">
        <f>K243+K242</f>
        <v>46258.06451612903</v>
      </c>
      <c r="L244" s="284"/>
      <c r="N244" s="35"/>
      <c r="O244" s="36" t="s">
        <v>55</v>
      </c>
      <c r="P244" s="341"/>
      <c r="Q244" s="341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4" t="s">
        <v>38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6"/>
      <c r="M247" s="24"/>
      <c r="N247" s="28"/>
      <c r="O247" s="388" t="s">
        <v>40</v>
      </c>
      <c r="P247" s="389"/>
      <c r="Q247" s="389"/>
      <c r="R247" s="390"/>
      <c r="S247" s="29"/>
      <c r="T247" s="388" t="s">
        <v>41</v>
      </c>
      <c r="U247" s="389"/>
      <c r="V247" s="389"/>
      <c r="W247" s="389"/>
      <c r="X247" s="389"/>
      <c r="Y247" s="390"/>
      <c r="Z247" s="27"/>
    </row>
    <row r="248" spans="1:26" s="25" customFormat="1" ht="18" customHeight="1" x14ac:dyDescent="0.2">
      <c r="A248" s="272"/>
      <c r="B248" s="270"/>
      <c r="C248" s="391" t="s">
        <v>204</v>
      </c>
      <c r="D248" s="391"/>
      <c r="E248" s="391"/>
      <c r="F248" s="391"/>
      <c r="G248" s="273" t="str">
        <f>$J$1</f>
        <v>March</v>
      </c>
      <c r="H248" s="400">
        <f>$K$1</f>
        <v>2024</v>
      </c>
      <c r="I248" s="400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7" t="s">
        <v>41</v>
      </c>
      <c r="G251" s="399"/>
      <c r="H251" s="270"/>
      <c r="I251" s="397" t="s">
        <v>42</v>
      </c>
      <c r="J251" s="398"/>
      <c r="K251" s="399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4" t="s">
        <v>40</v>
      </c>
      <c r="C253" s="405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67</v>
      </c>
      <c r="J254" s="290" t="s">
        <v>60</v>
      </c>
      <c r="K254" s="294">
        <f>K249/$K$2/8*I254</f>
        <v>12157.258064516129</v>
      </c>
      <c r="L254" s="295"/>
      <c r="N254" s="35"/>
      <c r="O254" s="36" t="s">
        <v>47</v>
      </c>
      <c r="P254" s="341"/>
      <c r="Q254" s="341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2" t="s">
        <v>67</v>
      </c>
      <c r="J255" s="393"/>
      <c r="K255" s="294">
        <f>K253+K254</f>
        <v>57157.258064516129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2" t="s">
        <v>68</v>
      </c>
      <c r="J256" s="393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7" t="s">
        <v>61</v>
      </c>
      <c r="J257" s="399"/>
      <c r="K257" s="229">
        <f>K255-K256</f>
        <v>57157.258064516129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7" t="s">
        <v>231</v>
      </c>
      <c r="J258" s="399" t="s">
        <v>231</v>
      </c>
      <c r="K258" s="229">
        <v>10000</v>
      </c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7" t="s">
        <v>232</v>
      </c>
      <c r="J259" s="399" t="s">
        <v>2</v>
      </c>
      <c r="K259" s="229">
        <f>K258+K257</f>
        <v>67157.258064516122</v>
      </c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4" t="s">
        <v>38</v>
      </c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6"/>
      <c r="M262" s="24"/>
      <c r="N262" s="28"/>
      <c r="O262" s="388" t="s">
        <v>40</v>
      </c>
      <c r="P262" s="389"/>
      <c r="Q262" s="389"/>
      <c r="R262" s="390"/>
      <c r="S262" s="29"/>
      <c r="T262" s="388" t="s">
        <v>41</v>
      </c>
      <c r="U262" s="389"/>
      <c r="V262" s="389"/>
      <c r="W262" s="389"/>
      <c r="X262" s="389"/>
      <c r="Y262" s="390"/>
      <c r="Z262" s="30"/>
    </row>
    <row r="263" spans="1:26" s="25" customFormat="1" ht="18" customHeight="1" x14ac:dyDescent="0.2">
      <c r="A263" s="272"/>
      <c r="B263" s="270"/>
      <c r="C263" s="391" t="s">
        <v>204</v>
      </c>
      <c r="D263" s="391"/>
      <c r="E263" s="391"/>
      <c r="F263" s="391"/>
      <c r="G263" s="273" t="str">
        <f>$J$1</f>
        <v>March</v>
      </c>
      <c r="H263" s="400">
        <f>$K$1</f>
        <v>2024</v>
      </c>
      <c r="I263" s="400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7" t="s">
        <v>41</v>
      </c>
      <c r="G266" s="399"/>
      <c r="H266" s="270"/>
      <c r="I266" s="397" t="s">
        <v>42</v>
      </c>
      <c r="J266" s="398"/>
      <c r="K266" s="399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4" t="s">
        <v>40</v>
      </c>
      <c r="C268" s="405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62</v>
      </c>
      <c r="J269" s="290" t="s">
        <v>60</v>
      </c>
      <c r="K269" s="294">
        <f>K264/$K$2/8*I269</f>
        <v>8750</v>
      </c>
      <c r="L269" s="295"/>
      <c r="N269" s="35"/>
      <c r="O269" s="36" t="s">
        <v>47</v>
      </c>
      <c r="P269" s="341"/>
      <c r="Q269" s="341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2" t="s">
        <v>67</v>
      </c>
      <c r="J270" s="393"/>
      <c r="K270" s="294">
        <f>K268+K269</f>
        <v>43750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2" t="s">
        <v>68</v>
      </c>
      <c r="J271" s="393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7" t="s">
        <v>61</v>
      </c>
      <c r="J272" s="399"/>
      <c r="K272" s="229">
        <f>K270-K271</f>
        <v>43750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7" t="s">
        <v>231</v>
      </c>
      <c r="J273" s="399" t="s">
        <v>231</v>
      </c>
      <c r="K273" s="229">
        <v>10000</v>
      </c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7" t="s">
        <v>232</v>
      </c>
      <c r="J274" s="399" t="s">
        <v>2</v>
      </c>
      <c r="K274" s="229">
        <f>K273+K272</f>
        <v>53750</v>
      </c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4" t="s">
        <v>38</v>
      </c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6"/>
      <c r="M277" s="24"/>
      <c r="N277" s="28"/>
      <c r="O277" s="388" t="s">
        <v>40</v>
      </c>
      <c r="P277" s="389"/>
      <c r="Q277" s="389"/>
      <c r="R277" s="390"/>
      <c r="S277" s="29"/>
      <c r="T277" s="388" t="s">
        <v>41</v>
      </c>
      <c r="U277" s="389"/>
      <c r="V277" s="389"/>
      <c r="W277" s="389"/>
      <c r="X277" s="389"/>
      <c r="Y277" s="390"/>
      <c r="Z277" s="30"/>
      <c r="AA277" s="24"/>
    </row>
    <row r="278" spans="1:27" s="25" customFormat="1" ht="18" customHeight="1" x14ac:dyDescent="0.2">
      <c r="A278" s="272"/>
      <c r="B278" s="270"/>
      <c r="C278" s="391" t="s">
        <v>204</v>
      </c>
      <c r="D278" s="391"/>
      <c r="E278" s="391"/>
      <c r="F278" s="391"/>
      <c r="G278" s="273" t="str">
        <f>$J$1</f>
        <v>March</v>
      </c>
      <c r="H278" s="400">
        <f>$K$1</f>
        <v>2024</v>
      </c>
      <c r="I278" s="400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7" t="s">
        <v>41</v>
      </c>
      <c r="G281" s="399"/>
      <c r="H281" s="270"/>
      <c r="I281" s="397" t="s">
        <v>42</v>
      </c>
      <c r="J281" s="398"/>
      <c r="K281" s="399"/>
      <c r="L281" s="284"/>
      <c r="N281" s="35"/>
      <c r="O281" s="36" t="s">
        <v>44</v>
      </c>
      <c r="P281" s="36">
        <v>29</v>
      </c>
      <c r="Q281" s="36">
        <v>2</v>
      </c>
      <c r="R281" s="36">
        <f t="shared" ref="R281:R290" si="61">R280-Q281</f>
        <v>6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6</v>
      </c>
      <c r="S282" s="27"/>
      <c r="T282" s="36" t="s">
        <v>45</v>
      </c>
      <c r="U282" s="63" t="str">
        <f>IF($J$1="March","",Y281)</f>
        <v/>
      </c>
      <c r="V282" s="38"/>
      <c r="W282" s="63" t="str">
        <f t="shared" si="62"/>
        <v/>
      </c>
      <c r="X282" s="38"/>
      <c r="Y282" s="63" t="str">
        <f t="shared" si="63"/>
        <v/>
      </c>
      <c r="Z282" s="40"/>
    </row>
    <row r="283" spans="1:27" s="25" customFormat="1" ht="18" customHeight="1" x14ac:dyDescent="0.2">
      <c r="A283" s="272"/>
      <c r="B283" s="404" t="s">
        <v>40</v>
      </c>
      <c r="C283" s="405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14</v>
      </c>
      <c r="J284" s="290" t="s">
        <v>60</v>
      </c>
      <c r="K284" s="294">
        <f>K279/$K$2/8*I284</f>
        <v>2822.5806451612907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55870</v>
      </c>
      <c r="H285" s="285"/>
      <c r="I285" s="392" t="s">
        <v>67</v>
      </c>
      <c r="J285" s="393"/>
      <c r="K285" s="294">
        <f>K283+K284</f>
        <v>52822.580645161288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2" t="s">
        <v>68</v>
      </c>
      <c r="J286" s="393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50870</v>
      </c>
      <c r="H287" s="270"/>
      <c r="I287" s="397" t="s">
        <v>61</v>
      </c>
      <c r="J287" s="399"/>
      <c r="K287" s="229">
        <f>K285-K286</f>
        <v>47822.580645161288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7" t="s">
        <v>231</v>
      </c>
      <c r="J288" s="399" t="s">
        <v>231</v>
      </c>
      <c r="K288" s="229">
        <f>K279/2</f>
        <v>25000</v>
      </c>
      <c r="L288" s="284"/>
      <c r="N288" s="35"/>
      <c r="O288" s="36" t="s">
        <v>50</v>
      </c>
      <c r="P288" s="341"/>
      <c r="Q288" s="341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7" t="s">
        <v>232</v>
      </c>
      <c r="J289" s="399" t="s">
        <v>2</v>
      </c>
      <c r="K289" s="229">
        <f>K288+K287</f>
        <v>72822.580645161288</v>
      </c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4" t="s">
        <v>38</v>
      </c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6"/>
      <c r="M292" s="24"/>
      <c r="N292" s="28"/>
      <c r="O292" s="388" t="s">
        <v>40</v>
      </c>
      <c r="P292" s="389"/>
      <c r="Q292" s="389"/>
      <c r="R292" s="390"/>
      <c r="S292" s="29"/>
      <c r="T292" s="388" t="s">
        <v>41</v>
      </c>
      <c r="U292" s="389"/>
      <c r="V292" s="389"/>
      <c r="W292" s="389"/>
      <c r="X292" s="389"/>
      <c r="Y292" s="390"/>
      <c r="Z292" s="30"/>
      <c r="AA292" s="24"/>
    </row>
    <row r="293" spans="1:27" s="25" customFormat="1" ht="18" customHeight="1" x14ac:dyDescent="0.2">
      <c r="A293" s="272"/>
      <c r="B293" s="270"/>
      <c r="C293" s="391" t="s">
        <v>204</v>
      </c>
      <c r="D293" s="391"/>
      <c r="E293" s="391"/>
      <c r="F293" s="391"/>
      <c r="G293" s="273" t="str">
        <f>$J$1</f>
        <v>March</v>
      </c>
      <c r="H293" s="400">
        <f>$K$1</f>
        <v>2024</v>
      </c>
      <c r="I293" s="400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7" t="s">
        <v>41</v>
      </c>
      <c r="G296" s="399"/>
      <c r="H296" s="270"/>
      <c r="I296" s="397" t="s">
        <v>42</v>
      </c>
      <c r="J296" s="398"/>
      <c r="K296" s="399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</f>
        <v>15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>
        <v>10000</v>
      </c>
      <c r="Y296" s="63">
        <f t="shared" ref="Y296:Y305" si="66">IF(W296="","",W296-X296)</f>
        <v>12000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ref="R297:R304" si="67">R296-Q297</f>
        <v>15</v>
      </c>
      <c r="S297" s="27"/>
      <c r="T297" s="36" t="s">
        <v>45</v>
      </c>
      <c r="U297" s="63" t="str">
        <f>IF($J$1="March","",Y296)</f>
        <v/>
      </c>
      <c r="V297" s="38"/>
      <c r="W297" s="63" t="str">
        <f t="shared" ref="W297:W305" si="68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404" t="s">
        <v>40</v>
      </c>
      <c r="C298" s="405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IF(C302&gt;=C301,$K$2,C300+C302)-13</f>
        <v>18</v>
      </c>
      <c r="J298" s="290" t="s">
        <v>59</v>
      </c>
      <c r="K298" s="291">
        <f>K294/$K$2*I298</f>
        <v>37741.93548387097</v>
      </c>
      <c r="L298" s="292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2" t="s">
        <v>67</v>
      </c>
      <c r="J300" s="393"/>
      <c r="K300" s="294">
        <f>K298+K299</f>
        <v>37741.93548387097</v>
      </c>
      <c r="L300" s="295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13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10000</v>
      </c>
      <c r="H301" s="285"/>
      <c r="I301" s="392" t="s">
        <v>68</v>
      </c>
      <c r="J301" s="393"/>
      <c r="K301" s="288">
        <f>G301</f>
        <v>10000</v>
      </c>
      <c r="L301" s="296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0"/>
      <c r="I302" s="397" t="s">
        <v>61</v>
      </c>
      <c r="J302" s="399"/>
      <c r="K302" s="229">
        <f>K300-K301</f>
        <v>27741.93548387097</v>
      </c>
      <c r="L302" s="297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7" t="s">
        <v>231</v>
      </c>
      <c r="J303" s="399" t="s">
        <v>231</v>
      </c>
      <c r="K303" s="229">
        <f>K294/2</f>
        <v>32500</v>
      </c>
      <c r="L303" s="284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7" t="s">
        <v>232</v>
      </c>
      <c r="J304" s="399" t="s">
        <v>2</v>
      </c>
      <c r="K304" s="229">
        <f>K303+K302</f>
        <v>60241.93548387097</v>
      </c>
      <c r="L304" s="284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4" t="s">
        <v>38</v>
      </c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6"/>
      <c r="M307" s="24"/>
      <c r="N307" s="28"/>
      <c r="O307" s="388" t="s">
        <v>40</v>
      </c>
      <c r="P307" s="389"/>
      <c r="Q307" s="389"/>
      <c r="R307" s="390"/>
      <c r="S307" s="29"/>
      <c r="T307" s="388" t="s">
        <v>41</v>
      </c>
      <c r="U307" s="389"/>
      <c r="V307" s="389"/>
      <c r="W307" s="389"/>
      <c r="X307" s="389"/>
      <c r="Y307" s="390"/>
      <c r="Z307" s="30"/>
      <c r="AA307" s="24"/>
    </row>
    <row r="308" spans="1:27" s="25" customFormat="1" ht="18" customHeight="1" x14ac:dyDescent="0.2">
      <c r="A308" s="272"/>
      <c r="B308" s="270"/>
      <c r="C308" s="391" t="s">
        <v>204</v>
      </c>
      <c r="D308" s="391"/>
      <c r="E308" s="391"/>
      <c r="F308" s="391"/>
      <c r="G308" s="273" t="str">
        <f>$J$1</f>
        <v>March</v>
      </c>
      <c r="H308" s="400">
        <f>$K$1</f>
        <v>2024</v>
      </c>
      <c r="I308" s="400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7" t="s">
        <v>41</v>
      </c>
      <c r="G311" s="399"/>
      <c r="H311" s="270"/>
      <c r="I311" s="397" t="s">
        <v>42</v>
      </c>
      <c r="J311" s="398"/>
      <c r="K311" s="399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 t="str">
        <f>IF($J$1="March","",Y311)</f>
        <v/>
      </c>
      <c r="V312" s="38"/>
      <c r="W312" s="63" t="str">
        <f t="shared" si="72"/>
        <v/>
      </c>
      <c r="X312" s="38"/>
      <c r="Y312" s="63" t="str">
        <f t="shared" si="73"/>
        <v/>
      </c>
      <c r="Z312" s="40"/>
    </row>
    <row r="313" spans="1:27" s="25" customFormat="1" ht="18" customHeight="1" x14ac:dyDescent="0.2">
      <c r="A313" s="272"/>
      <c r="B313" s="404" t="s">
        <v>40</v>
      </c>
      <c r="C313" s="405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60</v>
      </c>
      <c r="J314" s="290" t="s">
        <v>60</v>
      </c>
      <c r="K314" s="294">
        <f>K309/$K$2/8*I314</f>
        <v>8467.7419354838712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2" t="s">
        <v>67</v>
      </c>
      <c r="J315" s="393"/>
      <c r="K315" s="294">
        <f>K313+K314</f>
        <v>43467.741935483871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2" t="s">
        <v>68</v>
      </c>
      <c r="J316" s="393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97" t="s">
        <v>61</v>
      </c>
      <c r="J317" s="399"/>
      <c r="K317" s="229">
        <f>K315-K316</f>
        <v>41467.741935483871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7" t="s">
        <v>231</v>
      </c>
      <c r="J318" s="399" t="s">
        <v>231</v>
      </c>
      <c r="K318" s="229">
        <f>K309/2</f>
        <v>17500</v>
      </c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7" t="s">
        <v>232</v>
      </c>
      <c r="J319" s="399" t="s">
        <v>2</v>
      </c>
      <c r="K319" s="229">
        <f>K318+K317</f>
        <v>58967.741935483871</v>
      </c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4" t="s">
        <v>38</v>
      </c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6"/>
      <c r="M322" s="24"/>
      <c r="N322" s="28"/>
      <c r="O322" s="388" t="s">
        <v>40</v>
      </c>
      <c r="P322" s="389"/>
      <c r="Q322" s="389"/>
      <c r="R322" s="390"/>
      <c r="S322" s="29"/>
      <c r="T322" s="388" t="s">
        <v>41</v>
      </c>
      <c r="U322" s="389"/>
      <c r="V322" s="389"/>
      <c r="W322" s="389"/>
      <c r="X322" s="389"/>
      <c r="Y322" s="390"/>
      <c r="Z322" s="30"/>
      <c r="AA322" s="24"/>
    </row>
    <row r="323" spans="1:27" s="25" customFormat="1" ht="18" customHeight="1" x14ac:dyDescent="0.2">
      <c r="A323" s="272"/>
      <c r="B323" s="270"/>
      <c r="C323" s="391" t="s">
        <v>204</v>
      </c>
      <c r="D323" s="391"/>
      <c r="E323" s="391"/>
      <c r="F323" s="391"/>
      <c r="G323" s="273" t="str">
        <f>$J$1</f>
        <v>March</v>
      </c>
      <c r="H323" s="400">
        <f>$K$1</f>
        <v>2024</v>
      </c>
      <c r="I323" s="400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7" t="s">
        <v>41</v>
      </c>
      <c r="G326" s="399"/>
      <c r="H326" s="270"/>
      <c r="I326" s="397" t="s">
        <v>42</v>
      </c>
      <c r="J326" s="398"/>
      <c r="K326" s="399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5"/>
        <v/>
      </c>
      <c r="X327" s="38"/>
      <c r="Y327" s="63" t="str">
        <f t="shared" si="76"/>
        <v/>
      </c>
      <c r="Z327" s="40"/>
    </row>
    <row r="328" spans="1:27" s="25" customFormat="1" ht="18" customHeight="1" x14ac:dyDescent="0.2">
      <c r="A328" s="272"/>
      <c r="B328" s="404" t="s">
        <v>40</v>
      </c>
      <c r="C328" s="405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12000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24</v>
      </c>
      <c r="J329" s="290" t="s">
        <v>60</v>
      </c>
      <c r="K329" s="294">
        <f>K324/$K$2/8*I329</f>
        <v>2612.9032258064517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12000</v>
      </c>
      <c r="H330" s="285"/>
      <c r="I330" s="392" t="s">
        <v>67</v>
      </c>
      <c r="J330" s="393"/>
      <c r="K330" s="294">
        <f>K328+K329</f>
        <v>29612.903225806451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2" t="s">
        <v>68</v>
      </c>
      <c r="J331" s="393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9000</v>
      </c>
      <c r="H332" s="270"/>
      <c r="I332" s="397" t="s">
        <v>61</v>
      </c>
      <c r="J332" s="399"/>
      <c r="K332" s="229">
        <f>K330-K331</f>
        <v>26612.903225806451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7" t="s">
        <v>231</v>
      </c>
      <c r="J333" s="399" t="s">
        <v>231</v>
      </c>
      <c r="K333" s="229">
        <f>K324/2</f>
        <v>13500</v>
      </c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7" t="s">
        <v>232</v>
      </c>
      <c r="J334" s="399" t="s">
        <v>2</v>
      </c>
      <c r="K334" s="229">
        <f>K333+K332</f>
        <v>40112.903225806454</v>
      </c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4" t="s">
        <v>38</v>
      </c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6"/>
      <c r="M337" s="24"/>
      <c r="N337" s="28"/>
      <c r="O337" s="388" t="s">
        <v>40</v>
      </c>
      <c r="P337" s="389"/>
      <c r="Q337" s="389"/>
      <c r="R337" s="390"/>
      <c r="S337" s="29"/>
      <c r="T337" s="388" t="s">
        <v>41</v>
      </c>
      <c r="U337" s="389"/>
      <c r="V337" s="389"/>
      <c r="W337" s="389"/>
      <c r="X337" s="389"/>
      <c r="Y337" s="390"/>
      <c r="Z337" s="30"/>
    </row>
    <row r="338" spans="1:27" s="25" customFormat="1" ht="18" customHeight="1" x14ac:dyDescent="0.2">
      <c r="A338" s="272"/>
      <c r="B338" s="270"/>
      <c r="C338" s="391" t="s">
        <v>204</v>
      </c>
      <c r="D338" s="391"/>
      <c r="E338" s="391"/>
      <c r="F338" s="391"/>
      <c r="G338" s="273" t="str">
        <f>$J$1</f>
        <v>March</v>
      </c>
      <c r="H338" s="400">
        <f>$K$1</f>
        <v>2024</v>
      </c>
      <c r="I338" s="400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227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7" t="s">
        <v>41</v>
      </c>
      <c r="G341" s="399"/>
      <c r="H341" s="270"/>
      <c r="I341" s="397" t="s">
        <v>42</v>
      </c>
      <c r="J341" s="398"/>
      <c r="K341" s="399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1"/>
        <v/>
      </c>
      <c r="X342" s="38"/>
      <c r="Y342" s="63" t="str">
        <f t="shared" si="82"/>
        <v/>
      </c>
      <c r="Z342" s="40"/>
    </row>
    <row r="343" spans="1:27" s="25" customFormat="1" ht="18" customHeight="1" x14ac:dyDescent="0.2">
      <c r="A343" s="272"/>
      <c r="B343" s="404" t="s">
        <v>40</v>
      </c>
      <c r="C343" s="405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1500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34</v>
      </c>
      <c r="J344" s="290" t="s">
        <v>60</v>
      </c>
      <c r="K344" s="294">
        <f>K339/$K$2/8*I344</f>
        <v>4798.3870967741932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1500</v>
      </c>
      <c r="H345" s="285"/>
      <c r="I345" s="392" t="s">
        <v>67</v>
      </c>
      <c r="J345" s="393"/>
      <c r="K345" s="294">
        <f>K343+K344</f>
        <v>39798.387096774197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2" t="s">
        <v>68</v>
      </c>
      <c r="J346" s="393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12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7" t="s">
        <v>61</v>
      </c>
      <c r="J347" s="399"/>
      <c r="K347" s="229">
        <f>K345-K346</f>
        <v>38298.387096774197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7" t="s">
        <v>231</v>
      </c>
      <c r="J348" s="399" t="s">
        <v>231</v>
      </c>
      <c r="K348" s="229">
        <f>K339/2</f>
        <v>17500</v>
      </c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7" t="s">
        <v>232</v>
      </c>
      <c r="J349" s="399" t="s">
        <v>2</v>
      </c>
      <c r="K349" s="229">
        <f>K348+K347</f>
        <v>55798.387096774197</v>
      </c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4" t="s">
        <v>38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6"/>
      <c r="M352" s="24"/>
      <c r="N352" s="28"/>
      <c r="O352" s="388" t="s">
        <v>40</v>
      </c>
      <c r="P352" s="389"/>
      <c r="Q352" s="389"/>
      <c r="R352" s="390"/>
      <c r="S352" s="29"/>
      <c r="T352" s="388" t="s">
        <v>41</v>
      </c>
      <c r="U352" s="389"/>
      <c r="V352" s="389"/>
      <c r="W352" s="389"/>
      <c r="X352" s="389"/>
      <c r="Y352" s="390"/>
      <c r="Z352" s="30"/>
    </row>
    <row r="353" spans="1:26" s="25" customFormat="1" ht="18" customHeight="1" x14ac:dyDescent="0.2">
      <c r="A353" s="272"/>
      <c r="B353" s="270"/>
      <c r="C353" s="391" t="s">
        <v>204</v>
      </c>
      <c r="D353" s="391"/>
      <c r="E353" s="391"/>
      <c r="F353" s="391"/>
      <c r="G353" s="273" t="str">
        <f>$J$1</f>
        <v>March</v>
      </c>
      <c r="H353" s="400">
        <f>$K$1</f>
        <v>2024</v>
      </c>
      <c r="I353" s="400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7" t="s">
        <v>41</v>
      </c>
      <c r="G356" s="399"/>
      <c r="H356" s="270"/>
      <c r="I356" s="397" t="s">
        <v>42</v>
      </c>
      <c r="J356" s="398"/>
      <c r="K356" s="399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6"/>
        <v/>
      </c>
      <c r="X357" s="38"/>
      <c r="Y357" s="63" t="str">
        <f t="shared" si="87"/>
        <v/>
      </c>
      <c r="Z357" s="40"/>
    </row>
    <row r="358" spans="1:26" s="25" customFormat="1" ht="18" customHeight="1" x14ac:dyDescent="0.2">
      <c r="A358" s="272"/>
      <c r="B358" s="404" t="s">
        <v>40</v>
      </c>
      <c r="C358" s="405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20</v>
      </c>
      <c r="J359" s="290" t="s">
        <v>60</v>
      </c>
      <c r="K359" s="294">
        <f>K354/$K$2/8*I359</f>
        <v>2177.4193548387098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2" t="s">
        <v>67</v>
      </c>
      <c r="J360" s="393"/>
      <c r="K360" s="294">
        <f>K358+K359</f>
        <v>29177.419354838708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2" t="s">
        <v>68</v>
      </c>
      <c r="J361" s="393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7" t="s">
        <v>61</v>
      </c>
      <c r="J362" s="399"/>
      <c r="K362" s="229">
        <f>K360-K361</f>
        <v>29177.419354838708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7" t="s">
        <v>231</v>
      </c>
      <c r="J363" s="399" t="s">
        <v>231</v>
      </c>
      <c r="K363" s="229">
        <f>K354/2</f>
        <v>13500</v>
      </c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7" t="s">
        <v>232</v>
      </c>
      <c r="J364" s="399" t="s">
        <v>2</v>
      </c>
      <c r="K364" s="229">
        <f>K363+K362</f>
        <v>42677.419354838712</v>
      </c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4" t="s">
        <v>38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6"/>
      <c r="M367" s="24"/>
      <c r="N367" s="28"/>
      <c r="O367" s="388" t="s">
        <v>40</v>
      </c>
      <c r="P367" s="389"/>
      <c r="Q367" s="389"/>
      <c r="R367" s="390"/>
      <c r="S367" s="29"/>
      <c r="T367" s="388" t="s">
        <v>41</v>
      </c>
      <c r="U367" s="389"/>
      <c r="V367" s="389"/>
      <c r="W367" s="389"/>
      <c r="X367" s="389"/>
      <c r="Y367" s="390"/>
      <c r="Z367" s="30"/>
    </row>
    <row r="368" spans="1:26" s="25" customFormat="1" ht="18" customHeight="1" x14ac:dyDescent="0.2">
      <c r="A368" s="272"/>
      <c r="B368" s="270"/>
      <c r="C368" s="391" t="s">
        <v>204</v>
      </c>
      <c r="D368" s="391"/>
      <c r="E368" s="391"/>
      <c r="F368" s="391"/>
      <c r="G368" s="273" t="str">
        <f>$J$1</f>
        <v>March</v>
      </c>
      <c r="H368" s="400">
        <f>$K$1</f>
        <v>2024</v>
      </c>
      <c r="I368" s="400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7" t="s">
        <v>41</v>
      </c>
      <c r="G371" s="399"/>
      <c r="H371" s="270"/>
      <c r="I371" s="397" t="s">
        <v>42</v>
      </c>
      <c r="J371" s="398"/>
      <c r="K371" s="399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2"/>
        <v/>
      </c>
      <c r="X372" s="38"/>
      <c r="Y372" s="63" t="str">
        <f t="shared" si="93"/>
        <v/>
      </c>
      <c r="Z372" s="40"/>
    </row>
    <row r="373" spans="1:27" s="25" customFormat="1" ht="18" customHeight="1" x14ac:dyDescent="0.2">
      <c r="A373" s="272"/>
      <c r="B373" s="404" t="s">
        <v>40</v>
      </c>
      <c r="C373" s="405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23387.096774193549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19</v>
      </c>
      <c r="J374" s="290" t="s">
        <v>60</v>
      </c>
      <c r="K374" s="294">
        <f>K369/$K$2/8*I374</f>
        <v>1915.3225806451615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2" t="s">
        <v>67</v>
      </c>
      <c r="J375" s="393"/>
      <c r="K375" s="294">
        <f>K373+K374</f>
        <v>25302.419354838712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2" t="s">
        <v>68</v>
      </c>
      <c r="J376" s="393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3000</v>
      </c>
      <c r="H377" s="270"/>
      <c r="I377" s="397" t="s">
        <v>61</v>
      </c>
      <c r="J377" s="399"/>
      <c r="K377" s="229">
        <f>K375-K376</f>
        <v>25302.419354838712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2"/>
      <c r="H378" s="270"/>
      <c r="I378" s="397" t="s">
        <v>231</v>
      </c>
      <c r="J378" s="399" t="s">
        <v>231</v>
      </c>
      <c r="K378" s="229">
        <f>K369/4</f>
        <v>6250</v>
      </c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7" t="s">
        <v>232</v>
      </c>
      <c r="J379" s="399" t="s">
        <v>2</v>
      </c>
      <c r="K379" s="229">
        <f>K378+K377</f>
        <v>31552.419354838712</v>
      </c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4" t="s">
        <v>38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6"/>
      <c r="M382" s="24"/>
      <c r="N382" s="28"/>
      <c r="O382" s="388" t="s">
        <v>40</v>
      </c>
      <c r="P382" s="389"/>
      <c r="Q382" s="389"/>
      <c r="R382" s="390"/>
      <c r="S382" s="29"/>
      <c r="T382" s="388" t="s">
        <v>41</v>
      </c>
      <c r="U382" s="389"/>
      <c r="V382" s="389"/>
      <c r="W382" s="389"/>
      <c r="X382" s="389"/>
      <c r="Y382" s="390"/>
      <c r="Z382" s="30"/>
      <c r="AA382" s="24"/>
    </row>
    <row r="383" spans="1:27" s="25" customFormat="1" ht="18" customHeight="1" x14ac:dyDescent="0.2">
      <c r="A383" s="272"/>
      <c r="B383" s="270"/>
      <c r="C383" s="391" t="s">
        <v>204</v>
      </c>
      <c r="D383" s="391"/>
      <c r="E383" s="391"/>
      <c r="F383" s="391"/>
      <c r="G383" s="273" t="str">
        <f>$J$1</f>
        <v>March</v>
      </c>
      <c r="H383" s="400">
        <f>$K$1</f>
        <v>2024</v>
      </c>
      <c r="I383" s="400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7" t="s">
        <v>41</v>
      </c>
      <c r="G386" s="399"/>
      <c r="H386" s="270"/>
      <c r="I386" s="397" t="s">
        <v>42</v>
      </c>
      <c r="J386" s="398"/>
      <c r="K386" s="399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 t="str">
        <f>IF($J$1="March","",Y386)</f>
        <v/>
      </c>
      <c r="V387" s="38"/>
      <c r="W387" s="63" t="str">
        <f t="shared" si="97"/>
        <v/>
      </c>
      <c r="X387" s="38"/>
      <c r="Y387" s="63" t="str">
        <f t="shared" si="98"/>
        <v/>
      </c>
      <c r="Z387" s="40"/>
    </row>
    <row r="388" spans="1:27" s="25" customFormat="1" ht="18" customHeight="1" x14ac:dyDescent="0.2">
      <c r="A388" s="272"/>
      <c r="B388" s="404" t="s">
        <v>40</v>
      </c>
      <c r="C388" s="405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16000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19</v>
      </c>
      <c r="J389" s="290" t="s">
        <v>60</v>
      </c>
      <c r="K389" s="294">
        <f>K384/$K$2/8*I389</f>
        <v>1915.3225806451615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16000</v>
      </c>
      <c r="H390" s="285"/>
      <c r="I390" s="392" t="s">
        <v>67</v>
      </c>
      <c r="J390" s="393"/>
      <c r="K390" s="294">
        <f>K388+K389</f>
        <v>26915.322580645163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2" t="s">
        <v>68</v>
      </c>
      <c r="J391" s="393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12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14000</v>
      </c>
      <c r="H392" s="270"/>
      <c r="I392" s="397" t="s">
        <v>61</v>
      </c>
      <c r="J392" s="399"/>
      <c r="K392" s="229">
        <f>K390-K391</f>
        <v>24915.322580645163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7" t="s">
        <v>231</v>
      </c>
      <c r="J393" s="399" t="s">
        <v>231</v>
      </c>
      <c r="K393" s="229">
        <f>K384/2</f>
        <v>12500</v>
      </c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7" t="s">
        <v>232</v>
      </c>
      <c r="J394" s="399" t="s">
        <v>2</v>
      </c>
      <c r="K394" s="229">
        <f>K393+K392</f>
        <v>37415.322580645166</v>
      </c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9" t="s">
        <v>38</v>
      </c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1"/>
      <c r="M397" s="24"/>
      <c r="N397" s="28"/>
      <c r="O397" s="388" t="s">
        <v>40</v>
      </c>
      <c r="P397" s="389"/>
      <c r="Q397" s="389"/>
      <c r="R397" s="390"/>
      <c r="S397" s="29"/>
      <c r="T397" s="388" t="s">
        <v>41</v>
      </c>
      <c r="U397" s="389"/>
      <c r="V397" s="389"/>
      <c r="W397" s="389"/>
      <c r="X397" s="389"/>
      <c r="Y397" s="390"/>
      <c r="Z397" s="27"/>
    </row>
    <row r="398" spans="1:27" s="25" customFormat="1" ht="18" customHeight="1" x14ac:dyDescent="0.2">
      <c r="A398" s="272"/>
      <c r="B398" s="270"/>
      <c r="C398" s="391" t="s">
        <v>204</v>
      </c>
      <c r="D398" s="391"/>
      <c r="E398" s="391"/>
      <c r="F398" s="391"/>
      <c r="G398" s="273" t="str">
        <f>$J$1</f>
        <v>March</v>
      </c>
      <c r="H398" s="400">
        <f>$K$1</f>
        <v>2024</v>
      </c>
      <c r="I398" s="400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9" t="s">
        <v>41</v>
      </c>
      <c r="G401" s="409"/>
      <c r="H401" s="270"/>
      <c r="I401" s="409" t="s">
        <v>42</v>
      </c>
      <c r="J401" s="409"/>
      <c r="K401" s="409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404" t="s">
        <v>40</v>
      </c>
      <c r="C403" s="405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20</v>
      </c>
      <c r="J404" s="290" t="s">
        <v>60</v>
      </c>
      <c r="K404" s="294">
        <f>K399/$K$2/8*I404</f>
        <v>2016.1290322580646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2" t="s">
        <v>67</v>
      </c>
      <c r="J405" s="393"/>
      <c r="K405" s="294">
        <f>K403+K404</f>
        <v>27016.129032258064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2" t="s">
        <v>68</v>
      </c>
      <c r="J406" s="393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7" t="s">
        <v>61</v>
      </c>
      <c r="J407" s="399"/>
      <c r="K407" s="229">
        <f>K405-K406</f>
        <v>27016.129032258064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7" t="s">
        <v>231</v>
      </c>
      <c r="J408" s="399" t="s">
        <v>231</v>
      </c>
      <c r="K408" s="229">
        <f>K399/4</f>
        <v>6250</v>
      </c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7" t="s">
        <v>232</v>
      </c>
      <c r="J409" s="399" t="s">
        <v>2</v>
      </c>
      <c r="K409" s="229">
        <f>K408+K407</f>
        <v>33266.129032258061</v>
      </c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4" t="s">
        <v>38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6"/>
      <c r="M413" s="24"/>
      <c r="N413" s="28"/>
      <c r="O413" s="388" t="s">
        <v>40</v>
      </c>
      <c r="P413" s="389"/>
      <c r="Q413" s="389"/>
      <c r="R413" s="390"/>
      <c r="S413" s="29"/>
      <c r="T413" s="388" t="s">
        <v>41</v>
      </c>
      <c r="U413" s="389"/>
      <c r="V413" s="389"/>
      <c r="W413" s="389"/>
      <c r="X413" s="389"/>
      <c r="Y413" s="390"/>
      <c r="Z413" s="30"/>
      <c r="AA413" s="24"/>
    </row>
    <row r="414" spans="1:27" s="25" customFormat="1" ht="18" customHeight="1" x14ac:dyDescent="0.2">
      <c r="A414" s="272"/>
      <c r="B414" s="270"/>
      <c r="C414" s="391" t="s">
        <v>204</v>
      </c>
      <c r="D414" s="391"/>
      <c r="E414" s="391"/>
      <c r="F414" s="391"/>
      <c r="G414" s="273" t="str">
        <f>$J$1</f>
        <v>March</v>
      </c>
      <c r="H414" s="400">
        <f>$K$1</f>
        <v>2024</v>
      </c>
      <c r="I414" s="400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7" t="s">
        <v>41</v>
      </c>
      <c r="G417" s="399"/>
      <c r="H417" s="270"/>
      <c r="I417" s="397" t="s">
        <v>42</v>
      </c>
      <c r="J417" s="398"/>
      <c r="K417" s="399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3"/>
        <v/>
      </c>
      <c r="X418" s="38"/>
      <c r="Y418" s="63" t="str">
        <f t="shared" si="104"/>
        <v/>
      </c>
      <c r="Z418" s="40"/>
    </row>
    <row r="419" spans="1:26" s="25" customFormat="1" ht="18" customHeight="1" x14ac:dyDescent="0.2">
      <c r="A419" s="272"/>
      <c r="B419" s="404" t="s">
        <v>40</v>
      </c>
      <c r="C419" s="405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 t="str">
        <f t="shared" ref="U419:U425" si="105">Y418</f>
        <v/>
      </c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285"/>
      <c r="I420" s="289">
        <v>35</v>
      </c>
      <c r="J420" s="290" t="s">
        <v>60</v>
      </c>
      <c r="K420" s="294">
        <f>K415/$K$2/8*I420</f>
        <v>3810.483870967742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si="105"/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2" t="s">
        <v>67</v>
      </c>
      <c r="J421" s="393"/>
      <c r="K421" s="294">
        <f>K419+K420</f>
        <v>30810.483870967742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2" t="s">
        <v>68</v>
      </c>
      <c r="J422" s="393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7" t="s">
        <v>61</v>
      </c>
      <c r="J423" s="399"/>
      <c r="K423" s="229">
        <f>K421-K422</f>
        <v>28810.483870967742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7" t="s">
        <v>231</v>
      </c>
      <c r="J424" s="399" t="s">
        <v>231</v>
      </c>
      <c r="K424" s="229">
        <f>K415/2</f>
        <v>13500</v>
      </c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7" t="s">
        <v>232</v>
      </c>
      <c r="J425" s="399" t="s">
        <v>2</v>
      </c>
      <c r="K425" s="229">
        <f>K424+K423</f>
        <v>42310.483870967742</v>
      </c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4" t="s">
        <v>38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6"/>
      <c r="M428" s="24"/>
      <c r="N428" s="28"/>
      <c r="O428" s="388" t="s">
        <v>40</v>
      </c>
      <c r="P428" s="389"/>
      <c r="Q428" s="389"/>
      <c r="R428" s="390"/>
      <c r="S428" s="29"/>
      <c r="T428" s="388" t="s">
        <v>41</v>
      </c>
      <c r="U428" s="389"/>
      <c r="V428" s="389"/>
      <c r="W428" s="389"/>
      <c r="X428" s="389"/>
      <c r="Y428" s="390"/>
      <c r="Z428" s="30"/>
    </row>
    <row r="429" spans="1:26" s="25" customFormat="1" ht="18" customHeight="1" x14ac:dyDescent="0.2">
      <c r="A429" s="272"/>
      <c r="B429" s="270"/>
      <c r="C429" s="391" t="s">
        <v>204</v>
      </c>
      <c r="D429" s="391"/>
      <c r="E429" s="391"/>
      <c r="F429" s="391"/>
      <c r="G429" s="273" t="str">
        <f>$J$1</f>
        <v>March</v>
      </c>
      <c r="H429" s="400">
        <f>$K$1</f>
        <v>2024</v>
      </c>
      <c r="I429" s="400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7" t="s">
        <v>41</v>
      </c>
      <c r="G432" s="399"/>
      <c r="H432" s="270"/>
      <c r="I432" s="397" t="s">
        <v>42</v>
      </c>
      <c r="J432" s="398"/>
      <c r="K432" s="399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ref="R433" si="108">IF(Q433="","",R432-Q433)</f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404" t="s">
        <v>40</v>
      </c>
      <c r="C434" s="405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25</v>
      </c>
      <c r="J434" s="290" t="s">
        <v>59</v>
      </c>
      <c r="K434" s="291">
        <f>K430/$K$2*I434</f>
        <v>24193.548387096773</v>
      </c>
      <c r="L434" s="292"/>
      <c r="N434" s="35"/>
      <c r="O434" s="36" t="s">
        <v>46</v>
      </c>
      <c r="P434" s="342"/>
      <c r="Q434" s="342"/>
      <c r="R434" s="342"/>
      <c r="S434" s="27"/>
      <c r="T434" s="36" t="s">
        <v>46</v>
      </c>
      <c r="U434" s="63" t="str">
        <f t="shared" ref="U434:U440" si="109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16</v>
      </c>
      <c r="J435" s="290" t="s">
        <v>60</v>
      </c>
      <c r="K435" s="294">
        <f>K430/$K$2/8*I435</f>
        <v>1935.483870967742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9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34500</v>
      </c>
      <c r="H436" s="285"/>
      <c r="I436" s="392" t="s">
        <v>67</v>
      </c>
      <c r="J436" s="393"/>
      <c r="K436" s="294">
        <f>K434+K435</f>
        <v>26129.032258064515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9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6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7" s="285"/>
      <c r="I437" s="392" t="s">
        <v>68</v>
      </c>
      <c r="J437" s="393"/>
      <c r="K437" s="288">
        <f>G437</f>
        <v>3000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9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31500</v>
      </c>
      <c r="H438" s="270"/>
      <c r="I438" s="397" t="s">
        <v>61</v>
      </c>
      <c r="J438" s="399"/>
      <c r="K438" s="229">
        <f>K436-K437</f>
        <v>23129.032258064515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9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7" t="s">
        <v>231</v>
      </c>
      <c r="J439" s="399" t="s">
        <v>231</v>
      </c>
      <c r="K439" s="229">
        <f>K430/2</f>
        <v>15000</v>
      </c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9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7" t="s">
        <v>232</v>
      </c>
      <c r="J440" s="399" t="s">
        <v>2</v>
      </c>
      <c r="K440" s="229">
        <f>K439+K438</f>
        <v>38129.032258064515</v>
      </c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9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4" t="s">
        <v>38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6"/>
      <c r="M443" s="24"/>
      <c r="N443" s="28"/>
      <c r="O443" s="388" t="s">
        <v>40</v>
      </c>
      <c r="P443" s="389"/>
      <c r="Q443" s="389"/>
      <c r="R443" s="390"/>
      <c r="S443" s="29"/>
      <c r="T443" s="388" t="s">
        <v>41</v>
      </c>
      <c r="U443" s="389"/>
      <c r="V443" s="389"/>
      <c r="W443" s="389"/>
      <c r="X443" s="389"/>
      <c r="Y443" s="390"/>
      <c r="Z443" s="30"/>
      <c r="AA443" s="24"/>
    </row>
    <row r="444" spans="1:29" s="25" customFormat="1" ht="18" customHeight="1" x14ac:dyDescent="0.2">
      <c r="A444" s="272"/>
      <c r="B444" s="270"/>
      <c r="C444" s="391" t="s">
        <v>204</v>
      </c>
      <c r="D444" s="391"/>
      <c r="E444" s="391"/>
      <c r="F444" s="391"/>
      <c r="G444" s="273" t="str">
        <f>$J$1</f>
        <v>March</v>
      </c>
      <c r="H444" s="400">
        <f>$K$1</f>
        <v>2024</v>
      </c>
      <c r="I444" s="400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7" t="s">
        <v>41</v>
      </c>
      <c r="G447" s="399"/>
      <c r="H447" s="270"/>
      <c r="I447" s="397" t="s">
        <v>42</v>
      </c>
      <c r="J447" s="398"/>
      <c r="K447" s="399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10">IF(U447="","",U447+V447)</f>
        <v>0</v>
      </c>
      <c r="X447" s="38"/>
      <c r="Y447" s="63">
        <f t="shared" ref="Y447:Y456" si="111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0"/>
        <v/>
      </c>
      <c r="X448" s="38"/>
      <c r="Y448" s="63" t="str">
        <f t="shared" si="111"/>
        <v/>
      </c>
      <c r="Z448" s="40"/>
    </row>
    <row r="449" spans="1:26" s="25" customFormat="1" ht="18" customHeight="1" x14ac:dyDescent="0.2">
      <c r="A449" s="272"/>
      <c r="B449" s="404" t="s">
        <v>40</v>
      </c>
      <c r="C449" s="405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68</v>
      </c>
      <c r="J450" s="290" t="s">
        <v>60</v>
      </c>
      <c r="K450" s="294">
        <f>K445/$K$2/8*I450</f>
        <v>7266.1290322580644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2" t="s">
        <v>67</v>
      </c>
      <c r="J451" s="393"/>
      <c r="K451" s="294">
        <f>K449+K450</f>
        <v>33766.129032258061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2" t="s">
        <v>68</v>
      </c>
      <c r="J452" s="393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7" t="s">
        <v>61</v>
      </c>
      <c r="J453" s="399"/>
      <c r="K453" s="229">
        <f>K451-K452</f>
        <v>33766.129032258061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7" t="s">
        <v>231</v>
      </c>
      <c r="J454" s="399" t="s">
        <v>231</v>
      </c>
      <c r="K454" s="229">
        <f>K445/2</f>
        <v>13250</v>
      </c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7" t="s">
        <v>232</v>
      </c>
      <c r="J455" s="399" t="s">
        <v>2</v>
      </c>
      <c r="K455" s="229">
        <f>K454+K453</f>
        <v>47016.129032258061</v>
      </c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4" t="s">
        <v>38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6"/>
      <c r="M458" s="24"/>
      <c r="N458" s="28"/>
      <c r="O458" s="388" t="s">
        <v>40</v>
      </c>
      <c r="P458" s="389"/>
      <c r="Q458" s="389"/>
      <c r="R458" s="390"/>
      <c r="S458" s="29"/>
      <c r="T458" s="388" t="s">
        <v>41</v>
      </c>
      <c r="U458" s="389"/>
      <c r="V458" s="389"/>
      <c r="W458" s="389"/>
      <c r="X458" s="389"/>
      <c r="Y458" s="390"/>
      <c r="Z458" s="30"/>
    </row>
    <row r="459" spans="1:26" s="25" customFormat="1" ht="18" customHeight="1" x14ac:dyDescent="0.2">
      <c r="A459" s="272"/>
      <c r="B459" s="270"/>
      <c r="C459" s="391" t="s">
        <v>204</v>
      </c>
      <c r="D459" s="391"/>
      <c r="E459" s="391"/>
      <c r="F459" s="391"/>
      <c r="G459" s="273" t="str">
        <f>$J$1</f>
        <v>March</v>
      </c>
      <c r="H459" s="400">
        <f>$K$1</f>
        <v>2024</v>
      </c>
      <c r="I459" s="400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7" t="s">
        <v>41</v>
      </c>
      <c r="G462" s="399"/>
      <c r="H462" s="270"/>
      <c r="I462" s="397" t="s">
        <v>42</v>
      </c>
      <c r="J462" s="398"/>
      <c r="K462" s="399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3">IF(U462="","",U462+V462)</f>
        <v>0</v>
      </c>
      <c r="X462" s="38"/>
      <c r="Y462" s="63">
        <f t="shared" ref="Y462:Y471" si="114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3"/>
        <v/>
      </c>
      <c r="X463" s="38"/>
      <c r="Y463" s="63" t="str">
        <f t="shared" si="114"/>
        <v/>
      </c>
      <c r="Z463" s="40"/>
    </row>
    <row r="464" spans="1:26" s="25" customFormat="1" ht="18" customHeight="1" x14ac:dyDescent="0.2">
      <c r="A464" s="272"/>
      <c r="B464" s="404" t="s">
        <v>40</v>
      </c>
      <c r="C464" s="405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330">
        <f>IF(C468&gt;=C467,$K$2,C466+C468)+3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44</v>
      </c>
      <c r="J465" s="290" t="s">
        <v>60</v>
      </c>
      <c r="K465" s="294">
        <f>K460/$K$2/8*I465</f>
        <v>4701.6129032258068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28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2" t="s">
        <v>67</v>
      </c>
      <c r="J466" s="393"/>
      <c r="K466" s="294">
        <f>K464+K465</f>
        <v>31201.612903225807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3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2" t="s">
        <v>68</v>
      </c>
      <c r="J467" s="393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7" t="s">
        <v>61</v>
      </c>
      <c r="J468" s="399"/>
      <c r="K468" s="229">
        <f>K466-K467</f>
        <v>31201.612903225807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7" t="s">
        <v>231</v>
      </c>
      <c r="J469" s="399" t="s">
        <v>231</v>
      </c>
      <c r="K469" s="229">
        <f>K460/2</f>
        <v>13250</v>
      </c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>
        <v>41900</v>
      </c>
      <c r="H470" s="268"/>
      <c r="I470" s="397" t="s">
        <v>232</v>
      </c>
      <c r="J470" s="399" t="s">
        <v>2</v>
      </c>
      <c r="K470" s="229">
        <f>K469+K468</f>
        <v>44451.612903225803</v>
      </c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449">
        <f>K470-G470</f>
        <v>2551.6129032258032</v>
      </c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4" t="s">
        <v>38</v>
      </c>
      <c r="B473" s="395"/>
      <c r="C473" s="395"/>
      <c r="D473" s="395"/>
      <c r="E473" s="395"/>
      <c r="F473" s="395"/>
      <c r="G473" s="395"/>
      <c r="H473" s="395"/>
      <c r="I473" s="395"/>
      <c r="J473" s="395"/>
      <c r="K473" s="395"/>
      <c r="L473" s="396"/>
      <c r="M473" s="24"/>
      <c r="N473" s="28"/>
      <c r="O473" s="388" t="s">
        <v>40</v>
      </c>
      <c r="P473" s="389"/>
      <c r="Q473" s="389"/>
      <c r="R473" s="390"/>
      <c r="S473" s="29"/>
      <c r="T473" s="388" t="s">
        <v>41</v>
      </c>
      <c r="U473" s="389"/>
      <c r="V473" s="389"/>
      <c r="W473" s="389"/>
      <c r="X473" s="389"/>
      <c r="Y473" s="390"/>
      <c r="Z473" s="30"/>
      <c r="AA473" s="24"/>
    </row>
    <row r="474" spans="1:27" s="25" customFormat="1" ht="18" customHeight="1" x14ac:dyDescent="0.2">
      <c r="A474" s="272"/>
      <c r="B474" s="270"/>
      <c r="C474" s="391" t="s">
        <v>204</v>
      </c>
      <c r="D474" s="391"/>
      <c r="E474" s="391"/>
      <c r="F474" s="391"/>
      <c r="G474" s="273" t="str">
        <f>$J$1</f>
        <v>March</v>
      </c>
      <c r="H474" s="400">
        <f>$K$1</f>
        <v>2024</v>
      </c>
      <c r="I474" s="400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5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7" t="s">
        <v>41</v>
      </c>
      <c r="G477" s="399"/>
      <c r="H477" s="270"/>
      <c r="I477" s="397" t="s">
        <v>42</v>
      </c>
      <c r="J477" s="398"/>
      <c r="K477" s="399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6">IF(U477="","",U477+V477)</f>
        <v>25000</v>
      </c>
      <c r="X477" s="38"/>
      <c r="Y477" s="63">
        <f t="shared" ref="Y477" si="117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ref="W478:W486" si="118">IF(U478="","",U478+V478)</f>
        <v/>
      </c>
      <c r="X478" s="38"/>
      <c r="Y478" s="63" t="str">
        <f t="shared" ref="Y478:Y486" si="119">IF(W478="","",W478-X478)</f>
        <v/>
      </c>
      <c r="Z478" s="40"/>
    </row>
    <row r="479" spans="1:27" s="25" customFormat="1" ht="18" customHeight="1" x14ac:dyDescent="0.2">
      <c r="A479" s="272"/>
      <c r="B479" s="404" t="s">
        <v>40</v>
      </c>
      <c r="C479" s="405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8"/>
        <v/>
      </c>
      <c r="X479" s="38"/>
      <c r="Y479" s="63" t="str">
        <f t="shared" si="119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25000</v>
      </c>
      <c r="H480" s="285"/>
      <c r="I480" s="289">
        <v>25</v>
      </c>
      <c r="J480" s="290" t="s">
        <v>60</v>
      </c>
      <c r="K480" s="294">
        <f>K475/$K$2/8*I480</f>
        <v>3225.8064516129034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8"/>
        <v/>
      </c>
      <c r="X480" s="38"/>
      <c r="Y480" s="63" t="str">
        <f t="shared" si="119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2" t="s">
        <v>67</v>
      </c>
      <c r="J481" s="393"/>
      <c r="K481" s="294">
        <f>K479+K480</f>
        <v>35225.806451612902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8"/>
        <v/>
      </c>
      <c r="X481" s="38"/>
      <c r="Y481" s="63" t="str">
        <f t="shared" si="119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2" t="s">
        <v>68</v>
      </c>
      <c r="J482" s="393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8"/>
        <v>0</v>
      </c>
      <c r="X482" s="38"/>
      <c r="Y482" s="63">
        <f t="shared" si="119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25000</v>
      </c>
      <c r="H483" s="270"/>
      <c r="I483" s="397" t="s">
        <v>61</v>
      </c>
      <c r="J483" s="399"/>
      <c r="K483" s="229">
        <f>K481-K482</f>
        <v>35225.806451612902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8"/>
        <v/>
      </c>
      <c r="X483" s="38"/>
      <c r="Y483" s="63" t="str">
        <f t="shared" si="119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7" t="s">
        <v>231</v>
      </c>
      <c r="J484" s="399" t="s">
        <v>231</v>
      </c>
      <c r="K484" s="229">
        <f>K475/2</f>
        <v>16000</v>
      </c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8"/>
        <v/>
      </c>
      <c r="X484" s="38"/>
      <c r="Y484" s="63" t="str">
        <f t="shared" si="119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7" t="s">
        <v>232</v>
      </c>
      <c r="J485" s="399" t="s">
        <v>2</v>
      </c>
      <c r="K485" s="229">
        <f>K484+K483</f>
        <v>51225.806451612902</v>
      </c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8"/>
        <v/>
      </c>
      <c r="X485" s="38"/>
      <c r="Y485" s="63" t="str">
        <f t="shared" si="119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8"/>
        <v/>
      </c>
      <c r="X486" s="38"/>
      <c r="Y486" s="63" t="str">
        <f t="shared" si="119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4" t="s">
        <v>38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6"/>
      <c r="M488" s="24"/>
      <c r="N488" s="28"/>
      <c r="O488" s="388" t="s">
        <v>40</v>
      </c>
      <c r="P488" s="389"/>
      <c r="Q488" s="389"/>
      <c r="R488" s="390"/>
      <c r="S488" s="29"/>
      <c r="T488" s="388" t="s">
        <v>41</v>
      </c>
      <c r="U488" s="389"/>
      <c r="V488" s="389"/>
      <c r="W488" s="389"/>
      <c r="X488" s="389"/>
      <c r="Y488" s="390"/>
      <c r="Z488" s="30"/>
    </row>
    <row r="489" spans="1:26" s="25" customFormat="1" ht="18" customHeight="1" x14ac:dyDescent="0.2">
      <c r="A489" s="272"/>
      <c r="B489" s="270"/>
      <c r="C489" s="391" t="s">
        <v>204</v>
      </c>
      <c r="D489" s="391"/>
      <c r="E489" s="391"/>
      <c r="F489" s="391"/>
      <c r="G489" s="273" t="str">
        <f>$J$1</f>
        <v>March</v>
      </c>
      <c r="H489" s="400">
        <f>$K$1</f>
        <v>2024</v>
      </c>
      <c r="I489" s="400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7" t="s">
        <v>41</v>
      </c>
      <c r="G492" s="399"/>
      <c r="H492" s="270"/>
      <c r="I492" s="397" t="s">
        <v>42</v>
      </c>
      <c r="J492" s="398"/>
      <c r="K492" s="399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20">IF(U492="","",U492+V492)</f>
        <v>0</v>
      </c>
      <c r="X492" s="38"/>
      <c r="Y492" s="63">
        <f t="shared" ref="Y492:Y501" si="121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20"/>
        <v/>
      </c>
      <c r="X493" s="38"/>
      <c r="Y493" s="63" t="str">
        <f t="shared" si="121"/>
        <v/>
      </c>
      <c r="Z493" s="40"/>
    </row>
    <row r="494" spans="1:26" s="25" customFormat="1" ht="18" customHeight="1" x14ac:dyDescent="0.2">
      <c r="A494" s="272"/>
      <c r="B494" s="404" t="s">
        <v>40</v>
      </c>
      <c r="C494" s="405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20"/>
        <v/>
      </c>
      <c r="X494" s="38"/>
      <c r="Y494" s="63" t="str">
        <f t="shared" si="121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45</v>
      </c>
      <c r="J495" s="290" t="s">
        <v>60</v>
      </c>
      <c r="K495" s="294">
        <f>K490/$K$2/8*I495</f>
        <v>5715.7258064516127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20"/>
        <v/>
      </c>
      <c r="X495" s="38"/>
      <c r="Y495" s="63" t="str">
        <f t="shared" si="121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2" t="s">
        <v>67</v>
      </c>
      <c r="J496" s="393"/>
      <c r="K496" s="294">
        <f>K494+K495</f>
        <v>37215.725806451614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20"/>
        <v/>
      </c>
      <c r="X496" s="38"/>
      <c r="Y496" s="63" t="str">
        <f t="shared" si="121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2" t="s">
        <v>68</v>
      </c>
      <c r="J497" s="393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20"/>
        <v/>
      </c>
      <c r="X497" s="38"/>
      <c r="Y497" s="63" t="str">
        <f t="shared" si="121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7" t="s">
        <v>61</v>
      </c>
      <c r="J498" s="399"/>
      <c r="K498" s="229">
        <f>K496-K497</f>
        <v>37215.725806451614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20"/>
        <v/>
      </c>
      <c r="X498" s="38"/>
      <c r="Y498" s="63" t="str">
        <f t="shared" si="121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7" t="s">
        <v>231</v>
      </c>
      <c r="J499" s="399" t="s">
        <v>231</v>
      </c>
      <c r="K499" s="229">
        <f>K490/2</f>
        <v>15750</v>
      </c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20"/>
        <v/>
      </c>
      <c r="X499" s="38"/>
      <c r="Y499" s="63" t="str">
        <f t="shared" si="121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7" t="s">
        <v>232</v>
      </c>
      <c r="J500" s="399" t="s">
        <v>2</v>
      </c>
      <c r="K500" s="229">
        <f>K499+K498</f>
        <v>52965.725806451614</v>
      </c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20"/>
        <v/>
      </c>
      <c r="X500" s="38"/>
      <c r="Y500" s="63" t="str">
        <f t="shared" si="121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20"/>
        <v/>
      </c>
      <c r="X501" s="38"/>
      <c r="Y501" s="63" t="str">
        <f t="shared" si="121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4" t="s">
        <v>38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6"/>
      <c r="M503" s="24"/>
      <c r="N503" s="28"/>
      <c r="O503" s="388" t="s">
        <v>40</v>
      </c>
      <c r="P503" s="389"/>
      <c r="Q503" s="389"/>
      <c r="R503" s="390"/>
      <c r="S503" s="29"/>
      <c r="T503" s="388" t="s">
        <v>41</v>
      </c>
      <c r="U503" s="389"/>
      <c r="V503" s="389"/>
      <c r="W503" s="389"/>
      <c r="X503" s="389"/>
      <c r="Y503" s="390"/>
      <c r="Z503" s="30"/>
      <c r="AA503" s="24"/>
    </row>
    <row r="504" spans="1:27" s="25" customFormat="1" ht="18" customHeight="1" x14ac:dyDescent="0.2">
      <c r="A504" s="272"/>
      <c r="B504" s="270"/>
      <c r="C504" s="391" t="s">
        <v>204</v>
      </c>
      <c r="D504" s="391"/>
      <c r="E504" s="391"/>
      <c r="F504" s="391"/>
      <c r="G504" s="273" t="str">
        <f>$J$1</f>
        <v>March</v>
      </c>
      <c r="H504" s="400">
        <f>$K$1</f>
        <v>2024</v>
      </c>
      <c r="I504" s="400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7" t="s">
        <v>41</v>
      </c>
      <c r="G507" s="399"/>
      <c r="H507" s="270"/>
      <c r="I507" s="397" t="s">
        <v>42</v>
      </c>
      <c r="J507" s="398"/>
      <c r="K507" s="399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2">IF(U507="","",U507+V507)</f>
        <v>50000</v>
      </c>
      <c r="X507" s="38">
        <v>5000</v>
      </c>
      <c r="Y507" s="63">
        <f t="shared" ref="Y507:Y516" si="123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 t="str">
        <f>IF($J$1="March","",Y507)</f>
        <v/>
      </c>
      <c r="V508" s="38"/>
      <c r="W508" s="63" t="str">
        <f t="shared" si="122"/>
        <v/>
      </c>
      <c r="X508" s="38"/>
      <c r="Y508" s="63" t="str">
        <f t="shared" si="123"/>
        <v/>
      </c>
      <c r="Z508" s="40"/>
    </row>
    <row r="509" spans="1:27" s="25" customFormat="1" ht="18" customHeight="1" x14ac:dyDescent="0.2">
      <c r="A509" s="272"/>
      <c r="B509" s="404" t="s">
        <v>40</v>
      </c>
      <c r="C509" s="405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2"/>
        <v/>
      </c>
      <c r="X509" s="38"/>
      <c r="Y509" s="63" t="str">
        <f t="shared" si="123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2"/>
        <v/>
      </c>
      <c r="X510" s="38"/>
      <c r="Y510" s="63" t="str">
        <f t="shared" si="123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50000</v>
      </c>
      <c r="H511" s="285"/>
      <c r="I511" s="392" t="s">
        <v>67</v>
      </c>
      <c r="J511" s="393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2"/>
        <v/>
      </c>
      <c r="X511" s="38"/>
      <c r="Y511" s="63" t="str">
        <f t="shared" si="123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2" t="s">
        <v>68</v>
      </c>
      <c r="J512" s="393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2"/>
        <v/>
      </c>
      <c r="X512" s="38"/>
      <c r="Y512" s="63" t="str">
        <f t="shared" si="123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97" t="s">
        <v>61</v>
      </c>
      <c r="J513" s="399"/>
      <c r="K513" s="229">
        <f>K511-K512</f>
        <v>30322.580645161288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2"/>
        <v/>
      </c>
      <c r="X513" s="38"/>
      <c r="Y513" s="63" t="str">
        <f t="shared" si="123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7" t="s">
        <v>231</v>
      </c>
      <c r="J514" s="399" t="s">
        <v>231</v>
      </c>
      <c r="K514" s="229">
        <f>K505/2</f>
        <v>15000</v>
      </c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2"/>
        <v/>
      </c>
      <c r="X514" s="38"/>
      <c r="Y514" s="63" t="str">
        <f t="shared" si="123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7" t="s">
        <v>232</v>
      </c>
      <c r="J515" s="399" t="s">
        <v>2</v>
      </c>
      <c r="K515" s="229">
        <f>K514+K513</f>
        <v>45322.580645161288</v>
      </c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2"/>
        <v/>
      </c>
      <c r="X515" s="38"/>
      <c r="Y515" s="63" t="str">
        <f t="shared" si="123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2"/>
        <v/>
      </c>
      <c r="X516" s="38"/>
      <c r="Y516" s="63" t="str">
        <f t="shared" si="123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4" t="s">
        <v>38</v>
      </c>
      <c r="B518" s="395"/>
      <c r="C518" s="395"/>
      <c r="D518" s="395"/>
      <c r="E518" s="395"/>
      <c r="F518" s="395"/>
      <c r="G518" s="395"/>
      <c r="H518" s="395"/>
      <c r="I518" s="395"/>
      <c r="J518" s="395"/>
      <c r="K518" s="395"/>
      <c r="L518" s="396"/>
      <c r="M518" s="24"/>
      <c r="N518" s="28"/>
      <c r="O518" s="388" t="s">
        <v>40</v>
      </c>
      <c r="P518" s="389"/>
      <c r="Q518" s="389"/>
      <c r="R518" s="390"/>
      <c r="S518" s="29"/>
      <c r="T518" s="388" t="s">
        <v>41</v>
      </c>
      <c r="U518" s="389"/>
      <c r="V518" s="389"/>
      <c r="W518" s="389"/>
      <c r="X518" s="389"/>
      <c r="Y518" s="390"/>
      <c r="Z518" s="30"/>
      <c r="AA518" s="24"/>
    </row>
    <row r="519" spans="1:27" s="25" customFormat="1" ht="18" customHeight="1" x14ac:dyDescent="0.2">
      <c r="A519" s="272"/>
      <c r="B519" s="270"/>
      <c r="C519" s="391" t="s">
        <v>204</v>
      </c>
      <c r="D519" s="391"/>
      <c r="E519" s="391"/>
      <c r="F519" s="391"/>
      <c r="G519" s="273" t="str">
        <f>$J$1</f>
        <v>March</v>
      </c>
      <c r="H519" s="400">
        <f>$K$1</f>
        <v>2024</v>
      </c>
      <c r="I519" s="400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7" t="s">
        <v>41</v>
      </c>
      <c r="G522" s="399"/>
      <c r="H522" s="270"/>
      <c r="I522" s="397" t="s">
        <v>42</v>
      </c>
      <c r="J522" s="398"/>
      <c r="K522" s="399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4">IF(U522="","",U522+V522)</f>
        <v>0</v>
      </c>
      <c r="X522" s="38"/>
      <c r="Y522" s="63">
        <f t="shared" ref="Y522:Y531" si="125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4"/>
        <v/>
      </c>
      <c r="X523" s="38"/>
      <c r="Y523" s="63" t="str">
        <f t="shared" si="125"/>
        <v/>
      </c>
      <c r="Z523" s="40"/>
    </row>
    <row r="524" spans="1:27" s="25" customFormat="1" ht="18" customHeight="1" x14ac:dyDescent="0.2">
      <c r="A524" s="272"/>
      <c r="B524" s="404" t="s">
        <v>40</v>
      </c>
      <c r="C524" s="405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330">
        <f>IF(C528&gt;=C527,$K$2,C526+C528)+3</f>
        <v>31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4"/>
        <v/>
      </c>
      <c r="X524" s="38"/>
      <c r="Y524" s="63" t="str">
        <f t="shared" si="125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</v>
      </c>
      <c r="J525" s="290" t="s">
        <v>60</v>
      </c>
      <c r="K525" s="294">
        <f>K520/$K$2/8*I525</f>
        <v>151.20967741935485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4"/>
        <v/>
      </c>
      <c r="X525" s="38"/>
      <c r="Y525" s="63" t="str">
        <f t="shared" si="125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2" t="s">
        <v>67</v>
      </c>
      <c r="J526" s="393"/>
      <c r="K526" s="294">
        <f>K524+K525</f>
        <v>37651.209677419356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4"/>
        <v/>
      </c>
      <c r="X526" s="38"/>
      <c r="Y526" s="63" t="str">
        <f t="shared" si="125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3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2" t="s">
        <v>68</v>
      </c>
      <c r="J527" s="393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4"/>
        <v/>
      </c>
      <c r="X527" s="38"/>
      <c r="Y527" s="63" t="str">
        <f t="shared" si="125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7" t="s">
        <v>61</v>
      </c>
      <c r="J528" s="399"/>
      <c r="K528" s="229">
        <f>K526-K527</f>
        <v>37651.209677419356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4"/>
        <v/>
      </c>
      <c r="X528" s="38"/>
      <c r="Y528" s="63" t="str">
        <f t="shared" si="125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7" t="s">
        <v>231</v>
      </c>
      <c r="J529" s="399" t="s">
        <v>231</v>
      </c>
      <c r="K529" s="229">
        <f>K520/2</f>
        <v>18750</v>
      </c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4"/>
        <v/>
      </c>
      <c r="X529" s="38"/>
      <c r="Y529" s="63" t="str">
        <f t="shared" si="125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7" t="s">
        <v>232</v>
      </c>
      <c r="J530" s="399" t="s">
        <v>2</v>
      </c>
      <c r="K530" s="229">
        <f>K529+K528</f>
        <v>56401.209677419356</v>
      </c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4"/>
        <v/>
      </c>
      <c r="X530" s="38"/>
      <c r="Y530" s="63" t="str">
        <f t="shared" si="125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4"/>
        <v/>
      </c>
      <c r="X531" s="38"/>
      <c r="Y531" s="63" t="str">
        <f t="shared" si="125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4" t="s">
        <v>38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6"/>
      <c r="M533" s="24"/>
      <c r="N533" s="28"/>
      <c r="O533" s="388" t="s">
        <v>40</v>
      </c>
      <c r="P533" s="389"/>
      <c r="Q533" s="389"/>
      <c r="R533" s="390"/>
      <c r="S533" s="29"/>
      <c r="T533" s="388" t="s">
        <v>41</v>
      </c>
      <c r="U533" s="389"/>
      <c r="V533" s="389"/>
      <c r="W533" s="389"/>
      <c r="X533" s="389"/>
      <c r="Y533" s="390"/>
      <c r="Z533" s="30"/>
    </row>
    <row r="534" spans="1:26" s="25" customFormat="1" ht="18" customHeight="1" x14ac:dyDescent="0.2">
      <c r="A534" s="272"/>
      <c r="B534" s="270"/>
      <c r="C534" s="391" t="s">
        <v>204</v>
      </c>
      <c r="D534" s="391"/>
      <c r="E534" s="391"/>
      <c r="F534" s="391"/>
      <c r="G534" s="273" t="str">
        <f>$J$1</f>
        <v>March</v>
      </c>
      <c r="H534" s="400">
        <f>$K$1</f>
        <v>2024</v>
      </c>
      <c r="I534" s="400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7" t="s">
        <v>41</v>
      </c>
      <c r="G537" s="399"/>
      <c r="H537" s="270"/>
      <c r="I537" s="397" t="s">
        <v>42</v>
      </c>
      <c r="J537" s="398"/>
      <c r="K537" s="399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6">IF(U537="","",U537+V537)</f>
        <v>0</v>
      </c>
      <c r="X537" s="38"/>
      <c r="Y537" s="63">
        <f t="shared" ref="Y537:Y546" si="127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6"/>
        <v/>
      </c>
      <c r="X538" s="38"/>
      <c r="Y538" s="63" t="str">
        <f t="shared" si="127"/>
        <v/>
      </c>
      <c r="Z538" s="40"/>
    </row>
    <row r="539" spans="1:26" s="25" customFormat="1" ht="18" customHeight="1" x14ac:dyDescent="0.2">
      <c r="A539" s="272"/>
      <c r="B539" s="404" t="s">
        <v>40</v>
      </c>
      <c r="C539" s="405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8">Y538</f>
        <v/>
      </c>
      <c r="V539" s="38"/>
      <c r="W539" s="63" t="str">
        <f t="shared" si="126"/>
        <v/>
      </c>
      <c r="X539" s="38"/>
      <c r="Y539" s="63" t="str">
        <f t="shared" si="127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75</v>
      </c>
      <c r="J540" s="290" t="s">
        <v>60</v>
      </c>
      <c r="K540" s="294">
        <f>K535/$K$2/8*I540</f>
        <v>8921.3709677419356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8"/>
        <v/>
      </c>
      <c r="V540" s="38"/>
      <c r="W540" s="63" t="str">
        <f t="shared" si="126"/>
        <v/>
      </c>
      <c r="X540" s="38"/>
      <c r="Y540" s="63" t="str">
        <f t="shared" si="127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2" t="s">
        <v>67</v>
      </c>
      <c r="J541" s="393"/>
      <c r="K541" s="294">
        <f>K539+K540</f>
        <v>38421.370967741939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8"/>
        <v/>
      </c>
      <c r="V541" s="38"/>
      <c r="W541" s="63" t="str">
        <f t="shared" si="126"/>
        <v/>
      </c>
      <c r="X541" s="38"/>
      <c r="Y541" s="63" t="str">
        <f t="shared" si="127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2" t="s">
        <v>68</v>
      </c>
      <c r="J542" s="393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8"/>
        <v/>
      </c>
      <c r="V542" s="38"/>
      <c r="W542" s="63" t="str">
        <f t="shared" si="126"/>
        <v/>
      </c>
      <c r="X542" s="38"/>
      <c r="Y542" s="63" t="str">
        <f t="shared" si="127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7" t="s">
        <v>61</v>
      </c>
      <c r="J543" s="399"/>
      <c r="K543" s="229">
        <f>K541-K542</f>
        <v>38421.370967741939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8"/>
        <v/>
      </c>
      <c r="V543" s="38"/>
      <c r="W543" s="63" t="str">
        <f t="shared" si="126"/>
        <v/>
      </c>
      <c r="X543" s="38"/>
      <c r="Y543" s="63" t="str">
        <f t="shared" si="127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7" t="s">
        <v>231</v>
      </c>
      <c r="J544" s="399" t="s">
        <v>231</v>
      </c>
      <c r="K544" s="229">
        <f>K535/2</f>
        <v>14750</v>
      </c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8"/>
        <v/>
      </c>
      <c r="V544" s="38"/>
      <c r="W544" s="63" t="str">
        <f t="shared" si="126"/>
        <v/>
      </c>
      <c r="X544" s="38"/>
      <c r="Y544" s="63" t="str">
        <f t="shared" si="127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7" t="s">
        <v>232</v>
      </c>
      <c r="J545" s="399" t="s">
        <v>2</v>
      </c>
      <c r="K545" s="229">
        <f>K544+K543</f>
        <v>53171.370967741939</v>
      </c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8"/>
        <v/>
      </c>
      <c r="V545" s="38"/>
      <c r="W545" s="63" t="str">
        <f t="shared" si="126"/>
        <v/>
      </c>
      <c r="X545" s="38"/>
      <c r="Y545" s="63" t="str">
        <f t="shared" si="127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6"/>
        <v/>
      </c>
      <c r="X546" s="38"/>
      <c r="Y546" s="63" t="str">
        <f t="shared" si="127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4" t="s">
        <v>38</v>
      </c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6"/>
      <c r="M548" s="24"/>
      <c r="N548" s="28"/>
      <c r="O548" s="388" t="s">
        <v>40</v>
      </c>
      <c r="P548" s="389"/>
      <c r="Q548" s="389"/>
      <c r="R548" s="390"/>
      <c r="S548" s="29"/>
      <c r="T548" s="388" t="s">
        <v>41</v>
      </c>
      <c r="U548" s="389"/>
      <c r="V548" s="389"/>
      <c r="W548" s="389"/>
      <c r="X548" s="389"/>
      <c r="Y548" s="390"/>
      <c r="Z548" s="30"/>
      <c r="AA548" s="24"/>
    </row>
    <row r="549" spans="1:27" s="25" customFormat="1" ht="18" customHeight="1" x14ac:dyDescent="0.2">
      <c r="A549" s="272"/>
      <c r="B549" s="270"/>
      <c r="C549" s="391" t="s">
        <v>204</v>
      </c>
      <c r="D549" s="391"/>
      <c r="E549" s="391"/>
      <c r="F549" s="391"/>
      <c r="G549" s="273" t="str">
        <f>$J$1</f>
        <v>March</v>
      </c>
      <c r="H549" s="400">
        <f>$K$1</f>
        <v>2024</v>
      </c>
      <c r="I549" s="400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7" t="s">
        <v>41</v>
      </c>
      <c r="G552" s="399"/>
      <c r="H552" s="270"/>
      <c r="I552" s="397" t="s">
        <v>42</v>
      </c>
      <c r="J552" s="398"/>
      <c r="K552" s="399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9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30">IF(U552="","",U552+V552)</f>
        <v>25000</v>
      </c>
      <c r="X552" s="38"/>
      <c r="Y552" s="63">
        <f t="shared" ref="Y552:Y561" si="131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30"/>
        <v/>
      </c>
      <c r="X553" s="38"/>
      <c r="Y553" s="63" t="str">
        <f t="shared" si="131"/>
        <v/>
      </c>
      <c r="Z553" s="40"/>
    </row>
    <row r="554" spans="1:27" s="25" customFormat="1" ht="18" customHeight="1" x14ac:dyDescent="0.2">
      <c r="A554" s="272"/>
      <c r="B554" s="404" t="s">
        <v>40</v>
      </c>
      <c r="C554" s="405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2">Y553</f>
        <v/>
      </c>
      <c r="V554" s="38"/>
      <c r="W554" s="63" t="str">
        <f t="shared" si="130"/>
        <v/>
      </c>
      <c r="X554" s="38"/>
      <c r="Y554" s="63" t="str">
        <f t="shared" si="131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80</v>
      </c>
      <c r="J555" s="290" t="s">
        <v>60</v>
      </c>
      <c r="K555" s="294">
        <f>K550/$K$2/8*I555</f>
        <v>8064.5161290322585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2"/>
        <v/>
      </c>
      <c r="V555" s="38"/>
      <c r="W555" s="63" t="str">
        <f t="shared" si="130"/>
        <v/>
      </c>
      <c r="X555" s="38"/>
      <c r="Y555" s="63" t="str">
        <f t="shared" si="131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25000</v>
      </c>
      <c r="H556" s="285"/>
      <c r="I556" s="392" t="s">
        <v>67</v>
      </c>
      <c r="J556" s="393"/>
      <c r="K556" s="294">
        <f>K554+K555</f>
        <v>33064.516129032258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2"/>
        <v/>
      </c>
      <c r="V556" s="38"/>
      <c r="W556" s="63" t="str">
        <f t="shared" si="130"/>
        <v/>
      </c>
      <c r="X556" s="38"/>
      <c r="Y556" s="63" t="str">
        <f t="shared" si="131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2" t="s">
        <v>68</v>
      </c>
      <c r="J557" s="393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2"/>
        <v/>
      </c>
      <c r="V557" s="38"/>
      <c r="W557" s="63" t="str">
        <f t="shared" si="130"/>
        <v/>
      </c>
      <c r="X557" s="38"/>
      <c r="Y557" s="63" t="str">
        <f t="shared" si="131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7" t="s">
        <v>61</v>
      </c>
      <c r="J558" s="399"/>
      <c r="K558" s="229">
        <f>K556-K557</f>
        <v>33064.516129032258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2"/>
        <v/>
      </c>
      <c r="V558" s="38"/>
      <c r="W558" s="63" t="str">
        <f t="shared" si="130"/>
        <v/>
      </c>
      <c r="X558" s="38"/>
      <c r="Y558" s="63" t="str">
        <f t="shared" si="131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7" t="s">
        <v>231</v>
      </c>
      <c r="J559" s="399" t="s">
        <v>231</v>
      </c>
      <c r="K559" s="229">
        <f>K550/2</f>
        <v>12500</v>
      </c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2"/>
        <v/>
      </c>
      <c r="V559" s="38"/>
      <c r="W559" s="63" t="str">
        <f t="shared" si="130"/>
        <v/>
      </c>
      <c r="X559" s="38"/>
      <c r="Y559" s="63" t="str">
        <f t="shared" si="131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7" t="s">
        <v>232</v>
      </c>
      <c r="J560" s="399" t="s">
        <v>2</v>
      </c>
      <c r="K560" s="229">
        <f>K559+K558</f>
        <v>45564.516129032258</v>
      </c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2"/>
        <v/>
      </c>
      <c r="V560" s="38"/>
      <c r="W560" s="63" t="str">
        <f t="shared" si="130"/>
        <v/>
      </c>
      <c r="X560" s="38"/>
      <c r="Y560" s="63" t="str">
        <f t="shared" si="131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30"/>
        <v/>
      </c>
      <c r="X561" s="38"/>
      <c r="Y561" s="63" t="str">
        <f t="shared" si="131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4" t="s">
        <v>38</v>
      </c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6"/>
      <c r="M563" s="24"/>
      <c r="N563" s="28"/>
      <c r="O563" s="388" t="s">
        <v>40</v>
      </c>
      <c r="P563" s="389"/>
      <c r="Q563" s="389"/>
      <c r="R563" s="390"/>
      <c r="S563" s="29"/>
      <c r="T563" s="388" t="s">
        <v>41</v>
      </c>
      <c r="U563" s="389"/>
      <c r="V563" s="389"/>
      <c r="W563" s="389"/>
      <c r="X563" s="389"/>
      <c r="Y563" s="390"/>
      <c r="Z563" s="30"/>
      <c r="AA563" s="24"/>
    </row>
    <row r="564" spans="1:27" s="25" customFormat="1" ht="18" customHeight="1" x14ac:dyDescent="0.2">
      <c r="A564" s="272"/>
      <c r="B564" s="270"/>
      <c r="C564" s="391" t="s">
        <v>204</v>
      </c>
      <c r="D564" s="391"/>
      <c r="E564" s="391"/>
      <c r="F564" s="391"/>
      <c r="G564" s="273" t="str">
        <f>$J$1</f>
        <v>March</v>
      </c>
      <c r="H564" s="400">
        <f>$K$1</f>
        <v>2024</v>
      </c>
      <c r="I564" s="400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97" t="s">
        <v>41</v>
      </c>
      <c r="G567" s="399"/>
      <c r="H567" s="270"/>
      <c r="I567" s="397" t="s">
        <v>42</v>
      </c>
      <c r="J567" s="398"/>
      <c r="K567" s="399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404" t="s">
        <v>40</v>
      </c>
      <c r="C569" s="405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26</v>
      </c>
      <c r="J569" s="290" t="s">
        <v>59</v>
      </c>
      <c r="K569" s="291">
        <f>K565/$K$2*I569</f>
        <v>37741.935483870962</v>
      </c>
      <c r="L569" s="292"/>
      <c r="N569" s="35"/>
      <c r="O569" s="36" t="s">
        <v>46</v>
      </c>
      <c r="P569" s="36"/>
      <c r="Q569" s="36"/>
      <c r="R569" s="36" t="str">
        <f t="shared" ref="R569:R571" si="135">IF(Q569="","",R568-Q569)</f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-8</v>
      </c>
      <c r="J570" s="290" t="s">
        <v>60</v>
      </c>
      <c r="K570" s="294">
        <f>K565/$K$2/8*I570</f>
        <v>-1451.6129032258063</v>
      </c>
      <c r="L570" s="295"/>
      <c r="N570" s="35"/>
      <c r="O570" s="36" t="s">
        <v>47</v>
      </c>
      <c r="P570" s="36"/>
      <c r="Q570" s="36"/>
      <c r="R570" s="36" t="str">
        <f t="shared" si="135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26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2" t="s">
        <v>67</v>
      </c>
      <c r="J571" s="393"/>
      <c r="K571" s="294">
        <f>K569+K570</f>
        <v>36290.322580645159</v>
      </c>
      <c r="L571" s="295"/>
      <c r="N571" s="35"/>
      <c r="O571" s="36" t="s">
        <v>48</v>
      </c>
      <c r="P571" s="36"/>
      <c r="Q571" s="36"/>
      <c r="R571" s="36" t="str">
        <f t="shared" si="135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5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2" t="s">
        <v>68</v>
      </c>
      <c r="J572" s="393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7" t="s">
        <v>61</v>
      </c>
      <c r="J573" s="399"/>
      <c r="K573" s="229">
        <f>K571-K572</f>
        <v>36290.322580645159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7" t="s">
        <v>231</v>
      </c>
      <c r="J574" s="399" t="s">
        <v>231</v>
      </c>
      <c r="K574" s="229">
        <f>K565/2</f>
        <v>22500</v>
      </c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7" t="s">
        <v>232</v>
      </c>
      <c r="J575" s="399" t="s">
        <v>2</v>
      </c>
      <c r="K575" s="229">
        <f>K574+K573</f>
        <v>58790.322580645159</v>
      </c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4" t="s">
        <v>38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6"/>
      <c r="M578" s="24"/>
      <c r="N578" s="28"/>
      <c r="O578" s="388" t="s">
        <v>40</v>
      </c>
      <c r="P578" s="389"/>
      <c r="Q578" s="389"/>
      <c r="R578" s="390"/>
      <c r="S578" s="29"/>
      <c r="T578" s="388" t="s">
        <v>41</v>
      </c>
      <c r="U578" s="389"/>
      <c r="V578" s="389"/>
      <c r="W578" s="389"/>
      <c r="X578" s="389"/>
      <c r="Y578" s="390"/>
      <c r="Z578" s="30"/>
      <c r="AA578" s="24"/>
    </row>
    <row r="579" spans="1:27" s="25" customFormat="1" ht="18" customHeight="1" x14ac:dyDescent="0.2">
      <c r="A579" s="272"/>
      <c r="B579" s="270"/>
      <c r="C579" s="391" t="s">
        <v>204</v>
      </c>
      <c r="D579" s="391"/>
      <c r="E579" s="391"/>
      <c r="F579" s="391"/>
      <c r="G579" s="273" t="str">
        <f>$J$1</f>
        <v>March</v>
      </c>
      <c r="H579" s="400">
        <f>$K$1</f>
        <v>2024</v>
      </c>
      <c r="I579" s="400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6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7" t="s">
        <v>41</v>
      </c>
      <c r="G582" s="399"/>
      <c r="H582" s="270"/>
      <c r="I582" s="397" t="s">
        <v>42</v>
      </c>
      <c r="J582" s="398"/>
      <c r="K582" s="399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6"/>
        <v>19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7">IF(U582="","",U582+V582)</f>
        <v>50000</v>
      </c>
      <c r="X582" s="38"/>
      <c r="Y582" s="63">
        <f t="shared" ref="Y582:Y591" si="138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6"/>
        <v/>
      </c>
      <c r="S583" s="27"/>
      <c r="T583" s="36" t="s">
        <v>45</v>
      </c>
      <c r="U583" s="63"/>
      <c r="V583" s="38"/>
      <c r="W583" s="63" t="str">
        <f t="shared" si="137"/>
        <v/>
      </c>
      <c r="X583" s="38">
        <v>5000</v>
      </c>
      <c r="Y583" s="63" t="str">
        <f t="shared" si="138"/>
        <v/>
      </c>
      <c r="Z583" s="40"/>
    </row>
    <row r="584" spans="1:27" s="25" customFormat="1" ht="18" customHeight="1" x14ac:dyDescent="0.2">
      <c r="A584" s="272"/>
      <c r="B584" s="404" t="s">
        <v>40</v>
      </c>
      <c r="C584" s="405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6"/>
        <v/>
      </c>
      <c r="S584" s="27"/>
      <c r="T584" s="36" t="s">
        <v>46</v>
      </c>
      <c r="U584" s="63"/>
      <c r="V584" s="38"/>
      <c r="W584" s="63" t="str">
        <f t="shared" si="137"/>
        <v/>
      </c>
      <c r="X584" s="38"/>
      <c r="Y584" s="63" t="str">
        <f t="shared" si="138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285"/>
      <c r="I585" s="289">
        <v>65</v>
      </c>
      <c r="J585" s="290" t="s">
        <v>60</v>
      </c>
      <c r="K585" s="294">
        <f>K580/$K$2/8*I585</f>
        <v>9173.3870967741932</v>
      </c>
      <c r="L585" s="295"/>
      <c r="N585" s="35"/>
      <c r="O585" s="36" t="s">
        <v>47</v>
      </c>
      <c r="P585" s="36"/>
      <c r="Q585" s="36"/>
      <c r="R585" s="36" t="str">
        <f t="shared" si="136"/>
        <v/>
      </c>
      <c r="S585" s="27"/>
      <c r="T585" s="36" t="s">
        <v>47</v>
      </c>
      <c r="U585" s="63"/>
      <c r="V585" s="38"/>
      <c r="W585" s="63" t="str">
        <f t="shared" si="137"/>
        <v/>
      </c>
      <c r="X585" s="38"/>
      <c r="Y585" s="63" t="str">
        <f t="shared" si="138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2" t="s">
        <v>67</v>
      </c>
      <c r="J586" s="393"/>
      <c r="K586" s="294">
        <f>K584+K585</f>
        <v>44173.387096774197</v>
      </c>
      <c r="L586" s="295"/>
      <c r="N586" s="35"/>
      <c r="O586" s="36" t="s">
        <v>48</v>
      </c>
      <c r="P586" s="36"/>
      <c r="Q586" s="36"/>
      <c r="R586" s="36" t="str">
        <f t="shared" si="136"/>
        <v/>
      </c>
      <c r="S586" s="27"/>
      <c r="T586" s="36" t="s">
        <v>48</v>
      </c>
      <c r="U586" s="63"/>
      <c r="V586" s="38"/>
      <c r="W586" s="63" t="str">
        <f t="shared" si="137"/>
        <v/>
      </c>
      <c r="X586" s="38"/>
      <c r="Y586" s="63" t="str">
        <f t="shared" si="138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2" t="s">
        <v>68</v>
      </c>
      <c r="J587" s="393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6"/>
        <v/>
      </c>
      <c r="S587" s="27"/>
      <c r="T587" s="36" t="s">
        <v>49</v>
      </c>
      <c r="U587" s="63"/>
      <c r="V587" s="38"/>
      <c r="W587" s="63" t="str">
        <f t="shared" si="137"/>
        <v/>
      </c>
      <c r="X587" s="38"/>
      <c r="Y587" s="63" t="str">
        <f t="shared" si="138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50000</v>
      </c>
      <c r="H588" s="270"/>
      <c r="I588" s="397" t="s">
        <v>61</v>
      </c>
      <c r="J588" s="399"/>
      <c r="K588" s="229">
        <f>K586-K587</f>
        <v>44173.387096774197</v>
      </c>
      <c r="L588" s="297"/>
      <c r="N588" s="35"/>
      <c r="O588" s="36" t="s">
        <v>54</v>
      </c>
      <c r="P588" s="36"/>
      <c r="Q588" s="36"/>
      <c r="R588" s="36" t="str">
        <f t="shared" si="136"/>
        <v/>
      </c>
      <c r="S588" s="27"/>
      <c r="T588" s="36" t="s">
        <v>54</v>
      </c>
      <c r="U588" s="63"/>
      <c r="V588" s="38"/>
      <c r="W588" s="63" t="str">
        <f t="shared" si="137"/>
        <v/>
      </c>
      <c r="X588" s="38"/>
      <c r="Y588" s="63" t="str">
        <f t="shared" si="138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7" t="s">
        <v>231</v>
      </c>
      <c r="J589" s="399" t="s">
        <v>231</v>
      </c>
      <c r="K589" s="229">
        <f>K580/2</f>
        <v>17500</v>
      </c>
      <c r="L589" s="284"/>
      <c r="N589" s="35"/>
      <c r="O589" s="36" t="s">
        <v>50</v>
      </c>
      <c r="P589" s="36"/>
      <c r="Q589" s="36"/>
      <c r="R589" s="36" t="str">
        <f t="shared" si="136"/>
        <v/>
      </c>
      <c r="S589" s="27"/>
      <c r="T589" s="36" t="s">
        <v>50</v>
      </c>
      <c r="U589" s="63"/>
      <c r="V589" s="38"/>
      <c r="W589" s="63" t="str">
        <f t="shared" si="137"/>
        <v/>
      </c>
      <c r="X589" s="38"/>
      <c r="Y589" s="63" t="str">
        <f t="shared" si="138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397" t="s">
        <v>232</v>
      </c>
      <c r="J590" s="399" t="s">
        <v>2</v>
      </c>
      <c r="K590" s="229">
        <f>K589+K588</f>
        <v>61673.387096774197</v>
      </c>
      <c r="L590" s="284"/>
      <c r="N590" s="35"/>
      <c r="O590" s="36" t="s">
        <v>55</v>
      </c>
      <c r="P590" s="36"/>
      <c r="Q590" s="36"/>
      <c r="R590" s="36" t="str">
        <f t="shared" si="136"/>
        <v/>
      </c>
      <c r="S590" s="27"/>
      <c r="T590" s="36" t="s">
        <v>55</v>
      </c>
      <c r="U590" s="63"/>
      <c r="V590" s="38"/>
      <c r="W590" s="63" t="str">
        <f t="shared" si="137"/>
        <v/>
      </c>
      <c r="X590" s="38"/>
      <c r="Y590" s="63" t="str">
        <f t="shared" si="138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6"/>
        <v/>
      </c>
      <c r="S591" s="27"/>
      <c r="T591" s="36" t="s">
        <v>56</v>
      </c>
      <c r="U591" s="63"/>
      <c r="V591" s="38"/>
      <c r="W591" s="63" t="str">
        <f t="shared" si="137"/>
        <v/>
      </c>
      <c r="X591" s="38"/>
      <c r="Y591" s="63" t="str">
        <f t="shared" si="138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1" t="s">
        <v>38</v>
      </c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3"/>
      <c r="M593" s="24"/>
      <c r="N593" s="28"/>
      <c r="O593" s="388" t="s">
        <v>40</v>
      </c>
      <c r="P593" s="389"/>
      <c r="Q593" s="389"/>
      <c r="R593" s="390"/>
      <c r="S593" s="29"/>
      <c r="T593" s="388" t="s">
        <v>41</v>
      </c>
      <c r="U593" s="389"/>
      <c r="V593" s="389"/>
      <c r="W593" s="389"/>
      <c r="X593" s="389"/>
      <c r="Y593" s="390"/>
      <c r="Z593" s="30"/>
      <c r="AA593" s="24"/>
    </row>
    <row r="594" spans="1:27" s="25" customFormat="1" ht="18" customHeight="1" x14ac:dyDescent="0.2">
      <c r="A594" s="272"/>
      <c r="B594" s="270"/>
      <c r="C594" s="391" t="s">
        <v>204</v>
      </c>
      <c r="D594" s="391"/>
      <c r="E594" s="391"/>
      <c r="F594" s="391"/>
      <c r="G594" s="273" t="str">
        <f>$J$1</f>
        <v>March</v>
      </c>
      <c r="H594" s="400">
        <f>$K$1</f>
        <v>2024</v>
      </c>
      <c r="I594" s="400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09" t="s">
        <v>41</v>
      </c>
      <c r="G597" s="409"/>
      <c r="H597" s="270"/>
      <c r="I597" s="409" t="s">
        <v>42</v>
      </c>
      <c r="J597" s="409"/>
      <c r="K597" s="409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9">IF(U597="","",U597+V597)</f>
        <v>17000</v>
      </c>
      <c r="X597" s="38">
        <v>5000</v>
      </c>
      <c r="Y597" s="63">
        <f t="shared" ref="Y597:Y606" si="140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9"/>
        <v/>
      </c>
      <c r="X598" s="38"/>
      <c r="Y598" s="63" t="str">
        <f t="shared" si="140"/>
        <v/>
      </c>
      <c r="Z598" s="40"/>
    </row>
    <row r="599" spans="1:27" s="25" customFormat="1" ht="18" customHeight="1" x14ac:dyDescent="0.2">
      <c r="A599" s="272"/>
      <c r="B599" s="404" t="s">
        <v>40</v>
      </c>
      <c r="C599" s="405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9"/>
        <v/>
      </c>
      <c r="X599" s="38"/>
      <c r="Y599" s="63" t="str">
        <f t="shared" si="140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15000</v>
      </c>
      <c r="H600" s="285"/>
      <c r="I600" s="306">
        <v>41</v>
      </c>
      <c r="J600" s="290" t="s">
        <v>60</v>
      </c>
      <c r="K600" s="294">
        <f>K595/$K$2/8*I600</f>
        <v>6612.9032258064517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9"/>
        <v/>
      </c>
      <c r="X600" s="38"/>
      <c r="Y600" s="63" t="str">
        <f t="shared" si="140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17000</v>
      </c>
      <c r="H601" s="285"/>
      <c r="I601" s="392" t="s">
        <v>67</v>
      </c>
      <c r="J601" s="393"/>
      <c r="K601" s="294">
        <f>K599+K600</f>
        <v>42741.93548387097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9"/>
        <v/>
      </c>
      <c r="X601" s="38"/>
      <c r="Y601" s="63" t="str">
        <f t="shared" si="140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2" t="s">
        <v>68</v>
      </c>
      <c r="J602" s="393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9"/>
        <v/>
      </c>
      <c r="X602" s="38"/>
      <c r="Y602" s="63" t="str">
        <f t="shared" si="140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12000</v>
      </c>
      <c r="H603" s="270"/>
      <c r="I603" s="397" t="s">
        <v>61</v>
      </c>
      <c r="J603" s="399"/>
      <c r="K603" s="229">
        <f>K601-K602</f>
        <v>37741.93548387097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9"/>
        <v/>
      </c>
      <c r="X603" s="38"/>
      <c r="Y603" s="63" t="str">
        <f t="shared" si="140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7" t="s">
        <v>231</v>
      </c>
      <c r="J604" s="399" t="s">
        <v>231</v>
      </c>
      <c r="K604" s="229">
        <v>10000</v>
      </c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9"/>
        <v/>
      </c>
      <c r="X604" s="38"/>
      <c r="Y604" s="63" t="str">
        <f t="shared" si="140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7" t="s">
        <v>232</v>
      </c>
      <c r="J605" s="399" t="s">
        <v>2</v>
      </c>
      <c r="K605" s="229">
        <f>K604+K603</f>
        <v>47741.93548387097</v>
      </c>
      <c r="L605" s="284"/>
      <c r="N605" s="35"/>
      <c r="O605" s="36" t="s">
        <v>55</v>
      </c>
      <c r="P605" s="341"/>
      <c r="Q605" s="341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9"/>
        <v/>
      </c>
      <c r="X605" s="38"/>
      <c r="Y605" s="63" t="str">
        <f t="shared" si="140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9"/>
        <v/>
      </c>
      <c r="X606" s="38"/>
      <c r="Y606" s="63" t="str">
        <f t="shared" si="140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4" t="s">
        <v>38</v>
      </c>
      <c r="B609" s="395"/>
      <c r="C609" s="395"/>
      <c r="D609" s="395"/>
      <c r="E609" s="395"/>
      <c r="F609" s="395"/>
      <c r="G609" s="395"/>
      <c r="H609" s="395"/>
      <c r="I609" s="395"/>
      <c r="J609" s="395"/>
      <c r="K609" s="395"/>
      <c r="L609" s="396"/>
      <c r="M609" s="24"/>
      <c r="N609" s="28"/>
      <c r="O609" s="388" t="s">
        <v>40</v>
      </c>
      <c r="P609" s="389"/>
      <c r="Q609" s="389"/>
      <c r="R609" s="390"/>
      <c r="S609" s="29"/>
      <c r="T609" s="388" t="s">
        <v>41</v>
      </c>
      <c r="U609" s="389"/>
      <c r="V609" s="389"/>
      <c r="W609" s="389"/>
      <c r="X609" s="389"/>
      <c r="Y609" s="390"/>
      <c r="Z609" s="30"/>
      <c r="AA609" s="24"/>
    </row>
    <row r="610" spans="1:27" s="25" customFormat="1" ht="18" customHeight="1" x14ac:dyDescent="0.2">
      <c r="A610" s="272"/>
      <c r="B610" s="270"/>
      <c r="C610" s="391" t="s">
        <v>204</v>
      </c>
      <c r="D610" s="391"/>
      <c r="E610" s="391"/>
      <c r="F610" s="391"/>
      <c r="G610" s="273" t="str">
        <f>$J$1</f>
        <v>March</v>
      </c>
      <c r="H610" s="400">
        <f>$K$1</f>
        <v>2024</v>
      </c>
      <c r="I610" s="400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97" t="s">
        <v>41</v>
      </c>
      <c r="G613" s="399"/>
      <c r="H613" s="270"/>
      <c r="I613" s="397" t="s">
        <v>42</v>
      </c>
      <c r="J613" s="398"/>
      <c r="K613" s="399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ref="R614:R616" si="143">IF(Q614="","",R613-Q614)</f>
        <v/>
      </c>
      <c r="S614" s="27"/>
      <c r="T614" s="36" t="s">
        <v>45</v>
      </c>
      <c r="U614" s="63" t="str">
        <f t="shared" ref="U614:U617" si="144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404" t="s">
        <v>40</v>
      </c>
      <c r="C615" s="405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30</v>
      </c>
      <c r="J615" s="290" t="s">
        <v>59</v>
      </c>
      <c r="K615" s="291">
        <f>K611/$K$2*I615</f>
        <v>30967.741935483871</v>
      </c>
      <c r="L615" s="292"/>
      <c r="N615" s="35"/>
      <c r="O615" s="36" t="s">
        <v>46</v>
      </c>
      <c r="P615" s="36"/>
      <c r="Q615" s="36"/>
      <c r="R615" s="36" t="str">
        <f t="shared" si="143"/>
        <v/>
      </c>
      <c r="S615" s="27"/>
      <c r="T615" s="36" t="s">
        <v>46</v>
      </c>
      <c r="U615" s="63" t="str">
        <f t="shared" si="144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29</v>
      </c>
      <c r="J616" s="290" t="s">
        <v>60</v>
      </c>
      <c r="K616" s="294">
        <f>K611/$K$2/8*I616</f>
        <v>3741.9354838709678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4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2" t="s">
        <v>67</v>
      </c>
      <c r="J617" s="393"/>
      <c r="K617" s="294">
        <f>K615+K616</f>
        <v>34709.677419354841</v>
      </c>
      <c r="L617" s="295"/>
      <c r="N617" s="35"/>
      <c r="O617" s="36" t="s">
        <v>48</v>
      </c>
      <c r="P617" s="341"/>
      <c r="Q617" s="341"/>
      <c r="R617" s="36">
        <v>0</v>
      </c>
      <c r="S617" s="27"/>
      <c r="T617" s="36" t="s">
        <v>48</v>
      </c>
      <c r="U617" s="63" t="str">
        <f t="shared" si="144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2" t="s">
        <v>68</v>
      </c>
      <c r="J618" s="393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7" t="s">
        <v>61</v>
      </c>
      <c r="J619" s="399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7" t="s">
        <v>231</v>
      </c>
      <c r="J620" s="399" t="s">
        <v>231</v>
      </c>
      <c r="K620" s="229">
        <v>10000</v>
      </c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7" t="s">
        <v>232</v>
      </c>
      <c r="J621" s="399" t="s">
        <v>2</v>
      </c>
      <c r="K621" s="229">
        <f>K620+K619</f>
        <v>44709.677419354841</v>
      </c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4" t="s">
        <v>38</v>
      </c>
      <c r="B624" s="395"/>
      <c r="C624" s="395"/>
      <c r="D624" s="395"/>
      <c r="E624" s="395"/>
      <c r="F624" s="395"/>
      <c r="G624" s="395"/>
      <c r="H624" s="395"/>
      <c r="I624" s="395"/>
      <c r="J624" s="395"/>
      <c r="K624" s="395"/>
      <c r="L624" s="396"/>
      <c r="M624" s="24"/>
      <c r="N624" s="28"/>
      <c r="O624" s="388" t="s">
        <v>40</v>
      </c>
      <c r="P624" s="389"/>
      <c r="Q624" s="389"/>
      <c r="R624" s="390"/>
      <c r="S624" s="29"/>
      <c r="T624" s="388" t="s">
        <v>41</v>
      </c>
      <c r="U624" s="389"/>
      <c r="V624" s="389"/>
      <c r="W624" s="389"/>
      <c r="X624" s="389"/>
      <c r="Y624" s="390"/>
      <c r="Z624" s="30"/>
      <c r="AA624" s="24"/>
    </row>
    <row r="625" spans="1:27" s="25" customFormat="1" ht="18" customHeight="1" x14ac:dyDescent="0.2">
      <c r="A625" s="272"/>
      <c r="B625" s="270"/>
      <c r="C625" s="391" t="s">
        <v>204</v>
      </c>
      <c r="D625" s="391"/>
      <c r="E625" s="391"/>
      <c r="F625" s="391"/>
      <c r="G625" s="273" t="str">
        <f>$J$1</f>
        <v>March</v>
      </c>
      <c r="H625" s="400">
        <f>$K$1</f>
        <v>2024</v>
      </c>
      <c r="I625" s="400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7" t="s">
        <v>41</v>
      </c>
      <c r="G628" s="399"/>
      <c r="H628" s="270"/>
      <c r="I628" s="397" t="s">
        <v>42</v>
      </c>
      <c r="J628" s="398"/>
      <c r="K628" s="399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5">IF(U628="","",U628+V628)</f>
        <v/>
      </c>
      <c r="X628" s="38"/>
      <c r="Y628" s="63" t="str">
        <f t="shared" ref="Y628:Y630" si="146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1"/>
      <c r="Q629" s="341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5"/>
        <v/>
      </c>
      <c r="X629" s="38"/>
      <c r="Y629" s="63" t="str">
        <f t="shared" si="146"/>
        <v/>
      </c>
      <c r="Z629" s="40"/>
    </row>
    <row r="630" spans="1:27" s="25" customFormat="1" ht="18" customHeight="1" x14ac:dyDescent="0.2">
      <c r="A630" s="272"/>
      <c r="B630" s="404" t="s">
        <v>40</v>
      </c>
      <c r="C630" s="405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31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7">Y629</f>
        <v/>
      </c>
      <c r="V630" s="38"/>
      <c r="W630" s="63" t="str">
        <f t="shared" si="145"/>
        <v/>
      </c>
      <c r="X630" s="38"/>
      <c r="Y630" s="63" t="str">
        <f t="shared" si="146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73</v>
      </c>
      <c r="J631" s="290" t="s">
        <v>60</v>
      </c>
      <c r="K631" s="294">
        <f>K626/$K$2/8*I631</f>
        <v>10302.41935483871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7"/>
        <v/>
      </c>
      <c r="V631" s="38"/>
      <c r="W631" s="63" t="str">
        <f t="shared" ref="W631:W637" si="148">IF(U631="","",U631+V631)</f>
        <v/>
      </c>
      <c r="X631" s="115"/>
      <c r="Y631" s="63" t="str">
        <f t="shared" ref="Y631:Y637" si="149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31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2" t="s">
        <v>67</v>
      </c>
      <c r="J632" s="393"/>
      <c r="K632" s="294">
        <f>K630+K631</f>
        <v>45302.419354838712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7"/>
        <v/>
      </c>
      <c r="V632" s="38"/>
      <c r="W632" s="63" t="str">
        <f t="shared" si="148"/>
        <v/>
      </c>
      <c r="X632" s="115"/>
      <c r="Y632" s="63" t="str">
        <f t="shared" si="149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2" t="s">
        <v>68</v>
      </c>
      <c r="J633" s="393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8"/>
        <v/>
      </c>
      <c r="X633" s="115"/>
      <c r="Y633" s="63" t="str">
        <f t="shared" si="149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97" t="s">
        <v>61</v>
      </c>
      <c r="J634" s="399"/>
      <c r="K634" s="229">
        <f>K632-K633</f>
        <v>45302.419354838712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8"/>
        <v/>
      </c>
      <c r="X634" s="38"/>
      <c r="Y634" s="63" t="str">
        <f t="shared" si="149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7" t="s">
        <v>231</v>
      </c>
      <c r="J635" s="399" t="s">
        <v>231</v>
      </c>
      <c r="K635" s="229">
        <v>16000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8"/>
        <v/>
      </c>
      <c r="X635" s="38"/>
      <c r="Y635" s="63" t="str">
        <f t="shared" si="149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7" t="s">
        <v>232</v>
      </c>
      <c r="J636" s="399" t="s">
        <v>2</v>
      </c>
      <c r="K636" s="229">
        <f>K635+K634</f>
        <v>61302.419354838712</v>
      </c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8"/>
        <v/>
      </c>
      <c r="X636" s="38"/>
      <c r="Y636" s="63" t="str">
        <f t="shared" si="149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8"/>
        <v>0</v>
      </c>
      <c r="X637" s="38"/>
      <c r="Y637" s="63">
        <f t="shared" si="149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1" t="s">
        <v>38</v>
      </c>
      <c r="B639" s="402"/>
      <c r="C639" s="402"/>
      <c r="D639" s="402"/>
      <c r="E639" s="402"/>
      <c r="F639" s="402"/>
      <c r="G639" s="402"/>
      <c r="H639" s="402"/>
      <c r="I639" s="402"/>
      <c r="J639" s="402"/>
      <c r="K639" s="402"/>
      <c r="L639" s="403"/>
      <c r="M639" s="24"/>
      <c r="N639" s="28"/>
      <c r="O639" s="388" t="s">
        <v>40</v>
      </c>
      <c r="P639" s="389"/>
      <c r="Q639" s="389"/>
      <c r="R639" s="390"/>
      <c r="S639" s="29"/>
      <c r="T639" s="388" t="s">
        <v>41</v>
      </c>
      <c r="U639" s="389"/>
      <c r="V639" s="389"/>
      <c r="W639" s="389"/>
      <c r="X639" s="389"/>
      <c r="Y639" s="390"/>
      <c r="Z639" s="27"/>
    </row>
    <row r="640" spans="1:27" s="25" customFormat="1" ht="18" customHeight="1" x14ac:dyDescent="0.2">
      <c r="A640" s="272"/>
      <c r="B640" s="270"/>
      <c r="C640" s="391" t="s">
        <v>204</v>
      </c>
      <c r="D640" s="391"/>
      <c r="E640" s="391"/>
      <c r="F640" s="391"/>
      <c r="G640" s="273" t="str">
        <f>$J$1</f>
        <v>March</v>
      </c>
      <c r="H640" s="400">
        <f>$K$1</f>
        <v>2024</v>
      </c>
      <c r="I640" s="400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09" t="s">
        <v>41</v>
      </c>
      <c r="G643" s="409"/>
      <c r="H643" s="270"/>
      <c r="I643" s="409" t="s">
        <v>42</v>
      </c>
      <c r="J643" s="409"/>
      <c r="K643" s="409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50">IF(U643="","",U643+V643)</f>
        <v>0</v>
      </c>
      <c r="X643" s="38"/>
      <c r="Y643" s="63">
        <f t="shared" ref="Y643:Y649" si="151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 t="str">
        <f>IF($J$1="March","",Y643)</f>
        <v/>
      </c>
      <c r="V644" s="38"/>
      <c r="W644" s="63" t="str">
        <f t="shared" si="150"/>
        <v/>
      </c>
      <c r="X644" s="38"/>
      <c r="Y644" s="63" t="str">
        <f t="shared" si="151"/>
        <v/>
      </c>
      <c r="Z644" s="27"/>
    </row>
    <row r="645" spans="1:26" s="25" customFormat="1" ht="18" customHeight="1" x14ac:dyDescent="0.2">
      <c r="A645" s="272"/>
      <c r="B645" s="404" t="s">
        <v>40</v>
      </c>
      <c r="C645" s="405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 t="str">
        <f>Y644</f>
        <v/>
      </c>
      <c r="V645" s="38"/>
      <c r="W645" s="63" t="str">
        <f t="shared" si="150"/>
        <v/>
      </c>
      <c r="X645" s="38"/>
      <c r="Y645" s="63" t="str">
        <f t="shared" si="151"/>
        <v/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34</v>
      </c>
      <c r="J646" s="290" t="s">
        <v>60</v>
      </c>
      <c r="K646" s="294">
        <f>K641/$K$2/8*I646</f>
        <v>6169.3548387096771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 t="str">
        <f>Y645</f>
        <v/>
      </c>
      <c r="V646" s="38"/>
      <c r="W646" s="63" t="str">
        <f t="shared" si="150"/>
        <v/>
      </c>
      <c r="X646" s="115"/>
      <c r="Y646" s="63" t="str">
        <f t="shared" si="151"/>
        <v/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2" t="s">
        <v>67</v>
      </c>
      <c r="J647" s="393"/>
      <c r="K647" s="294">
        <f>K645+K646</f>
        <v>51169.354838709674</v>
      </c>
      <c r="L647" s="295"/>
      <c r="N647" s="35"/>
      <c r="O647" s="36" t="s">
        <v>48</v>
      </c>
      <c r="P647" s="341"/>
      <c r="Q647" s="341"/>
      <c r="R647" s="36">
        <v>0</v>
      </c>
      <c r="S647" s="27"/>
      <c r="T647" s="36" t="s">
        <v>48</v>
      </c>
      <c r="U647" s="63" t="str">
        <f>Y646</f>
        <v/>
      </c>
      <c r="V647" s="38"/>
      <c r="W647" s="63" t="str">
        <f t="shared" si="150"/>
        <v/>
      </c>
      <c r="X647" s="115"/>
      <c r="Y647" s="63" t="str">
        <f t="shared" si="151"/>
        <v/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2" t="s">
        <v>68</v>
      </c>
      <c r="J648" s="393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 t="str">
        <f>Y647</f>
        <v/>
      </c>
      <c r="V648" s="38"/>
      <c r="W648" s="63" t="str">
        <f t="shared" si="150"/>
        <v/>
      </c>
      <c r="X648" s="115"/>
      <c r="Y648" s="63" t="str">
        <f t="shared" si="151"/>
        <v/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7" t="s">
        <v>61</v>
      </c>
      <c r="J649" s="399"/>
      <c r="K649" s="229">
        <f>K647-K648</f>
        <v>51169.354838709674</v>
      </c>
      <c r="L649" s="297"/>
      <c r="N649" s="35"/>
      <c r="O649" s="36" t="s">
        <v>54</v>
      </c>
      <c r="P649" s="36"/>
      <c r="Q649" s="36"/>
      <c r="R649" s="36" t="str">
        <f t="shared" ref="R649:R650" si="152">IF(Q649="","",R648-Q649)</f>
        <v/>
      </c>
      <c r="S649" s="27"/>
      <c r="T649" s="36" t="s">
        <v>54</v>
      </c>
      <c r="U649" s="63" t="str">
        <f>Y648</f>
        <v/>
      </c>
      <c r="V649" s="38"/>
      <c r="W649" s="63" t="str">
        <f t="shared" si="150"/>
        <v/>
      </c>
      <c r="X649" s="38"/>
      <c r="Y649" s="63" t="str">
        <f t="shared" si="151"/>
        <v/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7" t="s">
        <v>231</v>
      </c>
      <c r="J650" s="399" t="s">
        <v>231</v>
      </c>
      <c r="K650" s="229">
        <v>10000</v>
      </c>
      <c r="L650" s="284"/>
      <c r="N650" s="35"/>
      <c r="O650" s="36" t="s">
        <v>50</v>
      </c>
      <c r="P650" s="36"/>
      <c r="Q650" s="36"/>
      <c r="R650" s="36" t="str">
        <f t="shared" si="152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7" t="s">
        <v>232</v>
      </c>
      <c r="J651" s="399" t="s">
        <v>2</v>
      </c>
      <c r="K651" s="229">
        <f>K650+K649</f>
        <v>61169.354838709674</v>
      </c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1" t="s">
        <v>38</v>
      </c>
      <c r="B655" s="402"/>
      <c r="C655" s="402"/>
      <c r="D655" s="402"/>
      <c r="E655" s="402"/>
      <c r="F655" s="402"/>
      <c r="G655" s="402"/>
      <c r="H655" s="402"/>
      <c r="I655" s="402"/>
      <c r="J655" s="402"/>
      <c r="K655" s="402"/>
      <c r="L655" s="403"/>
      <c r="M655" s="24"/>
      <c r="N655" s="28"/>
      <c r="O655" s="388" t="s">
        <v>40</v>
      </c>
      <c r="P655" s="389"/>
      <c r="Q655" s="389"/>
      <c r="R655" s="390"/>
      <c r="S655" s="29"/>
      <c r="T655" s="388" t="s">
        <v>41</v>
      </c>
      <c r="U655" s="389"/>
      <c r="V655" s="389"/>
      <c r="W655" s="389"/>
      <c r="X655" s="389"/>
      <c r="Y655" s="390"/>
      <c r="Z655" s="30"/>
    </row>
    <row r="656" spans="1:26" s="25" customFormat="1" ht="18" customHeight="1" x14ac:dyDescent="0.2">
      <c r="A656" s="272"/>
      <c r="B656" s="270"/>
      <c r="C656" s="391" t="s">
        <v>204</v>
      </c>
      <c r="D656" s="391"/>
      <c r="E656" s="391"/>
      <c r="F656" s="391"/>
      <c r="G656" s="273" t="str">
        <f>$J$1</f>
        <v>March</v>
      </c>
      <c r="H656" s="400">
        <f>$K$1</f>
        <v>2024</v>
      </c>
      <c r="I656" s="400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9" t="s">
        <v>41</v>
      </c>
      <c r="G659" s="409"/>
      <c r="H659" s="270"/>
      <c r="I659" s="409" t="s">
        <v>42</v>
      </c>
      <c r="J659" s="409"/>
      <c r="K659" s="409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3">IF(U659="","",U659+V659)</f>
        <v>26500</v>
      </c>
      <c r="X659" s="38">
        <v>20000</v>
      </c>
      <c r="Y659" s="63">
        <f t="shared" ref="Y659:Y664" si="154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3"/>
        <v/>
      </c>
      <c r="X660" s="38"/>
      <c r="Y660" s="63" t="str">
        <f t="shared" si="154"/>
        <v/>
      </c>
      <c r="Z660" s="40"/>
    </row>
    <row r="661" spans="1:26" s="25" customFormat="1" ht="18" customHeight="1" x14ac:dyDescent="0.2">
      <c r="A661" s="272"/>
      <c r="B661" s="404" t="s">
        <v>40</v>
      </c>
      <c r="C661" s="405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27</v>
      </c>
      <c r="J661" s="290" t="s">
        <v>59</v>
      </c>
      <c r="K661" s="291">
        <f>K657/$K$2*I661</f>
        <v>43548.387096774197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5">Y660</f>
        <v/>
      </c>
      <c r="V661" s="38"/>
      <c r="W661" s="63" t="str">
        <f t="shared" si="153"/>
        <v/>
      </c>
      <c r="X661" s="38"/>
      <c r="Y661" s="63" t="str">
        <f t="shared" si="154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20000</v>
      </c>
      <c r="H662" s="285"/>
      <c r="I662" s="306">
        <v>58</v>
      </c>
      <c r="J662" s="290" t="s">
        <v>60</v>
      </c>
      <c r="K662" s="294">
        <f>K657/$K$2/8*I662</f>
        <v>11693.548387096775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5"/>
        <v/>
      </c>
      <c r="V662" s="38"/>
      <c r="W662" s="63" t="str">
        <f t="shared" si="153"/>
        <v/>
      </c>
      <c r="X662" s="115"/>
      <c r="Y662" s="63" t="str">
        <f t="shared" si="154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27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26500</v>
      </c>
      <c r="H663" s="285"/>
      <c r="I663" s="392" t="s">
        <v>67</v>
      </c>
      <c r="J663" s="393"/>
      <c r="K663" s="294">
        <f>K661+K662</f>
        <v>55241.93548387097</v>
      </c>
      <c r="L663" s="295"/>
      <c r="N663" s="35"/>
      <c r="O663" s="36" t="s">
        <v>48</v>
      </c>
      <c r="P663" s="36"/>
      <c r="Q663" s="36"/>
      <c r="R663" s="36">
        <f t="shared" ref="R663:R668" si="156">R662-Q663</f>
        <v>0</v>
      </c>
      <c r="S663" s="27"/>
      <c r="T663" s="36" t="s">
        <v>48</v>
      </c>
      <c r="U663" s="63" t="str">
        <f t="shared" si="155"/>
        <v/>
      </c>
      <c r="V663" s="38"/>
      <c r="W663" s="63" t="str">
        <f t="shared" si="153"/>
        <v/>
      </c>
      <c r="X663" s="115"/>
      <c r="Y663" s="63" t="str">
        <f t="shared" si="154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20000</v>
      </c>
      <c r="H664" s="285"/>
      <c r="I664" s="392" t="s">
        <v>68</v>
      </c>
      <c r="J664" s="393"/>
      <c r="K664" s="288">
        <f>G664</f>
        <v>20000</v>
      </c>
      <c r="L664" s="296"/>
      <c r="N664" s="35"/>
      <c r="O664" s="36" t="s">
        <v>49</v>
      </c>
      <c r="P664" s="341"/>
      <c r="Q664" s="341"/>
      <c r="R664" s="36">
        <v>0</v>
      </c>
      <c r="S664" s="27"/>
      <c r="T664" s="36" t="s">
        <v>49</v>
      </c>
      <c r="U664" s="63" t="str">
        <f t="shared" si="155"/>
        <v/>
      </c>
      <c r="V664" s="38"/>
      <c r="W664" s="63" t="str">
        <f t="shared" si="153"/>
        <v/>
      </c>
      <c r="X664" s="115"/>
      <c r="Y664" s="63" t="str">
        <f t="shared" si="154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7" t="s">
        <v>61</v>
      </c>
      <c r="J665" s="399"/>
      <c r="K665" s="229">
        <f>K663-K664</f>
        <v>35241.93548387097</v>
      </c>
      <c r="L665" s="297"/>
      <c r="N665" s="35"/>
      <c r="O665" s="36" t="s">
        <v>54</v>
      </c>
      <c r="P665" s="36"/>
      <c r="Q665" s="36"/>
      <c r="R665" s="36">
        <f t="shared" si="156"/>
        <v>0</v>
      </c>
      <c r="S665" s="27"/>
      <c r="T665" s="36" t="s">
        <v>54</v>
      </c>
      <c r="U665" s="63" t="str">
        <f t="shared" si="155"/>
        <v/>
      </c>
      <c r="V665" s="38"/>
      <c r="W665" s="63" t="str">
        <f t="shared" ref="W665:W668" si="157">IF(U665="","",U665+V665)</f>
        <v/>
      </c>
      <c r="X665" s="115"/>
      <c r="Y665" s="63" t="str">
        <f t="shared" ref="Y665:Y668" si="158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7" t="s">
        <v>231</v>
      </c>
      <c r="J666" s="399" t="s">
        <v>231</v>
      </c>
      <c r="K666" s="229">
        <f>K657/4</f>
        <v>12500</v>
      </c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5"/>
        <v/>
      </c>
      <c r="V666" s="38"/>
      <c r="W666" s="63" t="str">
        <f t="shared" si="157"/>
        <v/>
      </c>
      <c r="X666" s="38"/>
      <c r="Y666" s="63" t="str">
        <f t="shared" si="158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7" t="s">
        <v>232</v>
      </c>
      <c r="J667" s="399" t="s">
        <v>2</v>
      </c>
      <c r="K667" s="229">
        <f>K666+K665</f>
        <v>47741.93548387097</v>
      </c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5"/>
        <v/>
      </c>
      <c r="V667" s="38"/>
      <c r="W667" s="63" t="str">
        <f t="shared" si="157"/>
        <v/>
      </c>
      <c r="X667" s="38"/>
      <c r="Y667" s="63" t="str">
        <f t="shared" si="158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6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7"/>
        <v/>
      </c>
      <c r="X668" s="38"/>
      <c r="Y668" s="63" t="str">
        <f t="shared" si="158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1" t="s">
        <v>38</v>
      </c>
      <c r="B671" s="402"/>
      <c r="C671" s="402"/>
      <c r="D671" s="402"/>
      <c r="E671" s="402"/>
      <c r="F671" s="402"/>
      <c r="G671" s="402"/>
      <c r="H671" s="402"/>
      <c r="I671" s="402"/>
      <c r="J671" s="402"/>
      <c r="K671" s="402"/>
      <c r="L671" s="403"/>
      <c r="M671" s="24"/>
      <c r="N671" s="28"/>
      <c r="O671" s="388" t="s">
        <v>40</v>
      </c>
      <c r="P671" s="389"/>
      <c r="Q671" s="389"/>
      <c r="R671" s="390"/>
      <c r="S671" s="29"/>
      <c r="T671" s="388" t="s">
        <v>41</v>
      </c>
      <c r="U671" s="389"/>
      <c r="V671" s="389"/>
      <c r="W671" s="389"/>
      <c r="X671" s="389"/>
      <c r="Y671" s="390"/>
      <c r="Z671" s="30"/>
    </row>
    <row r="672" spans="1:26" s="25" customFormat="1" ht="18" customHeight="1" x14ac:dyDescent="0.2">
      <c r="A672" s="272"/>
      <c r="B672" s="270"/>
      <c r="C672" s="391" t="s">
        <v>204</v>
      </c>
      <c r="D672" s="391"/>
      <c r="E672" s="391"/>
      <c r="F672" s="391"/>
      <c r="G672" s="273" t="str">
        <f>$J$1</f>
        <v>March</v>
      </c>
      <c r="H672" s="400">
        <f>$K$1</f>
        <v>2024</v>
      </c>
      <c r="I672" s="400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9" t="s">
        <v>41</v>
      </c>
      <c r="G675" s="409"/>
      <c r="H675" s="270"/>
      <c r="I675" s="409" t="s">
        <v>42</v>
      </c>
      <c r="J675" s="409"/>
      <c r="K675" s="409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4" t="s">
        <v>40</v>
      </c>
      <c r="C677" s="405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25</v>
      </c>
      <c r="J677" s="290" t="s">
        <v>59</v>
      </c>
      <c r="K677" s="291">
        <f>K673/$K$2*I677</f>
        <v>17741.935483870966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54</v>
      </c>
      <c r="J678" s="290" t="s">
        <v>60</v>
      </c>
      <c r="K678" s="294">
        <f>K673/$K$2/8*I678</f>
        <v>4790.322580645161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25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2" t="s">
        <v>67</v>
      </c>
      <c r="J679" s="393"/>
      <c r="K679" s="294">
        <f>K677+K678</f>
        <v>22532.258064516129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6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2" t="s">
        <v>68</v>
      </c>
      <c r="J680" s="393"/>
      <c r="K680" s="288">
        <f>G680</f>
        <v>0</v>
      </c>
      <c r="L680" s="296"/>
      <c r="N680" s="35"/>
      <c r="O680" s="36" t="s">
        <v>49</v>
      </c>
      <c r="P680" s="341"/>
      <c r="Q680" s="341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7" t="s">
        <v>61</v>
      </c>
      <c r="J681" s="399"/>
      <c r="K681" s="229">
        <f>K679-K680</f>
        <v>22532.258064516129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7" t="s">
        <v>231</v>
      </c>
      <c r="J682" s="399" t="s">
        <v>231</v>
      </c>
      <c r="K682" s="229">
        <v>5000</v>
      </c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7" t="s">
        <v>232</v>
      </c>
      <c r="J683" s="399" t="s">
        <v>2</v>
      </c>
      <c r="K683" s="229">
        <f>K682+K681</f>
        <v>27532.258064516129</v>
      </c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9">IF(U683="","",U683+V683)</f>
        <v>0</v>
      </c>
      <c r="X683" s="38"/>
      <c r="Y683" s="63">
        <f t="shared" ref="Y683:Y684" si="160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9"/>
        <v>0</v>
      </c>
      <c r="X684" s="38"/>
      <c r="Y684" s="63">
        <f t="shared" si="160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4" t="s">
        <v>38</v>
      </c>
      <c r="B687" s="395"/>
      <c r="C687" s="395"/>
      <c r="D687" s="395"/>
      <c r="E687" s="395"/>
      <c r="F687" s="395"/>
      <c r="G687" s="395"/>
      <c r="H687" s="395"/>
      <c r="I687" s="395"/>
      <c r="J687" s="395"/>
      <c r="K687" s="395"/>
      <c r="L687" s="396"/>
      <c r="M687" s="24"/>
      <c r="N687" s="28"/>
      <c r="O687" s="388" t="s">
        <v>40</v>
      </c>
      <c r="P687" s="389"/>
      <c r="Q687" s="389"/>
      <c r="R687" s="390"/>
      <c r="S687" s="29"/>
      <c r="T687" s="388" t="s">
        <v>41</v>
      </c>
      <c r="U687" s="389"/>
      <c r="V687" s="389"/>
      <c r="W687" s="389"/>
      <c r="X687" s="389"/>
      <c r="Y687" s="390"/>
      <c r="Z687" s="30"/>
      <c r="AA687" s="24"/>
    </row>
    <row r="688" spans="1:27" s="25" customFormat="1" ht="18" customHeight="1" x14ac:dyDescent="0.2">
      <c r="A688" s="272"/>
      <c r="B688" s="270"/>
      <c r="C688" s="391" t="s">
        <v>204</v>
      </c>
      <c r="D688" s="391"/>
      <c r="E688" s="391"/>
      <c r="F688" s="391"/>
      <c r="G688" s="273" t="str">
        <f>$J$1</f>
        <v>March</v>
      </c>
      <c r="H688" s="400">
        <f>$K$1</f>
        <v>2024</v>
      </c>
      <c r="I688" s="400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3">
        <v>45208</v>
      </c>
      <c r="D691" s="413"/>
      <c r="E691" s="414"/>
      <c r="F691" s="397" t="s">
        <v>41</v>
      </c>
      <c r="G691" s="399"/>
      <c r="H691" s="270"/>
      <c r="I691" s="397" t="s">
        <v>42</v>
      </c>
      <c r="J691" s="398"/>
      <c r="K691" s="399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ref="R692:R694" si="163">IF(Q692="","",R691-Q692)</f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404" t="s">
        <v>40</v>
      </c>
      <c r="C693" s="405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330">
        <f>IF(C697&gt;0,$K$2,C695)+1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3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3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2" t="s">
        <v>67</v>
      </c>
      <c r="J695" s="393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1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2" t="s">
        <v>68</v>
      </c>
      <c r="J696" s="393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7" t="s">
        <v>61</v>
      </c>
      <c r="J697" s="399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7" t="s">
        <v>231</v>
      </c>
      <c r="J698" s="399" t="s">
        <v>231</v>
      </c>
      <c r="K698" s="229">
        <v>50000</v>
      </c>
      <c r="L698" s="284"/>
      <c r="N698" s="35"/>
      <c r="O698" s="36" t="s">
        <v>50</v>
      </c>
      <c r="P698" s="341"/>
      <c r="Q698" s="341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7" t="s">
        <v>232</v>
      </c>
      <c r="J699" s="399" t="s">
        <v>2</v>
      </c>
      <c r="K699" s="229">
        <f>K698+K697</f>
        <v>220000</v>
      </c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4" t="s">
        <v>38</v>
      </c>
      <c r="B702" s="395"/>
      <c r="C702" s="395"/>
      <c r="D702" s="395"/>
      <c r="E702" s="395"/>
      <c r="F702" s="395"/>
      <c r="G702" s="395"/>
      <c r="H702" s="395"/>
      <c r="I702" s="395"/>
      <c r="J702" s="395"/>
      <c r="K702" s="395"/>
      <c r="L702" s="396"/>
      <c r="M702" s="24"/>
      <c r="N702" s="28"/>
      <c r="O702" s="388" t="s">
        <v>40</v>
      </c>
      <c r="P702" s="389"/>
      <c r="Q702" s="389"/>
      <c r="R702" s="390"/>
      <c r="S702" s="29"/>
      <c r="T702" s="388" t="s">
        <v>41</v>
      </c>
      <c r="U702" s="389"/>
      <c r="V702" s="389"/>
      <c r="W702" s="389"/>
      <c r="X702" s="389"/>
      <c r="Y702" s="390"/>
      <c r="Z702" s="27"/>
    </row>
    <row r="703" spans="1:27" s="25" customFormat="1" ht="18" customHeight="1" x14ac:dyDescent="0.2">
      <c r="A703" s="272"/>
      <c r="B703" s="270"/>
      <c r="C703" s="391" t="s">
        <v>204</v>
      </c>
      <c r="D703" s="391"/>
      <c r="E703" s="391"/>
      <c r="F703" s="391"/>
      <c r="G703" s="273" t="str">
        <f>$J$1</f>
        <v>March</v>
      </c>
      <c r="H703" s="400">
        <f>$K$1</f>
        <v>2024</v>
      </c>
      <c r="I703" s="400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5">
        <v>45267</v>
      </c>
      <c r="D706" s="270"/>
      <c r="E706" s="270"/>
      <c r="F706" s="397" t="s">
        <v>41</v>
      </c>
      <c r="G706" s="399"/>
      <c r="H706" s="270"/>
      <c r="I706" s="397" t="s">
        <v>42</v>
      </c>
      <c r="J706" s="398"/>
      <c r="K706" s="399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4">IF(U706="","",U706+V706)</f>
        <v>0</v>
      </c>
      <c r="X706" s="38"/>
      <c r="Y706" s="63">
        <f t="shared" ref="Y706:Y715" si="165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404" t="s">
        <v>40</v>
      </c>
      <c r="C708" s="405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4">
        <f>IF(C712&gt;0,$K$2,C710)+1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ref="R708:R714" si="166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6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2" t="s">
        <v>67</v>
      </c>
      <c r="J710" s="393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6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2" t="s">
        <v>68</v>
      </c>
      <c r="J711" s="393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7" t="s">
        <v>61</v>
      </c>
      <c r="J712" s="399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7" t="s">
        <v>231</v>
      </c>
      <c r="J713" s="399" t="s">
        <v>231</v>
      </c>
      <c r="K713" s="229">
        <v>15000</v>
      </c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51"/>
      <c r="G714" s="351"/>
      <c r="H714" s="351"/>
      <c r="I714" s="397" t="s">
        <v>232</v>
      </c>
      <c r="J714" s="399" t="s">
        <v>2</v>
      </c>
      <c r="K714" s="229">
        <f>K713+K712</f>
        <v>75000</v>
      </c>
      <c r="L714" s="284"/>
      <c r="N714" s="35"/>
      <c r="O714" s="36" t="s">
        <v>55</v>
      </c>
      <c r="P714" s="36"/>
      <c r="Q714" s="36"/>
      <c r="R714" s="36" t="str">
        <f t="shared" si="166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1"/>
      <c r="Q715" s="341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6"/>
      <c r="P716" s="57"/>
      <c r="Q716" s="57"/>
      <c r="R716" s="337"/>
      <c r="S716" s="27"/>
      <c r="T716" s="336"/>
      <c r="U716" s="338"/>
      <c r="V716" s="339"/>
      <c r="W716" s="338"/>
      <c r="X716" s="339"/>
      <c r="Y716" s="340"/>
      <c r="Z716" s="27"/>
    </row>
    <row r="717" spans="1:27" s="25" customFormat="1" ht="18" customHeight="1" x14ac:dyDescent="0.2">
      <c r="A717" s="415" t="s">
        <v>38</v>
      </c>
      <c r="B717" s="416"/>
      <c r="C717" s="416"/>
      <c r="D717" s="416"/>
      <c r="E717" s="416"/>
      <c r="F717" s="416"/>
      <c r="G717" s="416"/>
      <c r="H717" s="416"/>
      <c r="I717" s="416"/>
      <c r="J717" s="416"/>
      <c r="K717" s="416"/>
      <c r="L717" s="417"/>
      <c r="M717" s="24"/>
      <c r="N717" s="28"/>
      <c r="O717" s="388" t="s">
        <v>40</v>
      </c>
      <c r="P717" s="389"/>
      <c r="Q717" s="389"/>
      <c r="R717" s="390"/>
      <c r="S717" s="29"/>
      <c r="T717" s="388" t="s">
        <v>41</v>
      </c>
      <c r="U717" s="389"/>
      <c r="V717" s="389"/>
      <c r="W717" s="389"/>
      <c r="X717" s="389"/>
      <c r="Y717" s="390"/>
      <c r="Z717" s="30"/>
      <c r="AA717" s="24"/>
    </row>
    <row r="718" spans="1:27" s="25" customFormat="1" ht="18" customHeight="1" x14ac:dyDescent="0.2">
      <c r="A718" s="272"/>
      <c r="B718" s="270"/>
      <c r="C718" s="391" t="s">
        <v>204</v>
      </c>
      <c r="D718" s="391"/>
      <c r="E718" s="391"/>
      <c r="F718" s="391"/>
      <c r="G718" s="273" t="str">
        <f>$J$1</f>
        <v>March</v>
      </c>
      <c r="H718" s="400">
        <f>$K$1</f>
        <v>2024</v>
      </c>
      <c r="I718" s="400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7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9" t="s">
        <v>41</v>
      </c>
      <c r="G721" s="409"/>
      <c r="H721" s="270"/>
      <c r="I721" s="409" t="s">
        <v>42</v>
      </c>
      <c r="J721" s="409"/>
      <c r="K721" s="409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8">IF(U721="","",U721+V721)</f>
        <v>75000</v>
      </c>
      <c r="X721" s="38">
        <v>5000</v>
      </c>
      <c r="Y721" s="63">
        <f t="shared" ref="Y721:Y730" si="169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IF($J$1="March","",Y721)</f>
        <v/>
      </c>
      <c r="V722" s="38"/>
      <c r="W722" s="63" t="str">
        <f t="shared" si="168"/>
        <v/>
      </c>
      <c r="X722" s="38"/>
      <c r="Y722" s="63" t="str">
        <f t="shared" si="169"/>
        <v/>
      </c>
      <c r="Z722" s="40"/>
    </row>
    <row r="723" spans="1:27" s="25" customFormat="1" ht="18" customHeight="1" x14ac:dyDescent="0.2">
      <c r="A723" s="272"/>
      <c r="B723" s="404" t="s">
        <v>40</v>
      </c>
      <c r="C723" s="405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8"/>
        <v/>
      </c>
      <c r="X723" s="38"/>
      <c r="Y723" s="63" t="str">
        <f t="shared" si="169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7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8"/>
        <v/>
      </c>
      <c r="X724" s="38"/>
      <c r="Y724" s="63" t="str">
        <f t="shared" si="169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2" t="s">
        <v>67</v>
      </c>
      <c r="J725" s="393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8"/>
        <v/>
      </c>
      <c r="X725" s="38"/>
      <c r="Y725" s="63" t="str">
        <f t="shared" si="169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2" t="s">
        <v>68</v>
      </c>
      <c r="J726" s="393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8"/>
        <v/>
      </c>
      <c r="X726" s="38"/>
      <c r="Y726" s="63" t="str">
        <f t="shared" si="169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70000</v>
      </c>
      <c r="H727" s="270"/>
      <c r="I727" s="397" t="s">
        <v>61</v>
      </c>
      <c r="J727" s="399"/>
      <c r="K727" s="229">
        <f>K725-K726</f>
        <v>65000</v>
      </c>
      <c r="L727" s="297"/>
      <c r="N727" s="35"/>
      <c r="O727" s="36" t="s">
        <v>54</v>
      </c>
      <c r="P727" s="341"/>
      <c r="Q727" s="341"/>
      <c r="R727" s="36" t="str">
        <f t="shared" si="167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8"/>
        <v/>
      </c>
      <c r="X727" s="38"/>
      <c r="Y727" s="63" t="str">
        <f t="shared" si="169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7" t="s">
        <v>231</v>
      </c>
      <c r="J728" s="399" t="s">
        <v>231</v>
      </c>
      <c r="K728" s="229">
        <f>K719/2</f>
        <v>35000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8"/>
        <v/>
      </c>
      <c r="X728" s="38"/>
      <c r="Y728" s="63" t="str">
        <f t="shared" si="169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7" t="s">
        <v>232</v>
      </c>
      <c r="J729" s="399" t="s">
        <v>2</v>
      </c>
      <c r="K729" s="229">
        <f>K728+K727</f>
        <v>100000</v>
      </c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8"/>
        <v/>
      </c>
      <c r="X729" s="38"/>
      <c r="Y729" s="63" t="str">
        <f t="shared" si="169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8"/>
        <v/>
      </c>
      <c r="X730" s="38"/>
      <c r="Y730" s="63" t="str">
        <f t="shared" si="169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1" t="s">
        <v>38</v>
      </c>
      <c r="B733" s="402"/>
      <c r="C733" s="402"/>
      <c r="D733" s="402"/>
      <c r="E733" s="402"/>
      <c r="F733" s="402"/>
      <c r="G733" s="402"/>
      <c r="H733" s="402"/>
      <c r="I733" s="402"/>
      <c r="J733" s="402"/>
      <c r="K733" s="402"/>
      <c r="L733" s="403"/>
      <c r="M733" s="24"/>
      <c r="N733" s="28"/>
      <c r="O733" s="388" t="s">
        <v>40</v>
      </c>
      <c r="P733" s="389"/>
      <c r="Q733" s="389"/>
      <c r="R733" s="390"/>
      <c r="S733" s="29"/>
      <c r="T733" s="388" t="s">
        <v>41</v>
      </c>
      <c r="U733" s="389"/>
      <c r="V733" s="389"/>
      <c r="W733" s="389"/>
      <c r="X733" s="389"/>
      <c r="Y733" s="390"/>
      <c r="Z733" s="30"/>
      <c r="AA733" s="24"/>
    </row>
    <row r="734" spans="1:27" s="25" customFormat="1" ht="18" customHeight="1" x14ac:dyDescent="0.2">
      <c r="A734" s="272"/>
      <c r="B734" s="270"/>
      <c r="C734" s="391" t="s">
        <v>204</v>
      </c>
      <c r="D734" s="391"/>
      <c r="E734" s="391"/>
      <c r="F734" s="391"/>
      <c r="G734" s="273" t="str">
        <f>$J$1</f>
        <v>March</v>
      </c>
      <c r="H734" s="400">
        <f>$K$1</f>
        <v>2024</v>
      </c>
      <c r="I734" s="400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9" t="s">
        <v>41</v>
      </c>
      <c r="G737" s="409"/>
      <c r="H737" s="270"/>
      <c r="I737" s="409" t="s">
        <v>42</v>
      </c>
      <c r="J737" s="409"/>
      <c r="K737" s="409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ref="R738:R746" si="172">IF(Q738="","",R737-Q738)</f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404" t="s">
        <v>40</v>
      </c>
      <c r="C739" s="405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60806.451612903234</v>
      </c>
      <c r="L739" s="292"/>
      <c r="N739" s="35"/>
      <c r="O739" s="36" t="s">
        <v>46</v>
      </c>
      <c r="P739" s="36"/>
      <c r="Q739" s="36"/>
      <c r="R739" s="36" t="str">
        <f t="shared" si="172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6</v>
      </c>
      <c r="J740" s="290" t="s">
        <v>60</v>
      </c>
      <c r="K740" s="294">
        <f>K735/$K$2/8*I740</f>
        <v>1572.5806451612905</v>
      </c>
      <c r="L740" s="295"/>
      <c r="N740" s="35"/>
      <c r="O740" s="36" t="s">
        <v>47</v>
      </c>
      <c r="P740" s="36"/>
      <c r="Q740" s="36"/>
      <c r="R740" s="36" t="str">
        <f t="shared" si="172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2" t="s">
        <v>67</v>
      </c>
      <c r="J741" s="393"/>
      <c r="K741" s="294">
        <f>K739+K740</f>
        <v>62379.032258064522</v>
      </c>
      <c r="L741" s="295"/>
      <c r="N741" s="35"/>
      <c r="O741" s="36" t="s">
        <v>48</v>
      </c>
      <c r="P741" s="36"/>
      <c r="Q741" s="36"/>
      <c r="R741" s="36" t="str">
        <f t="shared" si="172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2" t="s">
        <v>68</v>
      </c>
      <c r="J742" s="393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2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7" t="s">
        <v>61</v>
      </c>
      <c r="J743" s="399"/>
      <c r="K743" s="229">
        <f>K741-K742</f>
        <v>62379.032258064522</v>
      </c>
      <c r="L743" s="297"/>
      <c r="N743" s="35"/>
      <c r="O743" s="36" t="s">
        <v>54</v>
      </c>
      <c r="P743" s="36"/>
      <c r="Q743" s="36"/>
      <c r="R743" s="36" t="str">
        <f t="shared" si="172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7" t="s">
        <v>231</v>
      </c>
      <c r="J744" s="399" t="s">
        <v>231</v>
      </c>
      <c r="K744" s="229">
        <v>10000</v>
      </c>
      <c r="L744" s="284"/>
      <c r="N744" s="35"/>
      <c r="O744" s="36" t="s">
        <v>50</v>
      </c>
      <c r="P744" s="36"/>
      <c r="Q744" s="36"/>
      <c r="R744" s="36" t="str">
        <f t="shared" si="172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7" t="s">
        <v>232</v>
      </c>
      <c r="J745" s="399" t="s">
        <v>2</v>
      </c>
      <c r="K745" s="229">
        <f>K744+K743</f>
        <v>72379.032258064515</v>
      </c>
      <c r="L745" s="284"/>
      <c r="N745" s="35"/>
      <c r="O745" s="36" t="s">
        <v>55</v>
      </c>
      <c r="P745" s="36"/>
      <c r="Q745" s="36"/>
      <c r="R745" s="36" t="str">
        <f t="shared" si="172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2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4" t="s">
        <v>38</v>
      </c>
      <c r="B749" s="395"/>
      <c r="C749" s="395"/>
      <c r="D749" s="395"/>
      <c r="E749" s="395"/>
      <c r="F749" s="395"/>
      <c r="G749" s="395"/>
      <c r="H749" s="395"/>
      <c r="I749" s="395"/>
      <c r="J749" s="395"/>
      <c r="K749" s="395"/>
      <c r="L749" s="396"/>
      <c r="M749" s="24"/>
      <c r="N749" s="28"/>
      <c r="O749" s="388" t="s">
        <v>40</v>
      </c>
      <c r="P749" s="389"/>
      <c r="Q749" s="389"/>
      <c r="R749" s="390"/>
      <c r="S749" s="29"/>
      <c r="T749" s="388" t="s">
        <v>41</v>
      </c>
      <c r="U749" s="389"/>
      <c r="V749" s="389"/>
      <c r="W749" s="389"/>
      <c r="X749" s="389"/>
      <c r="Y749" s="390"/>
      <c r="Z749" s="30"/>
      <c r="AA749" s="24"/>
    </row>
    <row r="750" spans="1:27" s="25" customFormat="1" ht="18" customHeight="1" x14ac:dyDescent="0.2">
      <c r="A750" s="272"/>
      <c r="B750" s="270"/>
      <c r="C750" s="391" t="s">
        <v>204</v>
      </c>
      <c r="D750" s="391"/>
      <c r="E750" s="391"/>
      <c r="F750" s="391"/>
      <c r="G750" s="273" t="str">
        <f>$J$1</f>
        <v>March</v>
      </c>
      <c r="H750" s="400">
        <f>$K$1</f>
        <v>2024</v>
      </c>
      <c r="I750" s="400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7" t="s">
        <v>41</v>
      </c>
      <c r="G753" s="399"/>
      <c r="H753" s="270"/>
      <c r="I753" s="397" t="s">
        <v>42</v>
      </c>
      <c r="J753" s="398"/>
      <c r="K753" s="399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3">IF(U753="","",U753+V753)</f>
        <v>0</v>
      </c>
      <c r="X753" s="38"/>
      <c r="Y753" s="63">
        <f t="shared" ref="Y753:Y762" si="174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 t="str">
        <f>IF($J$1="March","",Y753)</f>
        <v/>
      </c>
      <c r="V754" s="38"/>
      <c r="W754" s="63" t="str">
        <f t="shared" si="173"/>
        <v/>
      </c>
      <c r="X754" s="38"/>
      <c r="Y754" s="63" t="str">
        <f t="shared" si="174"/>
        <v/>
      </c>
      <c r="Z754" s="40"/>
    </row>
    <row r="755" spans="1:27" s="25" customFormat="1" ht="18" customHeight="1" x14ac:dyDescent="0.2">
      <c r="A755" s="272"/>
      <c r="B755" s="404" t="s">
        <v>40</v>
      </c>
      <c r="C755" s="405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14</v>
      </c>
      <c r="J755" s="290" t="s">
        <v>59</v>
      </c>
      <c r="K755" s="291">
        <f>K751/$K$2*I755</f>
        <v>13548.387096774193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3"/>
        <v/>
      </c>
      <c r="X755" s="38"/>
      <c r="Y755" s="63" t="str">
        <f t="shared" si="174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11</v>
      </c>
      <c r="J756" s="290" t="s">
        <v>60</v>
      </c>
      <c r="K756" s="294">
        <f>K751/$K$2/8*I756</f>
        <v>1330.6451612903227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3"/>
        <v/>
      </c>
      <c r="X756" s="38"/>
      <c r="Y756" s="63" t="str">
        <f t="shared" si="174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14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2" t="s">
        <v>67</v>
      </c>
      <c r="J757" s="393"/>
      <c r="K757" s="294">
        <f>K755+K756</f>
        <v>14879.032258064515</v>
      </c>
      <c r="L757" s="295"/>
      <c r="N757" s="35"/>
      <c r="O757" s="36" t="s">
        <v>48</v>
      </c>
      <c r="P757" s="36"/>
      <c r="Q757" s="36"/>
      <c r="R757" s="36" t="str">
        <f t="shared" ref="R757:R762" si="175">IF(Q757="","",R756-Q757)</f>
        <v/>
      </c>
      <c r="S757" s="27"/>
      <c r="T757" s="36" t="s">
        <v>48</v>
      </c>
      <c r="U757" s="63"/>
      <c r="V757" s="38"/>
      <c r="W757" s="63" t="str">
        <f t="shared" si="173"/>
        <v/>
      </c>
      <c r="X757" s="38"/>
      <c r="Y757" s="63" t="str">
        <f t="shared" si="174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2" t="s">
        <v>68</v>
      </c>
      <c r="J758" s="393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3"/>
        <v/>
      </c>
      <c r="X758" s="38"/>
      <c r="Y758" s="63" t="str">
        <f t="shared" si="174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09" t="s">
        <v>61</v>
      </c>
      <c r="J759" s="409"/>
      <c r="K759" s="229">
        <f>K757-K758</f>
        <v>14879.032258064515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3"/>
        <v/>
      </c>
      <c r="X759" s="38"/>
      <c r="Y759" s="63" t="str">
        <f t="shared" si="174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22"/>
      <c r="J760" s="422"/>
      <c r="K760" s="355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3"/>
        <v/>
      </c>
      <c r="X760" s="38"/>
      <c r="Y760" s="63" t="str">
        <f t="shared" si="174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22"/>
      <c r="J761" s="422"/>
      <c r="K761" s="355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3"/>
        <v/>
      </c>
      <c r="X761" s="38"/>
      <c r="Y761" s="63" t="str">
        <f t="shared" si="174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5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3"/>
        <v/>
      </c>
      <c r="X762" s="38"/>
      <c r="Y762" s="63" t="str">
        <f t="shared" si="174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0" t="s">
        <v>38</v>
      </c>
      <c r="B764" s="411"/>
      <c r="C764" s="411"/>
      <c r="D764" s="411"/>
      <c r="E764" s="411"/>
      <c r="F764" s="411"/>
      <c r="G764" s="411"/>
      <c r="H764" s="411"/>
      <c r="I764" s="411"/>
      <c r="J764" s="411"/>
      <c r="K764" s="411"/>
      <c r="L764" s="412"/>
      <c r="M764" s="24"/>
      <c r="N764" s="28"/>
      <c r="O764" s="388" t="s">
        <v>40</v>
      </c>
      <c r="P764" s="389"/>
      <c r="Q764" s="389"/>
      <c r="R764" s="390"/>
      <c r="S764" s="29"/>
      <c r="T764" s="388" t="s">
        <v>41</v>
      </c>
      <c r="U764" s="389"/>
      <c r="V764" s="389"/>
      <c r="W764" s="389"/>
      <c r="X764" s="389"/>
      <c r="Y764" s="390"/>
      <c r="Z764" s="30"/>
      <c r="AA764" s="24"/>
    </row>
    <row r="765" spans="1:27" s="25" customFormat="1" ht="18" customHeight="1" x14ac:dyDescent="0.2">
      <c r="A765" s="272"/>
      <c r="B765" s="270"/>
      <c r="C765" s="391" t="s">
        <v>204</v>
      </c>
      <c r="D765" s="391"/>
      <c r="E765" s="391"/>
      <c r="F765" s="391"/>
      <c r="G765" s="273" t="str">
        <f>$J$1</f>
        <v>March</v>
      </c>
      <c r="H765" s="400">
        <f>$K$1</f>
        <v>2024</v>
      </c>
      <c r="I765" s="400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9" t="s">
        <v>41</v>
      </c>
      <c r="G768" s="409"/>
      <c r="H768" s="270"/>
      <c r="I768" s="409" t="s">
        <v>42</v>
      </c>
      <c r="J768" s="409"/>
      <c r="K768" s="409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6">IF(Q768="","",R767-Q768)</f>
        <v>0</v>
      </c>
      <c r="S768" s="27"/>
      <c r="T768" s="36" t="s">
        <v>44</v>
      </c>
      <c r="U768" s="63"/>
      <c r="V768" s="38"/>
      <c r="W768" s="63" t="str">
        <f t="shared" ref="W768:W777" si="177">IF(U768="","",U768+V768)</f>
        <v/>
      </c>
      <c r="X768" s="38"/>
      <c r="Y768" s="63" t="str">
        <f t="shared" ref="Y768:Y777" si="178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6"/>
        <v/>
      </c>
      <c r="S769" s="27"/>
      <c r="T769" s="36" t="s">
        <v>45</v>
      </c>
      <c r="U769" s="63"/>
      <c r="V769" s="38"/>
      <c r="W769" s="63" t="str">
        <f t="shared" si="177"/>
        <v/>
      </c>
      <c r="X769" s="38"/>
      <c r="Y769" s="63" t="str">
        <f t="shared" si="178"/>
        <v/>
      </c>
      <c r="Z769" s="40"/>
    </row>
    <row r="770" spans="1:27" s="25" customFormat="1" ht="18" customHeight="1" x14ac:dyDescent="0.2">
      <c r="A770" s="272"/>
      <c r="B770" s="404" t="s">
        <v>40</v>
      </c>
      <c r="C770" s="405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/>
      <c r="Q770" s="36"/>
      <c r="R770" s="36" t="str">
        <f t="shared" si="176"/>
        <v/>
      </c>
      <c r="S770" s="27"/>
      <c r="T770" s="36" t="s">
        <v>46</v>
      </c>
      <c r="U770" s="63"/>
      <c r="V770" s="38"/>
      <c r="W770" s="63" t="str">
        <f t="shared" si="177"/>
        <v/>
      </c>
      <c r="X770" s="38"/>
      <c r="Y770" s="63" t="str">
        <f t="shared" si="178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48</v>
      </c>
      <c r="J771" s="290" t="s">
        <v>60</v>
      </c>
      <c r="K771" s="294">
        <f>K766/$K$2/8*I771</f>
        <v>6193.5483870967746</v>
      </c>
      <c r="L771" s="295"/>
      <c r="N771" s="35"/>
      <c r="O771" s="36" t="s">
        <v>47</v>
      </c>
      <c r="P771" s="36"/>
      <c r="Q771" s="36"/>
      <c r="R771" s="36" t="str">
        <f t="shared" si="176"/>
        <v/>
      </c>
      <c r="S771" s="27"/>
      <c r="T771" s="36" t="s">
        <v>47</v>
      </c>
      <c r="U771" s="63"/>
      <c r="V771" s="38"/>
      <c r="W771" s="63" t="str">
        <f t="shared" si="177"/>
        <v/>
      </c>
      <c r="X771" s="38"/>
      <c r="Y771" s="63" t="str">
        <f t="shared" si="178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2" t="s">
        <v>67</v>
      </c>
      <c r="J772" s="393"/>
      <c r="K772" s="294">
        <f>K770+K771</f>
        <v>38193.548387096773</v>
      </c>
      <c r="L772" s="295"/>
      <c r="N772" s="35"/>
      <c r="O772" s="36" t="s">
        <v>48</v>
      </c>
      <c r="P772" s="36"/>
      <c r="Q772" s="36"/>
      <c r="R772" s="36" t="str">
        <f t="shared" si="176"/>
        <v/>
      </c>
      <c r="S772" s="27"/>
      <c r="T772" s="36" t="s">
        <v>48</v>
      </c>
      <c r="U772" s="63"/>
      <c r="V772" s="38"/>
      <c r="W772" s="63" t="str">
        <f t="shared" si="177"/>
        <v/>
      </c>
      <c r="X772" s="38"/>
      <c r="Y772" s="63" t="str">
        <f t="shared" si="178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2" t="s">
        <v>68</v>
      </c>
      <c r="J773" s="393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6"/>
        <v/>
      </c>
      <c r="S773" s="27"/>
      <c r="T773" s="36" t="s">
        <v>49</v>
      </c>
      <c r="U773" s="63"/>
      <c r="V773" s="38"/>
      <c r="W773" s="63" t="str">
        <f t="shared" si="177"/>
        <v/>
      </c>
      <c r="X773" s="38"/>
      <c r="Y773" s="63" t="str">
        <f t="shared" si="178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7" t="s">
        <v>61</v>
      </c>
      <c r="J774" s="399"/>
      <c r="K774" s="229">
        <f>K772-K773</f>
        <v>38193.548387096773</v>
      </c>
      <c r="L774" s="297"/>
      <c r="N774" s="35"/>
      <c r="O774" s="36" t="s">
        <v>54</v>
      </c>
      <c r="P774" s="36"/>
      <c r="Q774" s="36"/>
      <c r="R774" s="36" t="str">
        <f t="shared" si="176"/>
        <v/>
      </c>
      <c r="S774" s="27"/>
      <c r="T774" s="36" t="s">
        <v>54</v>
      </c>
      <c r="U774" s="63"/>
      <c r="V774" s="38"/>
      <c r="W774" s="63" t="str">
        <f t="shared" si="177"/>
        <v/>
      </c>
      <c r="X774" s="38"/>
      <c r="Y774" s="63" t="str">
        <f t="shared" si="178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7" t="s">
        <v>231</v>
      </c>
      <c r="J775" s="399" t="s">
        <v>231</v>
      </c>
      <c r="K775" s="229">
        <v>10000</v>
      </c>
      <c r="L775" s="284"/>
      <c r="N775" s="35"/>
      <c r="O775" s="36" t="s">
        <v>50</v>
      </c>
      <c r="P775" s="36"/>
      <c r="Q775" s="36"/>
      <c r="R775" s="36" t="str">
        <f t="shared" si="176"/>
        <v/>
      </c>
      <c r="S775" s="27"/>
      <c r="T775" s="36" t="s">
        <v>50</v>
      </c>
      <c r="U775" s="63"/>
      <c r="V775" s="38"/>
      <c r="W775" s="63" t="str">
        <f t="shared" si="177"/>
        <v/>
      </c>
      <c r="X775" s="38"/>
      <c r="Y775" s="63" t="str">
        <f t="shared" si="178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7" t="s">
        <v>232</v>
      </c>
      <c r="J776" s="399" t="s">
        <v>2</v>
      </c>
      <c r="K776" s="229">
        <f>K775+K774</f>
        <v>48193.548387096773</v>
      </c>
      <c r="L776" s="284"/>
      <c r="N776" s="35"/>
      <c r="O776" s="36" t="s">
        <v>55</v>
      </c>
      <c r="P776" s="36"/>
      <c r="Q776" s="36"/>
      <c r="R776" s="36" t="str">
        <f t="shared" si="176"/>
        <v/>
      </c>
      <c r="S776" s="27"/>
      <c r="T776" s="36" t="s">
        <v>55</v>
      </c>
      <c r="U776" s="63"/>
      <c r="V776" s="38"/>
      <c r="W776" s="63" t="str">
        <f t="shared" si="177"/>
        <v/>
      </c>
      <c r="X776" s="38"/>
      <c r="Y776" s="63" t="str">
        <f t="shared" si="178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6"/>
        <v/>
      </c>
      <c r="S777" s="27"/>
      <c r="T777" s="36" t="s">
        <v>56</v>
      </c>
      <c r="U777" s="63"/>
      <c r="V777" s="38"/>
      <c r="W777" s="63" t="str">
        <f t="shared" si="177"/>
        <v/>
      </c>
      <c r="X777" s="38"/>
      <c r="Y777" s="63" t="str">
        <f t="shared" si="178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4" t="s">
        <v>38</v>
      </c>
      <c r="B779" s="395"/>
      <c r="C779" s="395"/>
      <c r="D779" s="395"/>
      <c r="E779" s="395"/>
      <c r="F779" s="395"/>
      <c r="G779" s="395"/>
      <c r="H779" s="395"/>
      <c r="I779" s="395"/>
      <c r="J779" s="395"/>
      <c r="K779" s="395"/>
      <c r="L779" s="396"/>
      <c r="M779" s="24"/>
      <c r="N779" s="28"/>
      <c r="O779" s="388" t="s">
        <v>40</v>
      </c>
      <c r="P779" s="389"/>
      <c r="Q779" s="389"/>
      <c r="R779" s="390"/>
      <c r="S779" s="29"/>
      <c r="T779" s="388" t="s">
        <v>41</v>
      </c>
      <c r="U779" s="389"/>
      <c r="V779" s="389"/>
      <c r="W779" s="389"/>
      <c r="X779" s="389"/>
      <c r="Y779" s="390"/>
      <c r="Z779" s="30"/>
      <c r="AA779" s="24"/>
    </row>
    <row r="780" spans="1:27" s="25" customFormat="1" ht="18" customHeight="1" x14ac:dyDescent="0.2">
      <c r="A780" s="272"/>
      <c r="B780" s="270"/>
      <c r="C780" s="391" t="s">
        <v>204</v>
      </c>
      <c r="D780" s="391"/>
      <c r="E780" s="391"/>
      <c r="F780" s="391"/>
      <c r="G780" s="273" t="str">
        <f>$J$1</f>
        <v>March</v>
      </c>
      <c r="H780" s="400">
        <f>$K$1</f>
        <v>2024</v>
      </c>
      <c r="I780" s="400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226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97" t="s">
        <v>41</v>
      </c>
      <c r="G783" s="399"/>
      <c r="H783" s="270"/>
      <c r="I783" s="397" t="s">
        <v>42</v>
      </c>
      <c r="J783" s="398"/>
      <c r="K783" s="399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9">IF(U783="","",U783+V783)</f>
        <v>10000</v>
      </c>
      <c r="X783" s="38">
        <v>10000</v>
      </c>
      <c r="Y783" s="63">
        <f t="shared" ref="Y783:Y792" si="180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/>
      <c r="V784" s="38"/>
      <c r="W784" s="63" t="str">
        <f t="shared" si="179"/>
        <v/>
      </c>
      <c r="X784" s="38"/>
      <c r="Y784" s="63" t="str">
        <f t="shared" si="180"/>
        <v/>
      </c>
      <c r="Z784" s="40"/>
    </row>
    <row r="785" spans="1:27" s="25" customFormat="1" ht="18" customHeight="1" x14ac:dyDescent="0.2">
      <c r="A785" s="272"/>
      <c r="B785" s="404" t="s">
        <v>40</v>
      </c>
      <c r="C785" s="405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9"/>
        <v/>
      </c>
      <c r="X785" s="38"/>
      <c r="Y785" s="63" t="str">
        <f t="shared" si="180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10000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9"/>
        <v/>
      </c>
      <c r="X786" s="38"/>
      <c r="Y786" s="63" t="str">
        <f t="shared" si="180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10000</v>
      </c>
      <c r="H787" s="285"/>
      <c r="I787" s="392" t="s">
        <v>67</v>
      </c>
      <c r="J787" s="393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9"/>
        <v/>
      </c>
      <c r="X787" s="38"/>
      <c r="Y787" s="63" t="str">
        <f t="shared" si="180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10000</v>
      </c>
      <c r="H788" s="285"/>
      <c r="I788" s="392" t="s">
        <v>68</v>
      </c>
      <c r="J788" s="393"/>
      <c r="K788" s="288">
        <f>G788</f>
        <v>10000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9"/>
        <v/>
      </c>
      <c r="X788" s="38"/>
      <c r="Y788" s="63" t="str">
        <f t="shared" si="180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7" t="s">
        <v>61</v>
      </c>
      <c r="J789" s="399"/>
      <c r="K789" s="229">
        <f>K787-K788</f>
        <v>42258.06451612903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9"/>
        <v/>
      </c>
      <c r="X789" s="38"/>
      <c r="Y789" s="63" t="str">
        <f t="shared" si="180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7" t="s">
        <v>231</v>
      </c>
      <c r="J790" s="399" t="s">
        <v>231</v>
      </c>
      <c r="K790" s="229">
        <v>15000</v>
      </c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9"/>
        <v/>
      </c>
      <c r="X790" s="38"/>
      <c r="Y790" s="63" t="str">
        <f t="shared" si="180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7" t="s">
        <v>232</v>
      </c>
      <c r="J791" s="399" t="s">
        <v>2</v>
      </c>
      <c r="K791" s="229">
        <f>K790+K789</f>
        <v>57258.06451612903</v>
      </c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9"/>
        <v/>
      </c>
      <c r="X791" s="38"/>
      <c r="Y791" s="63" t="str">
        <f t="shared" si="180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9"/>
        <v/>
      </c>
      <c r="X792" s="38"/>
      <c r="Y792" s="63" t="str">
        <f t="shared" si="180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3" t="s">
        <v>38</v>
      </c>
      <c r="B796" s="424"/>
      <c r="C796" s="424"/>
      <c r="D796" s="424"/>
      <c r="E796" s="424"/>
      <c r="F796" s="424"/>
      <c r="G796" s="424"/>
      <c r="H796" s="424"/>
      <c r="I796" s="424"/>
      <c r="J796" s="424"/>
      <c r="K796" s="424"/>
      <c r="L796" s="425"/>
      <c r="M796" s="24"/>
      <c r="N796" s="28"/>
      <c r="O796" s="388" t="s">
        <v>40</v>
      </c>
      <c r="P796" s="389"/>
      <c r="Q796" s="389"/>
      <c r="R796" s="390"/>
      <c r="S796" s="29"/>
      <c r="T796" s="388" t="s">
        <v>41</v>
      </c>
      <c r="U796" s="389"/>
      <c r="V796" s="389"/>
      <c r="W796" s="389"/>
      <c r="X796" s="389"/>
      <c r="Y796" s="390"/>
      <c r="Z796" s="30"/>
      <c r="AA796" s="24"/>
    </row>
    <row r="797" spans="1:27" s="25" customFormat="1" ht="18" customHeight="1" x14ac:dyDescent="0.2">
      <c r="A797" s="272"/>
      <c r="B797" s="270"/>
      <c r="C797" s="391" t="s">
        <v>204</v>
      </c>
      <c r="D797" s="391"/>
      <c r="E797" s="391"/>
      <c r="F797" s="391"/>
      <c r="G797" s="273" t="str">
        <f>$J$1</f>
        <v>March</v>
      </c>
      <c r="H797" s="400">
        <f>$K$1</f>
        <v>2024</v>
      </c>
      <c r="I797" s="400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229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9" t="s">
        <v>41</v>
      </c>
      <c r="G800" s="409"/>
      <c r="H800" s="270"/>
      <c r="I800" s="409" t="s">
        <v>42</v>
      </c>
      <c r="J800" s="409"/>
      <c r="K800" s="409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3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404" t="s">
        <v>40</v>
      </c>
      <c r="C802" s="405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29</v>
      </c>
      <c r="J802" s="290" t="s">
        <v>59</v>
      </c>
      <c r="K802" s="291">
        <f>K798/$K$2*I802</f>
        <v>56129.032258064515</v>
      </c>
      <c r="L802" s="292"/>
      <c r="N802" s="35"/>
      <c r="O802" s="36" t="s">
        <v>46</v>
      </c>
      <c r="P802" s="36"/>
      <c r="Q802" s="36"/>
      <c r="R802" s="36" t="str">
        <f t="shared" si="183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20</v>
      </c>
      <c r="J803" s="290" t="s">
        <v>60</v>
      </c>
      <c r="K803" s="294">
        <f>K798/$K$2/8*I803</f>
        <v>4838.7096774193551</v>
      </c>
      <c r="L803" s="295"/>
      <c r="N803" s="35"/>
      <c r="O803" s="36" t="s">
        <v>47</v>
      </c>
      <c r="P803" s="36"/>
      <c r="Q803" s="36"/>
      <c r="R803" s="36" t="str">
        <f t="shared" si="183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29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2" t="s">
        <v>67</v>
      </c>
      <c r="J804" s="393"/>
      <c r="K804" s="294">
        <f>K802+K803</f>
        <v>60967.741935483871</v>
      </c>
      <c r="L804" s="295"/>
      <c r="N804" s="35"/>
      <c r="O804" s="36" t="s">
        <v>48</v>
      </c>
      <c r="P804" s="36"/>
      <c r="Q804" s="36"/>
      <c r="R804" s="36" t="str">
        <f t="shared" si="183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2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2" t="s">
        <v>68</v>
      </c>
      <c r="J805" s="393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3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7" t="s">
        <v>61</v>
      </c>
      <c r="J806" s="399"/>
      <c r="K806" s="229">
        <f>K804-K805</f>
        <v>60967.741935483871</v>
      </c>
      <c r="L806" s="297"/>
      <c r="N806" s="35"/>
      <c r="O806" s="36" t="s">
        <v>54</v>
      </c>
      <c r="P806" s="36"/>
      <c r="Q806" s="36"/>
      <c r="R806" s="36" t="str">
        <f t="shared" si="183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7" t="s">
        <v>231</v>
      </c>
      <c r="J807" s="399" t="s">
        <v>231</v>
      </c>
      <c r="K807" s="229">
        <v>15000</v>
      </c>
      <c r="L807" s="284"/>
      <c r="N807" s="35"/>
      <c r="O807" s="36" t="s">
        <v>50</v>
      </c>
      <c r="P807" s="36"/>
      <c r="Q807" s="36"/>
      <c r="R807" s="36" t="str">
        <f t="shared" si="183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7" t="s">
        <v>232</v>
      </c>
      <c r="J808" s="399" t="s">
        <v>2</v>
      </c>
      <c r="K808" s="229">
        <f>K807+K806</f>
        <v>75967.741935483878</v>
      </c>
      <c r="L808" s="284"/>
      <c r="N808" s="35"/>
      <c r="O808" s="36" t="s">
        <v>55</v>
      </c>
      <c r="P808" s="36"/>
      <c r="Q808" s="36"/>
      <c r="R808" s="36" t="str">
        <f t="shared" si="183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3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5" t="s">
        <v>38</v>
      </c>
      <c r="B812" s="416"/>
      <c r="C812" s="416"/>
      <c r="D812" s="416"/>
      <c r="E812" s="416"/>
      <c r="F812" s="416"/>
      <c r="G812" s="416"/>
      <c r="H812" s="416"/>
      <c r="I812" s="416"/>
      <c r="J812" s="416"/>
      <c r="K812" s="416"/>
      <c r="L812" s="417"/>
      <c r="M812" s="24"/>
      <c r="N812" s="28"/>
      <c r="O812" s="388" t="s">
        <v>40</v>
      </c>
      <c r="P812" s="389"/>
      <c r="Q812" s="389"/>
      <c r="R812" s="390"/>
      <c r="S812" s="29"/>
      <c r="T812" s="388" t="s">
        <v>41</v>
      </c>
      <c r="U812" s="389"/>
      <c r="V812" s="389"/>
      <c r="W812" s="389"/>
      <c r="X812" s="389"/>
      <c r="Y812" s="390"/>
      <c r="Z812" s="30"/>
      <c r="AA812" s="24"/>
    </row>
    <row r="813" spans="1:27" s="25" customFormat="1" ht="18" customHeight="1" x14ac:dyDescent="0.2">
      <c r="A813" s="272"/>
      <c r="B813" s="270"/>
      <c r="C813" s="391" t="s">
        <v>204</v>
      </c>
      <c r="D813" s="391"/>
      <c r="E813" s="391"/>
      <c r="F813" s="391"/>
      <c r="G813" s="273" t="str">
        <f>$J$1</f>
        <v>March</v>
      </c>
      <c r="H813" s="400">
        <f>$K$1</f>
        <v>2024</v>
      </c>
      <c r="I813" s="400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09" t="s">
        <v>41</v>
      </c>
      <c r="G816" s="409"/>
      <c r="H816" s="270"/>
      <c r="I816" s="409" t="s">
        <v>42</v>
      </c>
      <c r="J816" s="409"/>
      <c r="K816" s="409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4">IF(U816="","",U816+V816)</f>
        <v>0</v>
      </c>
      <c r="X816" s="38"/>
      <c r="Y816" s="63">
        <f t="shared" ref="Y816:Y825" si="185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/>
      <c r="Q817" s="36"/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404" t="s">
        <v>40</v>
      </c>
      <c r="C818" s="405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20</v>
      </c>
      <c r="J818" s="290" t="s">
        <v>59</v>
      </c>
      <c r="K818" s="291">
        <f>K814/$K$2*I818</f>
        <v>20645.16129032258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5</v>
      </c>
      <c r="J819" s="290" t="s">
        <v>60</v>
      </c>
      <c r="K819" s="294">
        <f>K814/$K$2/8*I819</f>
        <v>645.16129032258061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2" t="s">
        <v>67</v>
      </c>
      <c r="J820" s="393"/>
      <c r="K820" s="294">
        <f>K818+K819</f>
        <v>21290.322580645159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2" t="s">
        <v>68</v>
      </c>
      <c r="J821" s="393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7" t="s">
        <v>61</v>
      </c>
      <c r="J822" s="399"/>
      <c r="K822" s="229">
        <f>K820-K821</f>
        <v>21290.322580645159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7" t="s">
        <v>231</v>
      </c>
      <c r="J823" s="399" t="s">
        <v>231</v>
      </c>
      <c r="K823" s="229">
        <v>10000</v>
      </c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7" t="s">
        <v>232</v>
      </c>
      <c r="J824" s="399" t="s">
        <v>2</v>
      </c>
      <c r="K824" s="229">
        <f>K823+K822</f>
        <v>31290.322580645159</v>
      </c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6" t="s">
        <v>38</v>
      </c>
      <c r="B828" s="427"/>
      <c r="C828" s="427"/>
      <c r="D828" s="427"/>
      <c r="E828" s="427"/>
      <c r="F828" s="427"/>
      <c r="G828" s="427"/>
      <c r="H828" s="427"/>
      <c r="I828" s="427"/>
      <c r="J828" s="427"/>
      <c r="K828" s="427"/>
      <c r="L828" s="428"/>
      <c r="M828" s="24"/>
      <c r="N828" s="28"/>
      <c r="O828" s="388" t="s">
        <v>40</v>
      </c>
      <c r="P828" s="389"/>
      <c r="Q828" s="389"/>
      <c r="R828" s="390"/>
      <c r="S828" s="29"/>
      <c r="T828" s="388" t="s">
        <v>41</v>
      </c>
      <c r="U828" s="389"/>
      <c r="V828" s="389"/>
      <c r="W828" s="389"/>
      <c r="X828" s="389"/>
      <c r="Y828" s="390"/>
      <c r="Z828" s="30"/>
      <c r="AA828" s="24"/>
    </row>
    <row r="829" spans="1:27" s="25" customFormat="1" ht="18" customHeight="1" x14ac:dyDescent="0.2">
      <c r="A829" s="272"/>
      <c r="B829" s="270"/>
      <c r="C829" s="391" t="s">
        <v>204</v>
      </c>
      <c r="D829" s="391"/>
      <c r="E829" s="391"/>
      <c r="F829" s="391"/>
      <c r="G829" s="273" t="str">
        <f>$J$1</f>
        <v>March</v>
      </c>
      <c r="H829" s="400">
        <f>$K$1</f>
        <v>2024</v>
      </c>
      <c r="I829" s="400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09" t="s">
        <v>41</v>
      </c>
      <c r="G832" s="409"/>
      <c r="H832" s="270"/>
      <c r="I832" s="409" t="s">
        <v>42</v>
      </c>
      <c r="J832" s="409"/>
      <c r="K832" s="409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404" t="s">
        <v>40</v>
      </c>
      <c r="C834" s="405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2" t="s">
        <v>67</v>
      </c>
      <c r="J836" s="393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2" t="s">
        <v>68</v>
      </c>
      <c r="J837" s="393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7" t="s">
        <v>61</v>
      </c>
      <c r="J838" s="399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7" t="s">
        <v>231</v>
      </c>
      <c r="J839" s="399" t="s">
        <v>231</v>
      </c>
      <c r="K839" s="229">
        <f>K830/2</f>
        <v>0</v>
      </c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7" t="s">
        <v>232</v>
      </c>
      <c r="J840" s="399" t="s">
        <v>2</v>
      </c>
      <c r="K840" s="229">
        <f>K839+K838</f>
        <v>0</v>
      </c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5"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01:K401"/>
    <mergeCell ref="H414:I414"/>
    <mergeCell ref="C398:F398"/>
    <mergeCell ref="I422:J422"/>
    <mergeCell ref="F401:G401"/>
    <mergeCell ref="I545:J545"/>
    <mergeCell ref="I559:J559"/>
    <mergeCell ref="I560:J560"/>
    <mergeCell ref="I574:J574"/>
    <mergeCell ref="H519:I519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529:J529"/>
    <mergeCell ref="I530:J530"/>
    <mergeCell ref="I544:J544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134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137409.27419354839</v>
      </c>
      <c r="Q6" s="111">
        <v>37258.06451612903</v>
      </c>
      <c r="R6" s="111">
        <f t="shared" si="0"/>
        <v>-100151.20967741936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331137.09677419352</v>
      </c>
      <c r="Q8" s="111">
        <v>201483.87096774194</v>
      </c>
      <c r="R8" s="111">
        <f t="shared" si="0"/>
        <v>-129653.22580645158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519004.03225806449</v>
      </c>
      <c r="Q12" s="111">
        <v>254832.25806451612</v>
      </c>
      <c r="R12" s="111">
        <f t="shared" si="0"/>
        <v>-264171.77419354836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5"/>
  <sheetViews>
    <sheetView topLeftCell="A34" workbookViewId="0">
      <selection activeCell="D53" sqref="D53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170</v>
      </c>
      <c r="B1" s="429"/>
      <c r="C1" s="429"/>
      <c r="D1" s="429"/>
      <c r="E1" s="429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5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6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6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7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7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8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8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8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8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8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8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8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4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4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4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4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8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8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8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6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6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6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6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3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4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4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5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0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1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1"/>
      <c r="C33" s="314">
        <v>45000</v>
      </c>
      <c r="D33" s="314">
        <v>20000</v>
      </c>
      <c r="E33" s="314">
        <f t="shared" ref="E33:E54" si="3">D33+C33</f>
        <v>65000</v>
      </c>
    </row>
    <row r="34" spans="1:7" ht="15.75" x14ac:dyDescent="0.25">
      <c r="A34" s="313" t="s">
        <v>211</v>
      </c>
      <c r="B34" s="441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1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1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1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1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1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2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3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39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3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3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3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3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3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0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2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2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2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236</v>
      </c>
      <c r="B52" s="430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1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1"/>
      <c r="C54" s="314">
        <v>35000</v>
      </c>
      <c r="D54" s="314">
        <v>7000</v>
      </c>
      <c r="E54" s="314">
        <f t="shared" si="3"/>
        <v>42000</v>
      </c>
    </row>
    <row r="55" spans="1:5" x14ac:dyDescent="0.2">
      <c r="B55" s="356"/>
    </row>
  </sheetData>
  <autoFilter ref="A2:E2" xr:uid="{69971A69-1AB5-4F7A-A4C2-73A1E09F711B}"/>
  <mergeCells count="12"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2024-04-04T05:36:17Z</cp:lastPrinted>
  <dcterms:created xsi:type="dcterms:W3CDTF">2007-01-04T05:01:09Z</dcterms:created>
  <dcterms:modified xsi:type="dcterms:W3CDTF">2024-04-04T12:21:18Z</dcterms:modified>
</cp:coreProperties>
</file>